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G:\共有ドライブ\2部_zeh\2024\02_集合ZEH-M\02_高層ZEH-M支援事業（MOE）\04_交付申請書様式\02_新規\"/>
    </mc:Choice>
  </mc:AlternateContent>
  <xr:revisionPtr revIDLastSave="0" documentId="13_ncr:1_{212C587A-28DB-4FA8-BE28-622680414346}" xr6:coauthVersionLast="47" xr6:coauthVersionMax="47" xr10:uidLastSave="{00000000-0000-0000-0000-000000000000}"/>
  <bookViews>
    <workbookView xWindow="-30" yWindow="-163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１.申請者の詳細" sheetId="6" r:id="rId6"/>
    <sheet name="２.全体概要" sheetId="7" r:id="rId7"/>
    <sheet name="３.補助事業概要図" sheetId="99" r:id="rId8"/>
    <sheet name="４.住戸情報入力" sheetId="18" r:id="rId9"/>
    <sheet name="５.補助対象経費総括表（まとめ）" sheetId="96" r:id="rId10"/>
    <sheet name="６ｰ１.補助対象経費総括表（1年目） " sheetId="55" r:id="rId11"/>
    <sheet name="６-２.補助対象経費総括表（2年目）" sheetId="93" r:id="rId12"/>
    <sheet name="６-３.補助対象経費総括表（3年目）" sheetId="94" r:id="rId13"/>
    <sheet name="６-４.補助対象経費総括表（4年目）" sheetId="95" r:id="rId14"/>
    <sheet name="old７.共用部定額単価算出シート" sheetId="85" state="hidden" r:id="rId15"/>
    <sheet name="７.共用部定額単価算出シート" sheetId="103" r:id="rId16"/>
    <sheet name="８.共用部空調設備費用算出シート" sheetId="86" r:id="rId17"/>
    <sheet name="９.費用明細書（共用部）" sheetId="44" r:id="rId18"/>
    <sheet name="１０.パネルラジエーター設備費用算出シート" sheetId="83" r:id="rId19"/>
    <sheet name="１１.蓄電システム補助対象経費算出シート（共用部）" sheetId="89" r:id="rId20"/>
    <sheet name="１２.MEMS補助対象経費算出シート " sheetId="90" r:id="rId21"/>
    <sheet name="１３.追加補助対象となる設備等の補助金額集計表" sheetId="87" r:id="rId22"/>
    <sheet name="old１４.蓄電システム明細（専有部）" sheetId="88" state="hidden" r:id="rId23"/>
    <sheet name="１４.蓄電システム明細（専有部）" sheetId="104" r:id="rId24"/>
    <sheet name="１５.水害等の災害時の電源確保に配慮した蓄電システム導入計画" sheetId="71" r:id="rId25"/>
    <sheet name="old１６.ＥＶ充電設備補助金算出シート" sheetId="92" state="hidden" r:id="rId26"/>
    <sheet name="old１７.Ｖ２Ｈ充電設備（充放電設備）補助金算出シート" sheetId="91" state="hidden" r:id="rId27"/>
    <sheet name="１６.ＥＶ充電設備補助金算出シート" sheetId="105" r:id="rId28"/>
    <sheet name="１７.Ｖ２Ｈ充電設備（充放電設備）補助金算出シート" sheetId="106" r:id="rId29"/>
    <sheet name="１８.直交集成板（ＣＬＴ）明細" sheetId="72" r:id="rId30"/>
    <sheet name="１９.地中熱ヒートポンプ・システム明細" sheetId="73" r:id="rId31"/>
    <sheet name="２０.ＰＶＴシステム明細 " sheetId="107" r:id="rId32"/>
    <sheet name="２１.液体集熱式太陽熱利用システム明細" sheetId="108" r:id="rId33"/>
    <sheet name="２２.工程表" sheetId="17" r:id="rId34"/>
  </sheets>
  <definedNames>
    <definedName name="_xlnm._FilterDatabase" localSheetId="6" hidden="1">'２.全体概要'!$A$1:$Y$59</definedName>
    <definedName name="_Key1" localSheetId="19" hidden="1">#REF!</definedName>
    <definedName name="_Key1" localSheetId="24" hidden="1">#REF!</definedName>
    <definedName name="_Key1" localSheetId="7" hidden="1">#REF!</definedName>
    <definedName name="_Key1" localSheetId="8" hidden="1">#REF!</definedName>
    <definedName name="_Key1" localSheetId="15" hidden="1">#REF!</definedName>
    <definedName name="_Key1" localSheetId="4" hidden="1">#REF!</definedName>
    <definedName name="_Key1" localSheetId="3" hidden="1">#REF!</definedName>
    <definedName name="_Key1" hidden="1">#REF!</definedName>
    <definedName name="_Key2" localSheetId="19" hidden="1">#REF!</definedName>
    <definedName name="_Key2" localSheetId="7" hidden="1">#REF!</definedName>
    <definedName name="_Key2" localSheetId="8"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7" hidden="1">#REF!</definedName>
    <definedName name="_Sort" localSheetId="8" hidden="1">#REF!</definedName>
    <definedName name="_Sort" localSheetId="15" hidden="1">#REF!</definedName>
    <definedName name="_Sort" localSheetId="22" hidden="1">#REF!</definedName>
    <definedName name="_Sort" localSheetId="25" hidden="1">#REF!</definedName>
    <definedName name="_Sort" localSheetId="26" hidden="1">#REF!</definedName>
    <definedName name="_Sort" localSheetId="4" hidden="1">#REF!</definedName>
    <definedName name="_Sort" localSheetId="3" hidden="1">#REF!</definedName>
    <definedName name="_Sort" hidden="1">#REF!</definedName>
    <definedName name="a" localSheetId="7" hidden="1">#REF!</definedName>
    <definedName name="a" localSheetId="15" hidden="1">#REF!</definedName>
    <definedName name="a" localSheetId="3" hidden="1">#REF!</definedName>
    <definedName name="a" hidden="1">#REF!</definedName>
    <definedName name="Ａ．居室シーリングライト" localSheetId="22">#REF!</definedName>
    <definedName name="Ａ．居室シーリングライト" localSheetId="25">#REF!</definedName>
    <definedName name="Ａ．居室シーリングライト" localSheetId="26">#REF!</definedName>
    <definedName name="Ｄ．室内用スポットライト" localSheetId="22">#REF!</definedName>
    <definedName name="data7">'７.共用部定額単価算出シート'!$Z$10:$AB$18</definedName>
    <definedName name="Ｅ．ブラケット" localSheetId="22">#REF!</definedName>
    <definedName name="Esub一覧" localSheetId="7" hidden="1">#REF!</definedName>
    <definedName name="Esub一覧" localSheetId="8" hidden="1">#REF!</definedName>
    <definedName name="Esub一覧" localSheetId="3" hidden="1">#REF!</definedName>
    <definedName name="Esub一覧" hidden="1">#REF!</definedName>
    <definedName name="ＨＵＵ" localSheetId="7" hidden="1">#REF!</definedName>
    <definedName name="ＨＵＵ" localSheetId="8" hidden="1">#REF!</definedName>
    <definedName name="ＨＵＵ" localSheetId="3" hidden="1">#REF!</definedName>
    <definedName name="ＨＵＵ" hidden="1">#REF!</definedName>
    <definedName name="_xlnm.Print_Area" localSheetId="5">'１.申請者の詳細'!$A$4:$J$144</definedName>
    <definedName name="_xlnm.Print_Area" localSheetId="18">'１０.パネルラジエーター設備費用算出シート'!$B$3:$O$56</definedName>
    <definedName name="_xlnm.Print_Area" localSheetId="19">'１１.蓄電システム補助対象経費算出シート（共用部）'!$B$4:$AI$43</definedName>
    <definedName name="_xlnm.Print_Area" localSheetId="20">'１２.MEMS補助対象経費算出シート '!$B$4:$AI$64</definedName>
    <definedName name="_xlnm.Print_Area" localSheetId="21">'１３.追加補助対象となる設備等の補助金額集計表'!$B$3:$L$60</definedName>
    <definedName name="_xlnm.Print_Area" localSheetId="23">'１４.蓄電システム明細（専有部）'!$B$4:$X$49</definedName>
    <definedName name="_xlnm.Print_Area" localSheetId="24">'１５.水害等の災害時の電源確保に配慮した蓄電システム導入計画'!$B$4:$AE$54</definedName>
    <definedName name="_xlnm.Print_Area" localSheetId="27">'１６.ＥＶ充電設備補助金算出シート'!$A$4:$AA$42</definedName>
    <definedName name="_xlnm.Print_Area" localSheetId="28">'１７.Ｖ２Ｈ充電設備（充放電設備）補助金算出シート'!$B$4:$Z$42</definedName>
    <definedName name="_xlnm.Print_Area" localSheetId="29">'１８.直交集成板（ＣＬＴ）明細'!$B$3:$Y$31</definedName>
    <definedName name="_xlnm.Print_Area" localSheetId="30">'１９.地中熱ヒートポンプ・システム明細'!$B$3:$W$36</definedName>
    <definedName name="_xlnm.Print_Area" localSheetId="6">'２.全体概要'!$A$4:$AJ$64</definedName>
    <definedName name="_xlnm.Print_Area" localSheetId="31">'２０.ＰＶＴシステム明細 '!$B$3:$W$35</definedName>
    <definedName name="_xlnm.Print_Area" localSheetId="32">'２１.液体集熱式太陽熱利用システム明細'!$B$3:$W$32</definedName>
    <definedName name="_xlnm.Print_Area" localSheetId="33">'２２.工程表'!$A$3:$AF$56</definedName>
    <definedName name="_xlnm.Print_Area" localSheetId="7">'３.補助事業概要図'!$A$3:$O$57</definedName>
    <definedName name="_xlnm.Print_Area" localSheetId="8">'４.住戸情報入力'!$A$4:$BA$313</definedName>
    <definedName name="_xlnm.Print_Area" localSheetId="9">'５.補助対象経費総括表（まとめ）'!$A$3:$I$47</definedName>
    <definedName name="_xlnm.Print_Area" localSheetId="11">'６-２.補助対象経費総括表（2年目）'!$A$2:$S$54</definedName>
    <definedName name="_xlnm.Print_Area" localSheetId="12">'６-３.補助対象経費総括表（3年目）'!$A$2:$S$54</definedName>
    <definedName name="_xlnm.Print_Area" localSheetId="13">'６-４.補助対象経費総括表（4年目）'!$A$2:$S$54</definedName>
    <definedName name="_xlnm.Print_Area" localSheetId="10">'６ｰ１.補助対象経費総括表（1年目） '!$A$2:$S$54</definedName>
    <definedName name="_xlnm.Print_Area" localSheetId="15">'７.共用部定額単価算出シート'!$A$3:$X$52</definedName>
    <definedName name="_xlnm.Print_Area" localSheetId="16">'８.共用部空調設備費用算出シート'!$A$3:$L$49</definedName>
    <definedName name="_xlnm.Print_Area" localSheetId="17">'９.費用明細書（共用部）'!$A$6:$AV$71</definedName>
    <definedName name="_xlnm.Print_Area" localSheetId="22">'old１４.蓄電システム明細（専有部）'!$B$4:$Z$50</definedName>
    <definedName name="_xlnm.Print_Area" localSheetId="25">'old１６.ＥＶ充電設備補助金算出シート'!$B$4:$AA$41</definedName>
    <definedName name="_xlnm.Print_Area" localSheetId="26">'old１７.Ｖ２Ｈ充電設備（充放電設備）補助金算出シート'!$B$4:$Z$46</definedName>
    <definedName name="_xlnm.Print_Area" localSheetId="14">'old７.共用部定額単価算出シート'!$A$3:$T$47</definedName>
    <definedName name="_xlnm.Print_Area" localSheetId="4">個人情報の取得と利用について!$B$3:$AV$119</definedName>
    <definedName name="_xlnm.Print_Area" localSheetId="1">申請書類リスト!$B$5:$G$54</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8">'４.住戸情報入力'!$8:$12</definedName>
    <definedName name="WEBプログラム" localSheetId="22">#REF!</definedName>
    <definedName name="WEBプログラム" localSheetId="25">#REF!</definedName>
    <definedName name="WEBプログラム" localSheetId="26">#REF!</definedName>
    <definedName name="あ" localSheetId="19" hidden="1">#REF!</definedName>
    <definedName name="あ" localSheetId="20" hidden="1">#REF!</definedName>
    <definedName name="あ" localSheetId="24"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7" hidden="1">#REF!</definedName>
    <definedName name="あ" localSheetId="8" hidden="1">#REF!</definedName>
    <definedName name="あ" localSheetId="15" hidden="1">#REF!</definedName>
    <definedName name="あ" localSheetId="22" hidden="1">#REF!</definedName>
    <definedName name="あ" localSheetId="25" hidden="1">#REF!</definedName>
    <definedName name="あ" localSheetId="26" hidden="1">#REF!</definedName>
    <definedName name="あ" localSheetId="4" hidden="1">#REF!</definedName>
    <definedName name="あ" localSheetId="3" hidden="1">#REF!</definedName>
    <definedName name="あ" hidden="1">#REF!</definedName>
    <definedName name="あｆｇｄｆｇ" localSheetId="7" hidden="1">#REF!</definedName>
    <definedName name="あｆｇｄｆｇ" localSheetId="3" hidden="1">#REF!</definedName>
    <definedName name="あｆｇｄｆｇ" hidden="1">#REF!</definedName>
    <definedName name="い" localSheetId="7" hidden="1">#REF!</definedName>
    <definedName name="い" localSheetId="3" hidden="1">#REF!</definedName>
    <definedName name="い" hidden="1">#REF!</definedName>
    <definedName name="おｋ" localSheetId="7" hidden="1">#REF!</definedName>
    <definedName name="おｋ" localSheetId="3" hidden="1">#REF!</definedName>
    <definedName name="おｋ" hidden="1">#REF!</definedName>
    <definedName name="スポットライト" localSheetId="22">#REF!</definedName>
    <definedName name="スポットライト" localSheetId="25">#REF!</definedName>
    <definedName name="スポットライト" localSheetId="26">#REF!</definedName>
    <definedName name="せつび" localSheetId="7" hidden="1">#REF!</definedName>
    <definedName name="せつび" localSheetId="3" hidden="1">#REF!</definedName>
    <definedName name="せつび" hidden="1">#REF!</definedName>
    <definedName name="フットライト" localSheetId="22">#REF!</definedName>
    <definedName name="ブラケット" localSheetId="22">#REF!</definedName>
    <definedName name="ペンダント" localSheetId="22">#REF!</definedName>
    <definedName name="開始月" localSheetId="22">#REF!</definedName>
    <definedName name="開始日" localSheetId="22">#REF!</definedName>
    <definedName name="開始年" localSheetId="22">#REF!</definedName>
    <definedName name="居室シーリングライト" localSheetId="22">#REF!</definedName>
    <definedName name="照明器具" localSheetId="22">#REF!</definedName>
    <definedName name="設備タイプ別設備仕様書" localSheetId="7" hidden="1">#REF!</definedName>
    <definedName name="設備タイプ別設備仕様書" localSheetId="15" hidden="1">#REF!</definedName>
    <definedName name="設備タイプ別設備仕様書" localSheetId="3" hidden="1">#REF!</definedName>
    <definedName name="設備タイプ別設備仕様書" hidden="1">#REF!</definedName>
    <definedName name="設備タイプ別設備仕様書ｃ" localSheetId="7" hidden="1">#REF!</definedName>
    <definedName name="設備タイプ別設備仕様書ｃ" localSheetId="15" hidden="1">#REF!</definedName>
    <definedName name="設備タイプ別設備仕様書ｃ" localSheetId="3" hidden="1">#REF!</definedName>
    <definedName name="設備タイプ別設備仕様書ｃ" hidden="1">#REF!</definedName>
    <definedName name="締切月" localSheetId="22">#REF!</definedName>
    <definedName name="締切日" localSheetId="22">#REF!</definedName>
    <definedName name="締切年" localSheetId="22">#REF!</definedName>
    <definedName name="補助対象経費1" localSheetId="2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08" l="1"/>
  <c r="J7" i="107"/>
  <c r="J7" i="73"/>
  <c r="J7" i="72"/>
  <c r="J8" i="106"/>
  <c r="J8" i="105"/>
  <c r="J8" i="104"/>
  <c r="C4" i="99"/>
  <c r="I25" i="87" l="1"/>
  <c r="G49" i="87"/>
  <c r="O46" i="7"/>
  <c r="J46" i="7"/>
  <c r="I50" i="87" l="1"/>
  <c r="I57" i="87"/>
  <c r="G57" i="87"/>
  <c r="G52" i="87"/>
  <c r="G51" i="87"/>
  <c r="G50" i="87"/>
  <c r="I43" i="87"/>
  <c r="I39" i="87"/>
  <c r="I38" i="87"/>
  <c r="I36" i="87"/>
  <c r="G29" i="87"/>
  <c r="G25" i="87"/>
  <c r="G24" i="87"/>
  <c r="G37" i="87"/>
  <c r="G36" i="87"/>
  <c r="G35" i="87"/>
  <c r="I29" i="87"/>
  <c r="I24" i="87"/>
  <c r="I22" i="87"/>
  <c r="G23" i="87"/>
  <c r="G22" i="87"/>
  <c r="G21" i="87"/>
  <c r="I15" i="87"/>
  <c r="G15" i="87"/>
  <c r="I11" i="87"/>
  <c r="I10" i="87"/>
  <c r="I8" i="87"/>
  <c r="G11" i="87"/>
  <c r="G10" i="87"/>
  <c r="G9" i="87"/>
  <c r="G8" i="87"/>
  <c r="G7" i="87"/>
  <c r="W50" i="103"/>
  <c r="Q50" i="103"/>
  <c r="Q51" i="103" s="1"/>
  <c r="K50" i="103"/>
  <c r="E50" i="103"/>
  <c r="J26" i="104" l="1"/>
  <c r="J28" i="104" s="1"/>
  <c r="J21" i="104"/>
  <c r="G39" i="87"/>
  <c r="G38" i="87"/>
  <c r="J39" i="105" l="1"/>
  <c r="J23" i="108"/>
  <c r="J23" i="107"/>
  <c r="J39" i="106"/>
  <c r="J37" i="106"/>
  <c r="J35" i="106"/>
  <c r="J29" i="106"/>
  <c r="J24" i="106"/>
  <c r="J23" i="106"/>
  <c r="J28" i="105"/>
  <c r="J22" i="105"/>
  <c r="J23" i="105" s="1"/>
  <c r="J34" i="105" s="1"/>
  <c r="J32" i="104"/>
  <c r="J34" i="104" s="1"/>
  <c r="H30" i="104"/>
  <c r="O23" i="108" l="1"/>
  <c r="I53" i="87" s="1"/>
  <c r="G53" i="87"/>
  <c r="O23" i="107"/>
  <c r="K30" i="104"/>
  <c r="J36" i="104" s="1"/>
  <c r="J41" i="104" s="1"/>
  <c r="J48" i="104" s="1"/>
  <c r="J36" i="105"/>
  <c r="J41" i="105" s="1"/>
  <c r="J41" i="106"/>
  <c r="I52" i="87" l="1"/>
  <c r="I58" i="87" l="1"/>
  <c r="I44" i="87"/>
  <c r="I30" i="87"/>
  <c r="I16" i="87"/>
  <c r="W20" i="103"/>
  <c r="W19" i="103"/>
  <c r="W18" i="103"/>
  <c r="W17" i="103"/>
  <c r="W16" i="103"/>
  <c r="W15" i="103"/>
  <c r="W14" i="103"/>
  <c r="W13" i="103"/>
  <c r="Q20" i="103"/>
  <c r="Q19" i="103"/>
  <c r="Q18" i="103"/>
  <c r="Q17" i="103"/>
  <c r="Q16" i="103"/>
  <c r="Q15" i="103"/>
  <c r="Q14" i="103"/>
  <c r="Q13" i="103"/>
  <c r="K20" i="103"/>
  <c r="K19" i="103"/>
  <c r="K18" i="103"/>
  <c r="K17" i="103"/>
  <c r="K16" i="103"/>
  <c r="K15" i="103"/>
  <c r="K14" i="103"/>
  <c r="K13" i="103"/>
  <c r="E20" i="103"/>
  <c r="E18" i="103"/>
  <c r="E19" i="103"/>
  <c r="E17" i="103"/>
  <c r="E16" i="103"/>
  <c r="E15" i="103"/>
  <c r="E14" i="103"/>
  <c r="E13" i="103"/>
  <c r="E4" i="99" l="1"/>
  <c r="E12" i="8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W40" i="103"/>
  <c r="Q40" i="103"/>
  <c r="K40" i="103"/>
  <c r="E40" i="103"/>
  <c r="W39" i="103"/>
  <c r="W41" i="103" s="1"/>
  <c r="W47" i="103" s="1"/>
  <c r="Q39" i="103"/>
  <c r="Q41" i="103" s="1"/>
  <c r="Q47" i="103" s="1"/>
  <c r="K39" i="103"/>
  <c r="K41" i="103" s="1"/>
  <c r="K47" i="103" s="1"/>
  <c r="E39" i="103"/>
  <c r="E41" i="103" s="1"/>
  <c r="E47" i="103" s="1"/>
  <c r="W34" i="103"/>
  <c r="Q34" i="103"/>
  <c r="K34" i="103"/>
  <c r="E34" i="103"/>
  <c r="W33" i="103"/>
  <c r="Q33" i="103"/>
  <c r="K33" i="103"/>
  <c r="E33" i="103"/>
  <c r="W32" i="103"/>
  <c r="Q32" i="103"/>
  <c r="K32" i="103"/>
  <c r="E32" i="103"/>
  <c r="W31" i="103"/>
  <c r="W35" i="103" s="1"/>
  <c r="W46" i="103" s="1"/>
  <c r="Q31" i="103"/>
  <c r="K31" i="103"/>
  <c r="E31" i="103"/>
  <c r="W30" i="103"/>
  <c r="Q30" i="103"/>
  <c r="Q35" i="103" s="1"/>
  <c r="Q46" i="103" s="1"/>
  <c r="K30" i="103"/>
  <c r="K35" i="103" s="1"/>
  <c r="K46" i="103" s="1"/>
  <c r="E30" i="103"/>
  <c r="E35" i="103" s="1"/>
  <c r="E46" i="103" s="1"/>
  <c r="W25" i="103"/>
  <c r="Q25" i="103"/>
  <c r="K25" i="103"/>
  <c r="E25" i="103"/>
  <c r="W24" i="103"/>
  <c r="Q24" i="103"/>
  <c r="K24" i="103"/>
  <c r="E24" i="103"/>
  <c r="W23" i="103"/>
  <c r="Q23" i="103"/>
  <c r="K23" i="103"/>
  <c r="E23" i="103"/>
  <c r="W22" i="103"/>
  <c r="Q22" i="103"/>
  <c r="K22" i="103"/>
  <c r="E22" i="103"/>
  <c r="K11" i="103" l="1"/>
  <c r="W11" i="103"/>
  <c r="Q11" i="103"/>
  <c r="E11" i="103"/>
  <c r="W26" i="7" l="1"/>
  <c r="L14" i="7"/>
  <c r="J34" i="9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4" i="98"/>
  <c r="S74" i="98"/>
  <c r="Q73" i="98"/>
  <c r="AA71" i="98"/>
  <c r="S71" i="98"/>
  <c r="Q70" i="98"/>
  <c r="B7" i="98"/>
  <c r="U84" i="97" l="1"/>
  <c r="U81" i="97"/>
  <c r="U78" i="97"/>
  <c r="C36" i="6" l="1"/>
  <c r="C45" i="6"/>
  <c r="C44" i="6"/>
  <c r="C43" i="6"/>
  <c r="C42" i="6"/>
  <c r="C41" i="6"/>
  <c r="C40" i="6"/>
  <c r="C39" i="6"/>
  <c r="C38" i="6"/>
  <c r="C37" i="6"/>
  <c r="Q48" i="93" l="1"/>
  <c r="O47" i="93"/>
  <c r="Q47" i="93" s="1"/>
  <c r="O46" i="93"/>
  <c r="Q46" i="93" s="1"/>
  <c r="O45" i="93"/>
  <c r="Q45" i="93" s="1"/>
  <c r="Q44" i="93"/>
  <c r="Q49" i="93" s="1"/>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5" i="7"/>
  <c r="Q14" i="93" l="1"/>
  <c r="J28" i="88" l="1"/>
  <c r="J8" i="88" l="1"/>
  <c r="J44" i="91" l="1"/>
  <c r="J42" i="91"/>
  <c r="J22" i="91" l="1"/>
  <c r="J30" i="4" l="1"/>
  <c r="J24" i="4"/>
  <c r="J18" i="4"/>
  <c r="J12" i="4"/>
  <c r="AA68" i="98" s="1"/>
  <c r="AC75" i="97" l="1"/>
  <c r="N7" i="83"/>
  <c r="C137" i="6" l="1"/>
  <c r="C135" i="6"/>
  <c r="C134" i="6"/>
  <c r="C126" i="6"/>
  <c r="C124" i="6"/>
  <c r="C123" i="6"/>
  <c r="C107" i="6"/>
  <c r="C105" i="6"/>
  <c r="C104" i="6"/>
  <c r="C96" i="6"/>
  <c r="C94" i="6"/>
  <c r="C93" i="6"/>
  <c r="C78" i="6"/>
  <c r="C76" i="6"/>
  <c r="C75" i="6"/>
  <c r="C67" i="6"/>
  <c r="C65" i="6"/>
  <c r="C64" i="6"/>
  <c r="C30" i="6"/>
  <c r="C28" i="6"/>
  <c r="C27" i="6"/>
  <c r="C12" i="6"/>
  <c r="C14" i="6"/>
  <c r="C11" i="6"/>
  <c r="C7" i="6"/>
  <c r="AC84" i="97"/>
  <c r="S83" i="97"/>
  <c r="AC81" i="97"/>
  <c r="S80" i="97"/>
  <c r="AC78" i="97"/>
  <c r="S77" i="97"/>
  <c r="G11" i="4"/>
  <c r="G12" i="4"/>
  <c r="G28" i="4"/>
  <c r="G22" i="4"/>
  <c r="G16" i="4"/>
  <c r="G10" i="4"/>
  <c r="S74" i="97" l="1"/>
  <c r="Q67" i="98"/>
  <c r="S68" i="98"/>
  <c r="U75" i="97"/>
  <c r="G31" i="4"/>
  <c r="G25" i="4"/>
  <c r="G13" i="4"/>
  <c r="AG72" i="97" l="1"/>
  <c r="J8" i="91" l="1"/>
  <c r="J8" i="92"/>
  <c r="J8" i="90" l="1"/>
  <c r="C11" i="7"/>
  <c r="M10" i="7"/>
  <c r="C10" i="7"/>
  <c r="H64" i="4" l="1"/>
  <c r="H63" i="4"/>
  <c r="C6" i="7"/>
  <c r="L5" i="4"/>
  <c r="AH65" i="98" s="1"/>
  <c r="G9" i="4"/>
  <c r="J34" i="90"/>
  <c r="AV13" i="18" l="1"/>
  <c r="J20" i="88" l="1"/>
  <c r="J32" i="88" l="1"/>
  <c r="E42" i="96" l="1"/>
  <c r="E46" i="96" s="1"/>
  <c r="E28" i="96"/>
  <c r="E32" i="96" s="1"/>
  <c r="E9" i="96"/>
  <c r="J31" i="92" l="1"/>
  <c r="J38" i="92" s="1"/>
  <c r="J40" i="92" s="1"/>
  <c r="J32" i="73" l="1"/>
  <c r="J21" i="92"/>
  <c r="J40" i="91" l="1"/>
  <c r="J40" i="88"/>
  <c r="J49" i="88" s="1"/>
  <c r="J46" i="91" l="1"/>
  <c r="Q48" i="95"/>
  <c r="O47" i="95"/>
  <c r="Q47" i="95" s="1"/>
  <c r="O46" i="95"/>
  <c r="Q46" i="95" s="1"/>
  <c r="O45" i="95"/>
  <c r="Q45" i="95" s="1"/>
  <c r="Q44" i="95"/>
  <c r="Q49" i="95" s="1"/>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Q49" i="94" s="1"/>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27" i="95"/>
  <c r="Q43" i="94"/>
  <c r="Q27" i="93"/>
  <c r="Q32" i="55"/>
  <c r="Q22" i="93" l="1"/>
  <c r="Q33" i="94"/>
  <c r="Q33" i="93"/>
  <c r="Q33" i="95"/>
  <c r="Q22" i="95"/>
  <c r="Q22" i="94"/>
  <c r="Q50" i="93" l="1"/>
  <c r="Q50" i="94"/>
  <c r="Q50" i="95"/>
  <c r="K14" i="55"/>
  <c r="Q14" i="55" s="1"/>
  <c r="K15" i="55"/>
  <c r="Q15" i="55" s="1"/>
  <c r="F175" i="35" l="1"/>
  <c r="G43" i="87" l="1"/>
  <c r="I15" i="7" l="1"/>
  <c r="I7" i="96" l="1"/>
  <c r="I11" i="96" s="1"/>
  <c r="Q24" i="7"/>
  <c r="O9" i="55"/>
  <c r="Q9" i="55" s="1"/>
  <c r="O10" i="55"/>
  <c r="Q10" i="55" s="1"/>
  <c r="K48" i="86"/>
  <c r="E48" i="86"/>
  <c r="K39" i="86"/>
  <c r="E39" i="86"/>
  <c r="K30" i="86"/>
  <c r="E30" i="86"/>
  <c r="K21" i="86"/>
  <c r="E21" i="86"/>
  <c r="K12" i="86"/>
  <c r="W12" i="103" l="1"/>
  <c r="W26" i="103" s="1"/>
  <c r="W45" i="103" s="1"/>
  <c r="W51" i="103" s="1"/>
  <c r="Q51" i="95" s="1"/>
  <c r="Q12" i="103"/>
  <c r="Q26" i="103" s="1"/>
  <c r="Q45" i="103" s="1"/>
  <c r="Q51" i="94" s="1"/>
  <c r="K12" i="103"/>
  <c r="K26" i="103" s="1"/>
  <c r="K45" i="103" s="1"/>
  <c r="K51" i="103" s="1"/>
  <c r="Q51" i="93" s="1"/>
  <c r="E12" i="103"/>
  <c r="E26" i="103" s="1"/>
  <c r="E45" i="103" s="1"/>
  <c r="E51" i="103" s="1"/>
  <c r="Q51" i="55" s="1"/>
  <c r="Q11" i="55"/>
  <c r="D19" i="96" s="1"/>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19" i="96" l="1"/>
  <c r="D9" i="96"/>
  <c r="C9" i="96" s="1"/>
  <c r="C19" i="96"/>
  <c r="C94" i="4" s="1"/>
  <c r="T45" i="7"/>
  <c r="T44" i="7"/>
  <c r="T43" i="7"/>
  <c r="T42" i="7"/>
  <c r="T41" i="7"/>
  <c r="T40" i="7"/>
  <c r="T39" i="7"/>
  <c r="T38" i="7"/>
  <c r="T37" i="7"/>
  <c r="T36" i="7"/>
  <c r="T35" i="7"/>
  <c r="T34" i="7"/>
  <c r="T33" i="7"/>
  <c r="T32" i="7"/>
  <c r="T31" i="7"/>
  <c r="S20" i="85" l="1"/>
  <c r="S19" i="85"/>
  <c r="N20" i="85"/>
  <c r="N19" i="85"/>
  <c r="I20" i="85"/>
  <c r="I19" i="85"/>
  <c r="D20" i="85"/>
  <c r="D19" i="85"/>
  <c r="T48" i="7" l="1"/>
  <c r="T47" i="7"/>
  <c r="T49" i="7"/>
  <c r="N54" i="83"/>
  <c r="G54" i="83"/>
  <c r="T46" i="7"/>
  <c r="K5" i="96" s="1"/>
  <c r="I51" i="87" l="1"/>
  <c r="I37" i="87"/>
  <c r="I23" i="87"/>
  <c r="I9" i="8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I54" i="87"/>
  <c r="I40" i="87"/>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49" i="55" s="1"/>
  <c r="Q34" i="55"/>
  <c r="K13" i="18"/>
  <c r="S21" i="85" l="1"/>
  <c r="S40" i="85" s="1"/>
  <c r="S46" i="85" s="1"/>
  <c r="D21" i="85"/>
  <c r="D40" i="85" s="1"/>
  <c r="D46" i="85" s="1"/>
  <c r="I21" i="85"/>
  <c r="I40" i="85" s="1"/>
  <c r="I46" i="85" s="1"/>
  <c r="N21" i="85"/>
  <c r="N40" i="85" s="1"/>
  <c r="N13" i="83"/>
  <c r="G13" i="83"/>
  <c r="N23" i="83"/>
  <c r="G23" i="83"/>
  <c r="G33" i="83"/>
  <c r="Q35" i="55" l="1"/>
  <c r="I26" i="87" l="1"/>
  <c r="J12" i="72"/>
  <c r="O17" i="72"/>
  <c r="O16" i="72"/>
  <c r="O20" i="72" l="1"/>
  <c r="I12" i="87"/>
  <c r="T17" i="72"/>
  <c r="T19" i="72"/>
  <c r="I59" i="87" s="1"/>
  <c r="F45" i="96" s="1"/>
  <c r="G45" i="96" s="1"/>
  <c r="T18" i="72"/>
  <c r="T16" i="72"/>
  <c r="K31" i="55"/>
  <c r="Q31" i="55" s="1"/>
  <c r="Q33" i="55" s="1"/>
  <c r="K20" i="55"/>
  <c r="Q20" i="55" s="1"/>
  <c r="I17" i="87" l="1"/>
  <c r="F24" i="96" s="1"/>
  <c r="I31" i="87"/>
  <c r="F31" i="96" s="1"/>
  <c r="G31" i="96" s="1"/>
  <c r="I45" i="87"/>
  <c r="F38" i="96" s="1"/>
  <c r="G38" i="96" s="1"/>
  <c r="T20" i="72"/>
  <c r="N97" i="4" l="1"/>
  <c r="F13" i="96"/>
  <c r="G24" i="96"/>
  <c r="G13" i="96" s="1"/>
  <c r="K21" i="55" l="1"/>
  <c r="Q21" i="55" s="1"/>
  <c r="K19" i="55"/>
  <c r="Q19" i="55" s="1"/>
  <c r="K18" i="55"/>
  <c r="Q18" i="55" s="1"/>
  <c r="K17" i="55"/>
  <c r="Q17" i="55" s="1"/>
  <c r="K16" i="55"/>
  <c r="Q16" i="55" s="1"/>
  <c r="Q22" i="55" l="1"/>
  <c r="I19" i="7"/>
  <c r="I23" i="7" l="1"/>
  <c r="C8" i="7" l="1"/>
  <c r="C133" i="6" l="1"/>
  <c r="C136" i="6"/>
  <c r="C138" i="6"/>
  <c r="C139" i="6"/>
  <c r="C140" i="6"/>
  <c r="C132" i="6"/>
  <c r="D131" i="6"/>
  <c r="C128" i="6"/>
  <c r="C127" i="6"/>
  <c r="C125" i="6"/>
  <c r="C122" i="6"/>
  <c r="C121" i="6"/>
  <c r="C120" i="6"/>
  <c r="C119" i="6"/>
  <c r="C103" i="6"/>
  <c r="C106" i="6"/>
  <c r="C108" i="6"/>
  <c r="C109" i="6"/>
  <c r="C110" i="6"/>
  <c r="C102" i="6"/>
  <c r="D101" i="6"/>
  <c r="C98" i="6"/>
  <c r="C97" i="6"/>
  <c r="C95" i="6"/>
  <c r="C92" i="6"/>
  <c r="C91" i="6"/>
  <c r="C90" i="6"/>
  <c r="C89" i="6"/>
  <c r="C74" i="6"/>
  <c r="C77" i="6"/>
  <c r="C79" i="6"/>
  <c r="C80" i="6"/>
  <c r="C81" i="6"/>
  <c r="C73" i="6"/>
  <c r="D72" i="6"/>
  <c r="C69" i="6"/>
  <c r="C68" i="6"/>
  <c r="C66" i="6"/>
  <c r="C63" i="6"/>
  <c r="C62" i="6"/>
  <c r="C61" i="6"/>
  <c r="C60" i="6"/>
  <c r="C51" i="6"/>
  <c r="C50" i="6"/>
  <c r="C49" i="6"/>
  <c r="C48" i="6"/>
  <c r="C33" i="6"/>
  <c r="C32" i="6"/>
  <c r="C31" i="6"/>
  <c r="C29" i="6"/>
  <c r="C26" i="6"/>
  <c r="C25" i="6"/>
  <c r="D24" i="6"/>
  <c r="C21" i="6"/>
  <c r="C20" i="6"/>
  <c r="C19" i="6"/>
  <c r="C16" i="6"/>
  <c r="C15" i="6"/>
  <c r="C13" i="6"/>
  <c r="C10" i="6"/>
  <c r="C9" i="6"/>
  <c r="C8"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2" i="95" s="1"/>
  <c r="Q53" i="95" s="1"/>
  <c r="K26" i="44"/>
  <c r="K308" i="18"/>
  <c r="M308" i="18"/>
  <c r="K309" i="18"/>
  <c r="M309" i="18"/>
  <c r="K310" i="18"/>
  <c r="M310" i="18"/>
  <c r="K311" i="18"/>
  <c r="M311" i="18"/>
  <c r="K312" i="18"/>
  <c r="M312" i="18"/>
  <c r="K313" i="18"/>
  <c r="M313" i="18"/>
  <c r="N46" i="85" l="1"/>
  <c r="Q52" i="94" s="1"/>
  <c r="Q53" i="94" s="1"/>
  <c r="D35" i="96" s="1"/>
  <c r="E39" i="96"/>
  <c r="D42" i="96"/>
  <c r="D45" i="85"/>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J13" authorId="0" shapeId="0" xr:uid="{1703D7DC-8E46-4036-AFAD-41AC31C9D9BE}">
      <text>
        <r>
          <rPr>
            <b/>
            <sz val="12"/>
            <color indexed="81"/>
            <rFont val="MS P ゴシック"/>
            <family val="3"/>
            <charset val="128"/>
          </rPr>
          <t>該当なしの場合、選択不要</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１０.パネルラジエーター設備費用算出シートで算出した該当の導入タイプを選択すること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補助金額は「１７.Ｖ２Ｈ充電設備（充放電設備）補助金算出シート及び「１９.地中熱ヒートポンプ・システム明細」で算定した金額を住戸毎に入力すること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<sst xmlns="http://schemas.openxmlformats.org/spreadsheetml/2006/main" count="3743" uniqueCount="1363">
  <si>
    <t>補助事業の名称</t>
    <rPh sb="0" eb="2">
      <t>ホジョ</t>
    </rPh>
    <rPh sb="2" eb="4">
      <t>ジギョウ</t>
    </rPh>
    <rPh sb="5" eb="7">
      <t>メイショウ</t>
    </rPh>
    <phoneticPr fontId="21"/>
  </si>
  <si>
    <t>事業期間区分</t>
    <rPh sb="0" eb="2">
      <t>ジギョウ</t>
    </rPh>
    <rPh sb="2" eb="4">
      <t>キカン</t>
    </rPh>
    <rPh sb="4" eb="6">
      <t>クブン</t>
    </rPh>
    <phoneticPr fontId="21"/>
  </si>
  <si>
    <t>申請者１</t>
    <rPh sb="0" eb="3">
      <t>シンセイシャ</t>
    </rPh>
    <phoneticPr fontId="21"/>
  </si>
  <si>
    <t>申請者名（ふりがな）</t>
    <rPh sb="0" eb="3">
      <t>シンセイシャ</t>
    </rPh>
    <phoneticPr fontId="21"/>
  </si>
  <si>
    <t>申請者名（法人名、氏名）</t>
    <rPh sb="0" eb="3">
      <t>シンセイシャ</t>
    </rPh>
    <rPh sb="5" eb="7">
      <t>ホウジン</t>
    </rPh>
    <rPh sb="7" eb="8">
      <t>メイ</t>
    </rPh>
    <rPh sb="9" eb="11">
      <t>シメイ</t>
    </rPh>
    <phoneticPr fontId="21"/>
  </si>
  <si>
    <t>役職名</t>
    <rPh sb="0" eb="3">
      <t>ヤクショクメイ</t>
    </rPh>
    <phoneticPr fontId="21"/>
  </si>
  <si>
    <t>氏名（ふりがな）</t>
    <rPh sb="0" eb="2">
      <t>シメイ</t>
    </rPh>
    <phoneticPr fontId="21"/>
  </si>
  <si>
    <t>申請者が法人の場合入力不要</t>
    <rPh sb="0" eb="3">
      <t>シンセイシャ</t>
    </rPh>
    <rPh sb="4" eb="6">
      <t>ホウジン</t>
    </rPh>
    <rPh sb="7" eb="9">
      <t>バアイ</t>
    </rPh>
    <rPh sb="9" eb="11">
      <t>ニュウリョク</t>
    </rPh>
    <rPh sb="11" eb="13">
      <t>フヨウ</t>
    </rPh>
    <phoneticPr fontId="20"/>
  </si>
  <si>
    <t>所在地</t>
    <rPh sb="0" eb="3">
      <t>ショザイチ</t>
    </rPh>
    <phoneticPr fontId="21"/>
  </si>
  <si>
    <t>郵便番号</t>
    <rPh sb="0" eb="4">
      <t>ユウビンバンゴウ</t>
    </rPh>
    <phoneticPr fontId="21"/>
  </si>
  <si>
    <t>電話番号</t>
    <rPh sb="0" eb="2">
      <t>デンワ</t>
    </rPh>
    <rPh sb="2" eb="4">
      <t>バンゴウ</t>
    </rPh>
    <phoneticPr fontId="21"/>
  </si>
  <si>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20"/>
  </si>
  <si>
    <t>メールアドレス（個人申請のみ）</t>
    <rPh sb="8" eb="10">
      <t>コジン</t>
    </rPh>
    <rPh sb="10" eb="12">
      <t>シンセイ</t>
    </rPh>
    <phoneticPr fontId="21"/>
  </si>
  <si>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20"/>
  </si>
  <si>
    <t>申請者２</t>
    <rPh sb="0" eb="3">
      <t>シンセイシャ</t>
    </rPh>
    <phoneticPr fontId="21"/>
  </si>
  <si>
    <t>代表者</t>
    <rPh sb="0" eb="3">
      <t>ダイヒョウシャ</t>
    </rPh>
    <phoneticPr fontId="21"/>
  </si>
  <si>
    <t>登録情報</t>
    <rPh sb="0" eb="2">
      <t>トウロク</t>
    </rPh>
    <rPh sb="2" eb="4">
      <t>ジョウホウ</t>
    </rPh>
    <phoneticPr fontId="21"/>
  </si>
  <si>
    <t>登録名称</t>
  </si>
  <si>
    <t>登録番号</t>
    <rPh sb="0" eb="2">
      <t>トウロク</t>
    </rPh>
    <rPh sb="2" eb="4">
      <t>バンゴウ</t>
    </rPh>
    <phoneticPr fontId="21"/>
  </si>
  <si>
    <t>登録状況</t>
    <rPh sb="0" eb="2">
      <t>トウロク</t>
    </rPh>
    <rPh sb="2" eb="4">
      <t>ジョウキョウ</t>
    </rPh>
    <phoneticPr fontId="21"/>
  </si>
  <si>
    <t>申請者１
担当者情報</t>
    <rPh sb="0" eb="3">
      <t>シンセイシャ</t>
    </rPh>
    <rPh sb="5" eb="8">
      <t>タントウシャ</t>
    </rPh>
    <rPh sb="8" eb="10">
      <t>ジョウホウ</t>
    </rPh>
    <phoneticPr fontId="20"/>
  </si>
  <si>
    <t>代表担当者</t>
    <rPh sb="0" eb="2">
      <t>ダイヒョウ</t>
    </rPh>
    <rPh sb="2" eb="5">
      <t>タントウシャ</t>
    </rPh>
    <phoneticPr fontId="21"/>
  </si>
  <si>
    <t>担当者</t>
    <rPh sb="0" eb="3">
      <t>タントウシャ</t>
    </rPh>
    <phoneticPr fontId="21"/>
  </si>
  <si>
    <t>所属</t>
    <rPh sb="0" eb="2">
      <t>ショゾク</t>
    </rPh>
    <phoneticPr fontId="21"/>
  </si>
  <si>
    <t>記載事項がない場合は「－」を入力すること</t>
    <rPh sb="0" eb="2">
      <t>キサイ</t>
    </rPh>
    <rPh sb="2" eb="4">
      <t>ジコウ</t>
    </rPh>
    <rPh sb="7" eb="9">
      <t>バアイ</t>
    </rPh>
    <rPh sb="14" eb="16">
      <t>ニュウリョク</t>
    </rPh>
    <phoneticPr fontId="20"/>
  </si>
  <si>
    <t>連絡先</t>
    <rPh sb="0" eb="3">
      <t>レンラクサキ</t>
    </rPh>
    <phoneticPr fontId="21"/>
  </si>
  <si>
    <t>携帯番号</t>
    <rPh sb="0" eb="2">
      <t>ケイタイ</t>
    </rPh>
    <rPh sb="2" eb="4">
      <t>バンゴウ</t>
    </rPh>
    <phoneticPr fontId="21"/>
  </si>
  <si>
    <t>キャリアメール（携帯メール）は入力不可</t>
    <rPh sb="8" eb="10">
      <t>ケイタイ</t>
    </rPh>
    <rPh sb="15" eb="17">
      <t>ニュウリョク</t>
    </rPh>
    <rPh sb="17" eb="19">
      <t>フカ</t>
    </rPh>
    <phoneticPr fontId="20"/>
  </si>
  <si>
    <t>申請者２
担当者情報</t>
    <rPh sb="0" eb="3">
      <t>シンセイシャ</t>
    </rPh>
    <rPh sb="5" eb="8">
      <t>タントウシャ</t>
    </rPh>
    <rPh sb="8" eb="10">
      <t>ジョウホウ</t>
    </rPh>
    <phoneticPr fontId="20"/>
  </si>
  <si>
    <t>　</t>
  </si>
  <si>
    <t>他の補助金への申請有無</t>
    <rPh sb="0" eb="1">
      <t>ホカ</t>
    </rPh>
    <rPh sb="2" eb="5">
      <t>ホジョキン</t>
    </rPh>
    <rPh sb="7" eb="9">
      <t>シンセイ</t>
    </rPh>
    <rPh sb="9" eb="11">
      <t>ウム</t>
    </rPh>
    <phoneticPr fontId="21"/>
  </si>
  <si>
    <t>他の補助金名</t>
    <rPh sb="0" eb="1">
      <t>ホカ</t>
    </rPh>
    <rPh sb="2" eb="5">
      <t>ホジョキン</t>
    </rPh>
    <rPh sb="5" eb="6">
      <t>メイ</t>
    </rPh>
    <phoneticPr fontId="21"/>
  </si>
  <si>
    <t>同上</t>
    <rPh sb="0" eb="2">
      <t>ドウジョウ</t>
    </rPh>
    <phoneticPr fontId="20"/>
  </si>
  <si>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0"/>
  </si>
  <si>
    <t>抵当権設定予定</t>
    <rPh sb="0" eb="3">
      <t>テイトウケン</t>
    </rPh>
    <rPh sb="3" eb="5">
      <t>セッテイ</t>
    </rPh>
    <rPh sb="5" eb="7">
      <t>ヨテイ</t>
    </rPh>
    <phoneticPr fontId="21"/>
  </si>
  <si>
    <t>２．全体概要</t>
    <rPh sb="2" eb="4">
      <t>ゼンタイ</t>
    </rPh>
    <rPh sb="4" eb="6">
      <t>ガイヨウ</t>
    </rPh>
    <phoneticPr fontId="20"/>
  </si>
  <si>
    <t>❶　申請者概要</t>
    <rPh sb="2" eb="4">
      <t>シンセイ</t>
    </rPh>
    <rPh sb="4" eb="5">
      <t>シャ</t>
    </rPh>
    <phoneticPr fontId="21"/>
  </si>
  <si>
    <t>事業期間区分</t>
  </si>
  <si>
    <t>申請者名</t>
    <rPh sb="0" eb="3">
      <t>シンセイシャ</t>
    </rPh>
    <rPh sb="2" eb="3">
      <t>シャ</t>
    </rPh>
    <rPh sb="3" eb="4">
      <t>メイ</t>
    </rPh>
    <phoneticPr fontId="21"/>
  </si>
  <si>
    <t>登録名称</t>
    <rPh sb="0" eb="2">
      <t>トウロク</t>
    </rPh>
    <rPh sb="2" eb="4">
      <t>メイショウ</t>
    </rPh>
    <phoneticPr fontId="21"/>
  </si>
  <si>
    <t>-</t>
  </si>
  <si>
    <t>建物用途</t>
    <rPh sb="0" eb="2">
      <t>タテモノ</t>
    </rPh>
    <rPh sb="2" eb="4">
      <t>ヨウト</t>
    </rPh>
    <phoneticPr fontId="20"/>
  </si>
  <si>
    <t>構　造</t>
    <rPh sb="0" eb="1">
      <t>カマエ</t>
    </rPh>
    <rPh sb="2" eb="3">
      <t>ゾウ</t>
    </rPh>
    <phoneticPr fontId="20"/>
  </si>
  <si>
    <t>地域区分</t>
    <rPh sb="0" eb="2">
      <t>チイキ</t>
    </rPh>
    <rPh sb="2" eb="4">
      <t>クブン</t>
    </rPh>
    <phoneticPr fontId="21"/>
  </si>
  <si>
    <t>住戸数</t>
    <rPh sb="0" eb="2">
      <t>ジュウコ</t>
    </rPh>
    <rPh sb="2" eb="3">
      <t>スウ</t>
    </rPh>
    <phoneticPr fontId="21"/>
  </si>
  <si>
    <t>戸</t>
    <rPh sb="0" eb="1">
      <t>コ</t>
    </rPh>
    <phoneticPr fontId="21"/>
  </si>
  <si>
    <t>全体床面積</t>
    <rPh sb="0" eb="2">
      <t>ゼンタイ</t>
    </rPh>
    <rPh sb="2" eb="3">
      <t>ユカ</t>
    </rPh>
    <rPh sb="3" eb="5">
      <t>メンセキ</t>
    </rPh>
    <phoneticPr fontId="20"/>
  </si>
  <si>
    <t>㎡</t>
  </si>
  <si>
    <t>住戸
平均
床面積</t>
    <rPh sb="0" eb="2">
      <t>ジュウコ</t>
    </rPh>
    <rPh sb="3" eb="5">
      <t>ヘイキン</t>
    </rPh>
    <rPh sb="6" eb="9">
      <t>ユカメンセキ</t>
    </rPh>
    <phoneticPr fontId="20"/>
  </si>
  <si>
    <t>階数</t>
    <rPh sb="0" eb="2">
      <t>カイスウ</t>
    </rPh>
    <phoneticPr fontId="21"/>
  </si>
  <si>
    <t>全体</t>
    <rPh sb="0" eb="2">
      <t>ゼンタイ</t>
    </rPh>
    <phoneticPr fontId="21"/>
  </si>
  <si>
    <t>地下</t>
    <rPh sb="0" eb="2">
      <t>チカ</t>
    </rPh>
    <phoneticPr fontId="21"/>
  </si>
  <si>
    <t>階</t>
    <rPh sb="0" eb="1">
      <t>カイ</t>
    </rPh>
    <phoneticPr fontId="21"/>
  </si>
  <si>
    <t>地上</t>
    <rPh sb="0" eb="2">
      <t>チジョウ</t>
    </rPh>
    <phoneticPr fontId="21"/>
  </si>
  <si>
    <t>住宅部分</t>
    <rPh sb="0" eb="2">
      <t>ジュウタク</t>
    </rPh>
    <rPh sb="2" eb="4">
      <t>ブブン</t>
    </rPh>
    <phoneticPr fontId="21"/>
  </si>
  <si>
    <t>層</t>
    <rPh sb="0" eb="1">
      <t>ソウ</t>
    </rPh>
    <phoneticPr fontId="21"/>
  </si>
  <si>
    <t>住宅外用途部分</t>
    <rPh sb="0" eb="2">
      <t>ジュウタク</t>
    </rPh>
    <rPh sb="2" eb="3">
      <t>ガイ</t>
    </rPh>
    <rPh sb="3" eb="5">
      <t>ヨウト</t>
    </rPh>
    <rPh sb="5" eb="7">
      <t>ブブン</t>
    </rPh>
    <phoneticPr fontId="21"/>
  </si>
  <si>
    <t>住戸平均</t>
    <rPh sb="0" eb="2">
      <t>ジュウコ</t>
    </rPh>
    <rPh sb="2" eb="4">
      <t>ヘイキン</t>
    </rPh>
    <phoneticPr fontId="21"/>
  </si>
  <si>
    <t>最大</t>
    <rPh sb="0" eb="2">
      <t>サイダイ</t>
    </rPh>
    <phoneticPr fontId="21"/>
  </si>
  <si>
    <t>最小</t>
    <rPh sb="0" eb="1">
      <t>サイ</t>
    </rPh>
    <rPh sb="1" eb="2">
      <t>ショウ</t>
    </rPh>
    <phoneticPr fontId="21"/>
  </si>
  <si>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</si>
  <si>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1"/>
  </si>
  <si>
    <t>８地域における要件</t>
    <rPh sb="1" eb="3">
      <t>チイキ</t>
    </rPh>
    <rPh sb="7" eb="9">
      <t>ヨウケン</t>
    </rPh>
    <phoneticPr fontId="20"/>
  </si>
  <si>
    <t>通風の積極利用</t>
    <rPh sb="0" eb="2">
      <t>ツウフウ</t>
    </rPh>
    <rPh sb="3" eb="5">
      <t>セッキョク</t>
    </rPh>
    <rPh sb="5" eb="7">
      <t>リヨウ</t>
    </rPh>
    <phoneticPr fontId="20"/>
  </si>
  <si>
    <t>効果的な日射遮蔽</t>
    <rPh sb="0" eb="3">
      <t>コウカテキ</t>
    </rPh>
    <rPh sb="4" eb="6">
      <t>ニッシャ</t>
    </rPh>
    <rPh sb="6" eb="8">
      <t>シャヘイ</t>
    </rPh>
    <phoneticPr fontId="20"/>
  </si>
  <si>
    <t>最上階の屋上断熱強化</t>
    <rPh sb="0" eb="2">
      <t>サイジョウ</t>
    </rPh>
    <rPh sb="2" eb="3">
      <t>カイ</t>
    </rPh>
    <rPh sb="4" eb="6">
      <t>オクジョウ</t>
    </rPh>
    <rPh sb="6" eb="8">
      <t>ダンネツ</t>
    </rPh>
    <rPh sb="8" eb="10">
      <t>キョウカ</t>
    </rPh>
    <phoneticPr fontId="20"/>
  </si>
  <si>
    <t>屋上緑化、壁面緑化</t>
    <rPh sb="0" eb="2">
      <t>オクジョウ</t>
    </rPh>
    <rPh sb="2" eb="4">
      <t>リョッカ</t>
    </rPh>
    <rPh sb="5" eb="7">
      <t>ヘキメン</t>
    </rPh>
    <rPh sb="7" eb="9">
      <t>リョッカ</t>
    </rPh>
    <phoneticPr fontId="20"/>
  </si>
  <si>
    <t>その他</t>
    <rPh sb="2" eb="3">
      <t>タ</t>
    </rPh>
    <phoneticPr fontId="20"/>
  </si>
  <si>
    <t>太陽光パネル
の設置の有無</t>
    <rPh sb="0" eb="3">
      <t>タイヨウコウ</t>
    </rPh>
    <rPh sb="8" eb="10">
      <t>セッチ</t>
    </rPh>
    <rPh sb="11" eb="13">
      <t>ウム</t>
    </rPh>
    <phoneticPr fontId="21"/>
  </si>
  <si>
    <t>公称最大
出力の合計</t>
    <rPh sb="0" eb="2">
      <t>コウショウ</t>
    </rPh>
    <rPh sb="2" eb="4">
      <t>サイダイ</t>
    </rPh>
    <rPh sb="5" eb="7">
      <t>シュツリョク</t>
    </rPh>
    <rPh sb="8" eb="10">
      <t>ゴウケイ</t>
    </rPh>
    <phoneticPr fontId="20"/>
  </si>
  <si>
    <t>分配方法</t>
    <rPh sb="0" eb="2">
      <t>ブンパイ</t>
    </rPh>
    <rPh sb="2" eb="4">
      <t>ホウホウ</t>
    </rPh>
    <phoneticPr fontId="21"/>
  </si>
  <si>
    <t>専有部住戸配分数</t>
    <rPh sb="0" eb="2">
      <t>センユウ</t>
    </rPh>
    <rPh sb="2" eb="3">
      <t>ブ</t>
    </rPh>
    <rPh sb="3" eb="5">
      <t>ジュウコ</t>
    </rPh>
    <rPh sb="5" eb="7">
      <t>ハイブン</t>
    </rPh>
    <rPh sb="7" eb="8">
      <t>スウ</t>
    </rPh>
    <phoneticPr fontId="20"/>
  </si>
  <si>
    <t>容量の合計</t>
    <rPh sb="0" eb="2">
      <t>ヨウリョウ</t>
    </rPh>
    <rPh sb="3" eb="5">
      <t>ゴウケイ</t>
    </rPh>
    <phoneticPr fontId="20"/>
  </si>
  <si>
    <t>供給住戸割合</t>
    <rPh sb="0" eb="2">
      <t>キョウキュウ</t>
    </rPh>
    <rPh sb="2" eb="4">
      <t>ジュウコ</t>
    </rPh>
    <rPh sb="4" eb="6">
      <t>ワリアイ</t>
    </rPh>
    <phoneticPr fontId="20"/>
  </si>
  <si>
    <t>共用部</t>
    <rPh sb="0" eb="2">
      <t>キョウヨウ</t>
    </rPh>
    <rPh sb="2" eb="3">
      <t>ブ</t>
    </rPh>
    <phoneticPr fontId="20"/>
  </si>
  <si>
    <t>設備用途区分</t>
    <rPh sb="0" eb="2">
      <t>セツビ</t>
    </rPh>
    <rPh sb="2" eb="4">
      <t>ヨウト</t>
    </rPh>
    <rPh sb="4" eb="6">
      <t>クブン</t>
    </rPh>
    <phoneticPr fontId="21"/>
  </si>
  <si>
    <t>一次エネルギー消費量</t>
    <rPh sb="0" eb="2">
      <t>イチジ</t>
    </rPh>
    <rPh sb="7" eb="10">
      <t>ショウヒリョウ</t>
    </rPh>
    <phoneticPr fontId="21"/>
  </si>
  <si>
    <t>専有部</t>
    <rPh sb="0" eb="2">
      <t>センユウ</t>
    </rPh>
    <rPh sb="2" eb="3">
      <t>ブ</t>
    </rPh>
    <phoneticPr fontId="21"/>
  </si>
  <si>
    <t>共用部</t>
    <rPh sb="0" eb="2">
      <t>キョウヨウ</t>
    </rPh>
    <rPh sb="2" eb="3">
      <t>ブ</t>
    </rPh>
    <phoneticPr fontId="21"/>
  </si>
  <si>
    <t>項目</t>
    <rPh sb="0" eb="2">
      <t>コウモク</t>
    </rPh>
    <phoneticPr fontId="21"/>
  </si>
  <si>
    <t>設備・システム名</t>
  </si>
  <si>
    <t>システム概要（能力・性能・規模・他）</t>
    <rPh sb="4" eb="6">
      <t>ガイヨウ</t>
    </rPh>
    <rPh sb="7" eb="9">
      <t>ノウリョク</t>
    </rPh>
    <rPh sb="10" eb="12">
      <t>セイノウ</t>
    </rPh>
    <rPh sb="13" eb="15">
      <t>キボ</t>
    </rPh>
    <rPh sb="16" eb="17">
      <t>タ</t>
    </rPh>
    <phoneticPr fontId="21"/>
  </si>
  <si>
    <t>補助</t>
    <rPh sb="0" eb="2">
      <t>ホジョ</t>
    </rPh>
    <phoneticPr fontId="21"/>
  </si>
  <si>
    <t>断熱</t>
    <rPh sb="0" eb="2">
      <t>ダンネツ</t>
    </rPh>
    <phoneticPr fontId="20"/>
  </si>
  <si>
    <t>計</t>
    <rPh sb="0" eb="1">
      <t>ケイ</t>
    </rPh>
    <phoneticPr fontId="20"/>
  </si>
  <si>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20"/>
  </si>
  <si>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20"/>
  </si>
  <si>
    <t>ＺＥＨ-Ｍの種類</t>
    <rPh sb="6" eb="8">
      <t>シュルイ</t>
    </rPh>
    <phoneticPr fontId="20"/>
  </si>
  <si>
    <t>合計</t>
    <rPh sb="0" eb="2">
      <t>ゴウケイ</t>
    </rPh>
    <phoneticPr fontId="20"/>
  </si>
  <si>
    <t>【片面印刷】で印刷すること</t>
    <rPh sb="1" eb="3">
      <t>カタメン</t>
    </rPh>
    <rPh sb="3" eb="5">
      <t>インサツ</t>
    </rPh>
    <rPh sb="7" eb="9">
      <t>インサツ</t>
    </rPh>
    <phoneticPr fontId="21"/>
  </si>
  <si>
    <t>実施計画書</t>
    <rPh sb="0" eb="2">
      <t>ジッシ</t>
    </rPh>
    <rPh sb="2" eb="5">
      <t>ケイカクショ</t>
    </rPh>
    <phoneticPr fontId="21"/>
  </si>
  <si>
    <t>（１）申請者概要</t>
  </si>
  <si>
    <t>申請者１</t>
    <rPh sb="0" eb="3">
      <t>シンセイシャ</t>
    </rPh>
    <phoneticPr fontId="20"/>
  </si>
  <si>
    <t>ふりがな</t>
  </si>
  <si>
    <t>法人名又は氏名</t>
  </si>
  <si>
    <t>代表者役職</t>
    <rPh sb="3" eb="5">
      <t>ヤクショク</t>
    </rPh>
    <phoneticPr fontId="21"/>
  </si>
  <si>
    <t>代表者名</t>
    <rPh sb="3" eb="4">
      <t>メイ</t>
    </rPh>
    <phoneticPr fontId="21"/>
  </si>
  <si>
    <t>住    所</t>
    <rPh sb="0" eb="1">
      <t>ジュウ</t>
    </rPh>
    <rPh sb="5" eb="6">
      <t>トコロ</t>
    </rPh>
    <phoneticPr fontId="21"/>
  </si>
  <si>
    <t>（２）ＺＥＨデベロッパー登録情報</t>
  </si>
  <si>
    <t>（３）補助事業担当者情報</t>
  </si>
  <si>
    <t>所属部署</t>
    <rPh sb="0" eb="2">
      <t>ショゾク</t>
    </rPh>
    <rPh sb="2" eb="4">
      <t>ブショ</t>
    </rPh>
    <phoneticPr fontId="21"/>
  </si>
  <si>
    <t>担当者役職</t>
    <rPh sb="0" eb="3">
      <t>タントウシャ</t>
    </rPh>
    <rPh sb="3" eb="5">
      <t>ヤクショク</t>
    </rPh>
    <phoneticPr fontId="21"/>
  </si>
  <si>
    <t>携帯電話番号</t>
    <rPh sb="0" eb="2">
      <t>ケイタイ</t>
    </rPh>
    <rPh sb="2" eb="4">
      <t>デンワ</t>
    </rPh>
    <rPh sb="4" eb="6">
      <t>バンゴウ</t>
    </rPh>
    <phoneticPr fontId="21"/>
  </si>
  <si>
    <t>他の補助金の有無</t>
    <rPh sb="0" eb="8">
      <t>タホジョキンウム</t>
    </rPh>
    <phoneticPr fontId="21"/>
  </si>
  <si>
    <t>他の補助金名</t>
    <rPh sb="0" eb="6">
      <t>タホジョキンメイ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</si>
  <si>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</si>
  <si>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</si>
  <si>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</si>
  <si>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</si>
  <si>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</si>
  <si>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</si>
  <si>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</si>
  <si>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</si>
  <si>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</si>
  <si>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1"/>
  </si>
  <si>
    <t>月</t>
    <rPh sb="0" eb="1">
      <t>ツキ</t>
    </rPh>
    <phoneticPr fontId="21"/>
  </si>
  <si>
    <t>代表者等名</t>
    <rPh sb="0" eb="3">
      <t>ダイヒョウシャ</t>
    </rPh>
    <rPh sb="4" eb="5">
      <t>メイ</t>
    </rPh>
    <phoneticPr fontId="23"/>
  </si>
  <si>
    <t>生年月日</t>
    <rPh sb="0" eb="2">
      <t>セイネン</t>
    </rPh>
    <rPh sb="2" eb="4">
      <t>ガッピ</t>
    </rPh>
    <phoneticPr fontId="23"/>
  </si>
  <si>
    <t>交付申請書</t>
    <rPh sb="0" eb="2">
      <t>コウフ</t>
    </rPh>
    <rPh sb="2" eb="5">
      <t>シンセイショ</t>
    </rPh>
    <phoneticPr fontId="21"/>
  </si>
  <si>
    <t>記</t>
    <rPh sb="0" eb="1">
      <t>キ</t>
    </rPh>
    <phoneticPr fontId="21"/>
  </si>
  <si>
    <t>１.申請する補助事業</t>
    <rPh sb="2" eb="4">
      <t>シンセイ</t>
    </rPh>
    <rPh sb="6" eb="8">
      <t>ホジョ</t>
    </rPh>
    <rPh sb="8" eb="10">
      <t>ジギョウ</t>
    </rPh>
    <phoneticPr fontId="21"/>
  </si>
  <si>
    <t>２.補助事業の名称</t>
    <rPh sb="2" eb="4">
      <t>ホジョ</t>
    </rPh>
    <rPh sb="4" eb="6">
      <t>ジギョウ</t>
    </rPh>
    <rPh sb="7" eb="9">
      <t>メイショウ</t>
    </rPh>
    <phoneticPr fontId="21"/>
  </si>
  <si>
    <t>３.補助事業の実施計画</t>
    <rPh sb="2" eb="4">
      <t>ホジョ</t>
    </rPh>
    <rPh sb="4" eb="6">
      <t>ジギョウ</t>
    </rPh>
    <rPh sb="7" eb="9">
      <t>ジッシ</t>
    </rPh>
    <rPh sb="9" eb="11">
      <t>ケイカク</t>
    </rPh>
    <phoneticPr fontId="21"/>
  </si>
  <si>
    <t>円</t>
    <rPh sb="0" eb="1">
      <t>エン</t>
    </rPh>
    <phoneticPr fontId="21"/>
  </si>
  <si>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1"/>
  </si>
  <si>
    <t>６.補助事業の開始及び完了予定日</t>
    <rPh sb="2" eb="4">
      <t>ホジョ</t>
    </rPh>
    <rPh sb="4" eb="6">
      <t>ジギョウ</t>
    </rPh>
    <rPh sb="7" eb="9">
      <t>カイシ</t>
    </rPh>
    <rPh sb="9" eb="10">
      <t>オヨ</t>
    </rPh>
    <rPh sb="11" eb="13">
      <t>カンリョウ</t>
    </rPh>
    <rPh sb="13" eb="15">
      <t>ヨテイ</t>
    </rPh>
    <rPh sb="15" eb="16">
      <t>ヒ</t>
    </rPh>
    <phoneticPr fontId="21"/>
  </si>
  <si>
    <t>日</t>
    <rPh sb="0" eb="1">
      <t>ヒ</t>
    </rPh>
    <phoneticPr fontId="21"/>
  </si>
  <si>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</si>
  <si>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1"/>
  </si>
  <si>
    <t>　　　役員名簿（別紙３）</t>
    <rPh sb="3" eb="5">
      <t>ヤクイン</t>
    </rPh>
    <rPh sb="5" eb="7">
      <t>メイボ</t>
    </rPh>
    <rPh sb="8" eb="10">
      <t>ベッシ</t>
    </rPh>
    <phoneticPr fontId="24"/>
  </si>
  <si>
    <t>（別紙１）</t>
    <rPh sb="1" eb="3">
      <t>ベッシ</t>
    </rPh>
    <phoneticPr fontId="21"/>
  </si>
  <si>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1"/>
  </si>
  <si>
    <t>（単位：円）</t>
  </si>
  <si>
    <t>補助対象</t>
  </si>
  <si>
    <t>補助事業に要する経費</t>
  </si>
  <si>
    <t>補助金の額</t>
  </si>
  <si>
    <t>経費の区分</t>
    <rPh sb="0" eb="2">
      <t>ケイヒ</t>
    </rPh>
    <rPh sb="3" eb="5">
      <t>クブン</t>
    </rPh>
    <phoneticPr fontId="20"/>
  </si>
  <si>
    <t>（参考値）</t>
  </si>
  <si>
    <t>設計費</t>
    <rPh sb="0" eb="2">
      <t>セッケイ</t>
    </rPh>
    <rPh sb="2" eb="3">
      <t>ヒ</t>
    </rPh>
    <phoneticPr fontId="20"/>
  </si>
  <si>
    <t>（別紙２）</t>
    <rPh sb="1" eb="3">
      <t>ベッシ</t>
    </rPh>
    <phoneticPr fontId="21"/>
  </si>
  <si>
    <t>記</t>
  </si>
  <si>
    <t>（別紙３）</t>
    <rPh sb="1" eb="3">
      <t>ベッシ</t>
    </rPh>
    <phoneticPr fontId="21"/>
  </si>
  <si>
    <t>氏名　カナ</t>
    <rPh sb="0" eb="2">
      <t>シメイ</t>
    </rPh>
    <phoneticPr fontId="21"/>
  </si>
  <si>
    <t>氏名　漢字</t>
    <rPh sb="0" eb="2">
      <t>シメイ</t>
    </rPh>
    <rPh sb="3" eb="5">
      <t>カンジ</t>
    </rPh>
    <phoneticPr fontId="21"/>
  </si>
  <si>
    <t>生年月日</t>
    <rPh sb="0" eb="2">
      <t>セイネン</t>
    </rPh>
    <rPh sb="2" eb="4">
      <t>ガッピ</t>
    </rPh>
    <phoneticPr fontId="21"/>
  </si>
  <si>
    <t>会社名</t>
    <rPh sb="0" eb="2">
      <t>カイシャ</t>
    </rPh>
    <rPh sb="2" eb="3">
      <t>メイ</t>
    </rPh>
    <phoneticPr fontId="21"/>
  </si>
  <si>
    <t>和暦</t>
    <rPh sb="0" eb="2">
      <t>ワレキ</t>
    </rPh>
    <phoneticPr fontId="21"/>
  </si>
  <si>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20"/>
  </si>
  <si>
    <t>インデックス名</t>
  </si>
  <si>
    <t>書類名</t>
  </si>
  <si>
    <t>作成
形式</t>
  </si>
  <si>
    <t>提出
区分</t>
  </si>
  <si>
    <t>特記事項</t>
  </si>
  <si>
    <t>①交付申請書</t>
  </si>
  <si>
    <t>様式第１　交付申請書</t>
  </si>
  <si>
    <t>必須</t>
  </si>
  <si>
    <t>誓約書</t>
  </si>
  <si>
    <t>１．申請者の詳細</t>
  </si>
  <si>
    <t>２．全体概要</t>
  </si>
  <si>
    <t>A３サイズでカラー印刷</t>
  </si>
  <si>
    <t>該当</t>
  </si>
  <si>
    <t>写し</t>
  </si>
  <si>
    <t>自由</t>
  </si>
  <si>
    <t>建物案内図</t>
  </si>
  <si>
    <t>建物配置図</t>
  </si>
  <si>
    <t>建物概要</t>
  </si>
  <si>
    <t>その他申請に必要な書類がある場合</t>
  </si>
  <si>
    <t>事業年度</t>
    <rPh sb="0" eb="2">
      <t>ジギョウ</t>
    </rPh>
    <rPh sb="2" eb="4">
      <t>ネンド</t>
    </rPh>
    <phoneticPr fontId="20"/>
  </si>
  <si>
    <t>補助事業の名称</t>
    <rPh sb="0" eb="2">
      <t>ホジョ</t>
    </rPh>
    <rPh sb="2" eb="4">
      <t>ジギョウ</t>
    </rPh>
    <rPh sb="5" eb="7">
      <t>メイショウ</t>
    </rPh>
    <phoneticPr fontId="20"/>
  </si>
  <si>
    <t>項目</t>
    <rPh sb="0" eb="2">
      <t>コウモク</t>
    </rPh>
    <phoneticPr fontId="20"/>
  </si>
  <si>
    <t>補助対象経費</t>
    <rPh sb="0" eb="2">
      <t>ホジョ</t>
    </rPh>
    <rPh sb="2" eb="4">
      <t>タイショウ</t>
    </rPh>
    <rPh sb="4" eb="6">
      <t>ケイヒ</t>
    </rPh>
    <phoneticPr fontId="21"/>
  </si>
  <si>
    <t>備　考</t>
    <rPh sb="0" eb="1">
      <t>ビ</t>
    </rPh>
    <rPh sb="2" eb="3">
      <t>コウ</t>
    </rPh>
    <phoneticPr fontId="21"/>
  </si>
  <si>
    <t>設備費・工事費</t>
    <rPh sb="2" eb="3">
      <t>ヒ</t>
    </rPh>
    <rPh sb="4" eb="6">
      <t>セツビコウジヒ</t>
    </rPh>
    <phoneticPr fontId="20"/>
  </si>
  <si>
    <t>住戸に係る高性能断熱材</t>
    <rPh sb="0" eb="2">
      <t>ジュウコ</t>
    </rPh>
    <rPh sb="3" eb="4">
      <t>カカワ</t>
    </rPh>
    <rPh sb="5" eb="8">
      <t>コウセイノウ</t>
    </rPh>
    <rPh sb="8" eb="10">
      <t>ダンネツ</t>
    </rPh>
    <rPh sb="10" eb="11">
      <t>ザイ</t>
    </rPh>
    <phoneticPr fontId="21"/>
  </si>
  <si>
    <t>専有部</t>
    <rPh sb="0" eb="3">
      <t>センユウブ</t>
    </rPh>
    <phoneticPr fontId="21"/>
  </si>
  <si>
    <t>高効率個別エアコン</t>
  </si>
  <si>
    <t>台</t>
    <rPh sb="0" eb="1">
      <t>ダイ</t>
    </rPh>
    <phoneticPr fontId="21"/>
  </si>
  <si>
    <t>床暖房</t>
    <rPh sb="0" eb="1">
      <t>ユカ</t>
    </rPh>
    <rPh sb="1" eb="3">
      <t>ダンボウ</t>
    </rPh>
    <phoneticPr fontId="20"/>
  </si>
  <si>
    <t>給湯設備</t>
    <rPh sb="0" eb="2">
      <t>キュウトウ</t>
    </rPh>
    <rPh sb="2" eb="4">
      <t>セツビ</t>
    </rPh>
    <phoneticPr fontId="20"/>
  </si>
  <si>
    <t>ハイブリッド給湯機</t>
    <rPh sb="6" eb="8">
      <t>キュウトウ</t>
    </rPh>
    <rPh sb="8" eb="9">
      <t>キ</t>
    </rPh>
    <phoneticPr fontId="21"/>
  </si>
  <si>
    <t>床面積（㎡）</t>
  </si>
  <si>
    <t>属性</t>
  </si>
  <si>
    <t>50㎡以上</t>
  </si>
  <si>
    <t>中住戸中間階</t>
  </si>
  <si>
    <t>中住戸最下階</t>
  </si>
  <si>
    <t>中住戸最上階</t>
  </si>
  <si>
    <t>角住戸中間階</t>
  </si>
  <si>
    <t>角住戸最下階</t>
  </si>
  <si>
    <t>角住戸最上階</t>
  </si>
  <si>
    <t>（全体）</t>
    <rPh sb="1" eb="3">
      <t>ゼンタイ</t>
    </rPh>
    <phoneticPr fontId="21"/>
  </si>
  <si>
    <t>補助事業に要する経費</t>
    <rPh sb="0" eb="2">
      <t>ホジョ</t>
    </rPh>
    <rPh sb="2" eb="4">
      <t>ジギョウ</t>
    </rPh>
    <rPh sb="5" eb="6">
      <t>ヨウ</t>
    </rPh>
    <rPh sb="8" eb="10">
      <t>ケイヒ</t>
    </rPh>
    <phoneticPr fontId="21"/>
  </si>
  <si>
    <t>補助対象外経費</t>
    <rPh sb="0" eb="2">
      <t>ホジョ</t>
    </rPh>
    <rPh sb="2" eb="4">
      <t>タイショウ</t>
    </rPh>
    <rPh sb="4" eb="5">
      <t>ガイ</t>
    </rPh>
    <rPh sb="5" eb="7">
      <t>ケイヒ</t>
    </rPh>
    <phoneticPr fontId="21"/>
  </si>
  <si>
    <t>設計費</t>
    <rPh sb="0" eb="2">
      <t>セッケイ</t>
    </rPh>
    <rPh sb="2" eb="3">
      <t>ヒ</t>
    </rPh>
    <phoneticPr fontId="21"/>
  </si>
  <si>
    <t>設備費・工事費</t>
    <rPh sb="0" eb="2">
      <t>セツビ</t>
    </rPh>
    <rPh sb="2" eb="3">
      <t>ヒ</t>
    </rPh>
    <rPh sb="4" eb="6">
      <t>コウジ</t>
    </rPh>
    <rPh sb="6" eb="7">
      <t>ヒ</t>
    </rPh>
    <phoneticPr fontId="21"/>
  </si>
  <si>
    <t>合計</t>
    <rPh sb="0" eb="2">
      <t>ゴウケイ</t>
    </rPh>
    <phoneticPr fontId="21"/>
  </si>
  <si>
    <t>補助対象経費の区分</t>
    <rPh sb="0" eb="2">
      <t>ホジョ</t>
    </rPh>
    <rPh sb="2" eb="4">
      <t>タイショウ</t>
    </rPh>
    <rPh sb="4" eb="6">
      <t>ケイヒ</t>
    </rPh>
    <rPh sb="7" eb="9">
      <t>クブン</t>
    </rPh>
    <phoneticPr fontId="21"/>
  </si>
  <si>
    <t>（一部のシートは、白色のセルへの入力もあるので確認すること）</t>
    <phoneticPr fontId="21"/>
  </si>
  <si>
    <t>交付申請日</t>
    <phoneticPr fontId="21"/>
  </si>
  <si>
    <t>１．基本情報</t>
    <rPh sb="2" eb="4">
      <t>キホン</t>
    </rPh>
    <rPh sb="4" eb="6">
      <t>ジョウホウ</t>
    </rPh>
    <phoneticPr fontId="21"/>
  </si>
  <si>
    <t>２．申請者情報</t>
    <rPh sb="2" eb="5">
      <t>シンセイシャ</t>
    </rPh>
    <rPh sb="5" eb="7">
      <t>ジョウホウ</t>
    </rPh>
    <phoneticPr fontId="21"/>
  </si>
  <si>
    <t>３．ZEHデベロッパー情報</t>
    <rPh sb="11" eb="13">
      <t>ジョウホウ</t>
    </rPh>
    <phoneticPr fontId="21"/>
  </si>
  <si>
    <t>法人番号</t>
    <rPh sb="0" eb="2">
      <t>ホウジン</t>
    </rPh>
    <rPh sb="2" eb="4">
      <t>バンゴウ</t>
    </rPh>
    <phoneticPr fontId="21"/>
  </si>
  <si>
    <t>登録名称</t>
    <phoneticPr fontId="21"/>
  </si>
  <si>
    <t>補助事業の遂行に係る融資計画</t>
    <phoneticPr fontId="21"/>
  </si>
  <si>
    <t>住所</t>
    <phoneticPr fontId="21"/>
  </si>
  <si>
    <t>氏名</t>
    <phoneticPr fontId="21"/>
  </si>
  <si>
    <t>役職名</t>
    <phoneticPr fontId="21"/>
  </si>
  <si>
    <t>氏名（ふりがな）</t>
    <phoneticPr fontId="21"/>
  </si>
  <si>
    <t>メールアドレス</t>
    <phoneticPr fontId="21"/>
  </si>
  <si>
    <t>←yyyy/m/dで入力</t>
    <rPh sb="9" eb="11">
      <t>ニュウリョク</t>
    </rPh>
    <phoneticPr fontId="20"/>
  </si>
  <si>
    <t>設計者</t>
    <rPh sb="0" eb="3">
      <t>セッケイシャ</t>
    </rPh>
    <phoneticPr fontId="20"/>
  </si>
  <si>
    <t>法人名称</t>
    <rPh sb="0" eb="2">
      <t>ホウジン</t>
    </rPh>
    <rPh sb="2" eb="4">
      <t>メイショウ</t>
    </rPh>
    <phoneticPr fontId="20"/>
  </si>
  <si>
    <t>建築工事
施工者</t>
    <rPh sb="0" eb="2">
      <t>ケンチク</t>
    </rPh>
    <rPh sb="2" eb="4">
      <t>コウジ</t>
    </rPh>
    <rPh sb="5" eb="8">
      <t>セコウシャ</t>
    </rPh>
    <phoneticPr fontId="20"/>
  </si>
  <si>
    <t>４．補助事業担当者情報</t>
    <rPh sb="4" eb="6">
      <t>ジギョウ</t>
    </rPh>
    <rPh sb="6" eb="9">
      <t>タントウシャ</t>
    </rPh>
    <rPh sb="9" eb="11">
      <t>ジョウホウ</t>
    </rPh>
    <phoneticPr fontId="21"/>
  </si>
  <si>
    <t>　</t>
    <phoneticPr fontId="20"/>
  </si>
  <si>
    <t>（単位：円）</t>
    <phoneticPr fontId="21"/>
  </si>
  <si>
    <t>別添による</t>
    <phoneticPr fontId="21"/>
  </si>
  <si>
    <t>（１）開始年月日</t>
    <phoneticPr fontId="21"/>
  </si>
  <si>
    <t>（２）完了予定年月日</t>
    <phoneticPr fontId="21"/>
  </si>
  <si>
    <t>　　　最終年度の事業完了予定日</t>
    <phoneticPr fontId="21"/>
  </si>
  <si>
    <t>補助対象経費</t>
    <phoneticPr fontId="21"/>
  </si>
  <si>
    <t>　※２行目以降も直接入力　</t>
    <phoneticPr fontId="21"/>
  </si>
  <si>
    <t>代表担当者</t>
  </si>
  <si>
    <t>入力方法</t>
    <phoneticPr fontId="20"/>
  </si>
  <si>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21"/>
  </si>
  <si>
    <t>空調</t>
    <rPh sb="0" eb="1">
      <t>ソラ</t>
    </rPh>
    <rPh sb="1" eb="2">
      <t>チョウ</t>
    </rPh>
    <phoneticPr fontId="20"/>
  </si>
  <si>
    <t>換気</t>
    <rPh sb="0" eb="1">
      <t>カン</t>
    </rPh>
    <rPh sb="1" eb="2">
      <t>キ</t>
    </rPh>
    <phoneticPr fontId="20"/>
  </si>
  <si>
    <t>照明</t>
    <rPh sb="0" eb="1">
      <t>アキラ</t>
    </rPh>
    <rPh sb="1" eb="2">
      <t>メイ</t>
    </rPh>
    <phoneticPr fontId="20"/>
  </si>
  <si>
    <t>給湯</t>
    <rPh sb="0" eb="1">
      <t>キュウ</t>
    </rPh>
    <rPh sb="1" eb="2">
      <t>ユ</t>
    </rPh>
    <phoneticPr fontId="20"/>
  </si>
  <si>
    <t>％</t>
    <phoneticPr fontId="20"/>
  </si>
  <si>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</si>
  <si>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</si>
  <si>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</si>
  <si>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</si>
  <si>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</si>
  <si>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</si>
  <si>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</si>
  <si>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</si>
  <si>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</si>
  <si>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</si>
  <si>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</si>
  <si>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</si>
  <si>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</si>
  <si>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</si>
  <si>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</si>
  <si>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</si>
  <si>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</si>
  <si>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</si>
  <si>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</si>
  <si>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</si>
  <si>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</si>
  <si>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</si>
  <si>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</si>
  <si>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</si>
  <si>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</si>
  <si>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</si>
  <si>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</si>
  <si>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</si>
  <si>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</si>
  <si>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</si>
  <si>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</si>
  <si>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</si>
  <si>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</si>
  <si>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</si>
  <si>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</si>
  <si>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22"/>
  </si>
  <si>
    <t>b</t>
    <phoneticPr fontId="22"/>
  </si>
  <si>
    <t>戸</t>
    <rPh sb="0" eb="1">
      <t>ト</t>
    </rPh>
    <phoneticPr fontId="21"/>
  </si>
  <si>
    <t>設計費の補助対象経費　総計</t>
    <rPh sb="0" eb="2">
      <t>セッケイ</t>
    </rPh>
    <rPh sb="2" eb="3">
      <t>ヒ</t>
    </rPh>
    <rPh sb="4" eb="6">
      <t>ホジョ</t>
    </rPh>
    <rPh sb="6" eb="8">
      <t>タイショウ</t>
    </rPh>
    <rPh sb="8" eb="10">
      <t>ケイヒ</t>
    </rPh>
    <rPh sb="11" eb="12">
      <t>ソウ</t>
    </rPh>
    <rPh sb="12" eb="13">
      <t>ケイ</t>
    </rPh>
    <phoneticPr fontId="21"/>
  </si>
  <si>
    <t>２００,０００円＋（２,０００円×住戸数）</t>
    <phoneticPr fontId="21"/>
  </si>
  <si>
    <t>１</t>
    <phoneticPr fontId="21"/>
  </si>
  <si>
    <t xml:space="preserve"> 補助金の額（参考値）</t>
    <rPh sb="1" eb="3">
      <t>ホジョ</t>
    </rPh>
    <rPh sb="5" eb="6">
      <t>ガク</t>
    </rPh>
    <rPh sb="7" eb="9">
      <t>サンコウ</t>
    </rPh>
    <rPh sb="9" eb="10">
      <t>チ</t>
    </rPh>
    <phoneticPr fontId="21"/>
  </si>
  <si>
    <t>_</t>
    <phoneticPr fontId="21"/>
  </si>
  <si>
    <t>２</t>
    <phoneticPr fontId="21"/>
  </si>
  <si>
    <t>３</t>
    <phoneticPr fontId="21"/>
  </si>
  <si>
    <t>４</t>
    <phoneticPr fontId="21"/>
  </si>
  <si>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</si>
  <si>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</si>
  <si>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</si>
  <si>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</si>
  <si>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</si>
  <si>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</si>
  <si>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</si>
  <si>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</si>
  <si>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</si>
  <si>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</si>
  <si>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</si>
  <si>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</si>
  <si>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</si>
  <si>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21"/>
  </si>
  <si>
    <t>共用部に導入する設備</t>
    <rPh sb="0" eb="3">
      <t>キョウヨウブ</t>
    </rPh>
    <rPh sb="4" eb="6">
      <t>ドウニュウ</t>
    </rPh>
    <rPh sb="8" eb="10">
      <t>セツビ</t>
    </rPh>
    <phoneticPr fontId="21"/>
  </si>
  <si>
    <t>共用部</t>
    <rPh sb="0" eb="3">
      <t>キョウヨウブ</t>
    </rPh>
    <phoneticPr fontId="21"/>
  </si>
  <si>
    <t>合計</t>
    <rPh sb="0" eb="2">
      <t>ゴウケイ</t>
    </rPh>
    <phoneticPr fontId="22"/>
  </si>
  <si>
    <t>小計（Ａ）</t>
    <rPh sb="0" eb="2">
      <t>ショウケイ</t>
    </rPh>
    <phoneticPr fontId="22"/>
  </si>
  <si>
    <t>事業年度　2年目</t>
    <rPh sb="0" eb="2">
      <t>ジギョウ</t>
    </rPh>
    <rPh sb="2" eb="4">
      <t>ネンド</t>
    </rPh>
    <rPh sb="6" eb="8">
      <t>ネンメ</t>
    </rPh>
    <phoneticPr fontId="22"/>
  </si>
  <si>
    <t>事業年度　3年目</t>
    <rPh sb="0" eb="2">
      <t>ジギョウ</t>
    </rPh>
    <rPh sb="2" eb="4">
      <t>ネンド</t>
    </rPh>
    <rPh sb="6" eb="8">
      <t>ネンメ</t>
    </rPh>
    <phoneticPr fontId="22"/>
  </si>
  <si>
    <t>事業年度　4年目</t>
    <rPh sb="0" eb="2">
      <t>ジギョウ</t>
    </rPh>
    <rPh sb="2" eb="4">
      <t>ネンド</t>
    </rPh>
    <rPh sb="6" eb="8">
      <t>ネンメ</t>
    </rPh>
    <phoneticPr fontId="22"/>
  </si>
  <si>
    <t>事業年度　1年目</t>
    <rPh sb="0" eb="2">
      <t>ジギョウ</t>
    </rPh>
    <rPh sb="2" eb="4">
      <t>ネンド</t>
    </rPh>
    <rPh sb="6" eb="8">
      <t>ネンメ</t>
    </rPh>
    <phoneticPr fontId="22"/>
  </si>
  <si>
    <t>C</t>
    <phoneticPr fontId="22"/>
  </si>
  <si>
    <t>D</t>
    <phoneticPr fontId="22"/>
  </si>
  <si>
    <t>E</t>
    <phoneticPr fontId="22"/>
  </si>
  <si>
    <t>必須</t>
    <rPh sb="0" eb="2">
      <t>ヒッス</t>
    </rPh>
    <phoneticPr fontId="22"/>
  </si>
  <si>
    <t>登録状況</t>
    <phoneticPr fontId="21"/>
  </si>
  <si>
    <t>他の補助金
への申請</t>
    <rPh sb="0" eb="1">
      <t>ホカ</t>
    </rPh>
    <rPh sb="2" eb="5">
      <t>ホジョキン</t>
    </rPh>
    <rPh sb="8" eb="10">
      <t>シンセイ</t>
    </rPh>
    <phoneticPr fontId="20"/>
  </si>
  <si>
    <t>B</t>
    <phoneticPr fontId="22"/>
  </si>
  <si>
    <t>A</t>
    <phoneticPr fontId="22"/>
  </si>
  <si>
    <t>H</t>
    <phoneticPr fontId="22"/>
  </si>
  <si>
    <t>小計</t>
    <phoneticPr fontId="21"/>
  </si>
  <si>
    <t>該当</t>
    <phoneticPr fontId="22"/>
  </si>
  <si>
    <t>申請者情報</t>
    <rPh sb="0" eb="3">
      <t>シンセイシャ</t>
    </rPh>
    <rPh sb="3" eb="5">
      <t>ジョウホウ</t>
    </rPh>
    <phoneticPr fontId="21"/>
  </si>
  <si>
    <t>←プルダウンより選択</t>
    <phoneticPr fontId="22"/>
  </si>
  <si>
    <t>専有部・共用部</t>
    <rPh sb="0" eb="3">
      <t>センユウブ</t>
    </rPh>
    <rPh sb="4" eb="7">
      <t>キョウヨウブ</t>
    </rPh>
    <phoneticPr fontId="21"/>
  </si>
  <si>
    <t>　設備費・工事費　合計</t>
    <rPh sb="1" eb="4">
      <t>セツビヒ</t>
    </rPh>
    <rPh sb="5" eb="8">
      <t>コウジヒ</t>
    </rPh>
    <rPh sb="9" eb="10">
      <t>ゴウ</t>
    </rPh>
    <phoneticPr fontId="21"/>
  </si>
  <si>
    <t>I</t>
    <phoneticPr fontId="22"/>
  </si>
  <si>
    <t>小計（Ｃ）</t>
    <rPh sb="0" eb="2">
      <t>ショウケイ</t>
    </rPh>
    <phoneticPr fontId="22"/>
  </si>
  <si>
    <t>小計（Ｂ）</t>
    <rPh sb="0" eb="2">
      <t>ショウケイ</t>
    </rPh>
    <phoneticPr fontId="22"/>
  </si>
  <si>
    <t>型式</t>
    <rPh sb="0" eb="2">
      <t>カタシキ</t>
    </rPh>
    <phoneticPr fontId="72"/>
  </si>
  <si>
    <t>型式</t>
    <rPh sb="0" eb="2">
      <t>カタシキ</t>
    </rPh>
    <phoneticPr fontId="22"/>
  </si>
  <si>
    <t>４．５．事業予定・補助事業実施体制</t>
    <phoneticPr fontId="22"/>
  </si>
  <si>
    <t>建物立面図</t>
    <phoneticPr fontId="22"/>
  </si>
  <si>
    <t>導入戸数
（戸)</t>
    <rPh sb="0" eb="2">
      <t>ドウニュウ</t>
    </rPh>
    <rPh sb="2" eb="4">
      <t>コスウ</t>
    </rPh>
    <rPh sb="6" eb="7">
      <t>コ</t>
    </rPh>
    <phoneticPr fontId="20"/>
  </si>
  <si>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0"/>
  </si>
  <si>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</si>
  <si>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1"/>
  </si>
  <si>
    <t>各階平面図</t>
    <phoneticPr fontId="22"/>
  </si>
  <si>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20"/>
  </si>
  <si>
    <t>A３サイズでカラー印刷</t>
    <phoneticPr fontId="22"/>
  </si>
  <si>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</si>
  <si>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</si>
  <si>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21"/>
  </si>
  <si>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0"/>
  </si>
  <si>
    <t>融資予定時期</t>
    <rPh sb="0" eb="2">
      <t>ユウシ</t>
    </rPh>
    <rPh sb="2" eb="4">
      <t>ヨテイ</t>
    </rPh>
    <rPh sb="4" eb="6">
      <t>ジキ</t>
    </rPh>
    <phoneticPr fontId="21"/>
  </si>
  <si>
    <t>❷　ＺＥＨデベロッパー</t>
    <phoneticPr fontId="20"/>
  </si>
  <si>
    <t>❸　建物概要</t>
    <rPh sb="2" eb="4">
      <t>タテモノ</t>
    </rPh>
    <rPh sb="4" eb="6">
      <t>ガイヨウ</t>
    </rPh>
    <phoneticPr fontId="21"/>
  </si>
  <si>
    <t>❹　建物性能</t>
    <rPh sb="2" eb="4">
      <t>タテモノ</t>
    </rPh>
    <rPh sb="4" eb="6">
      <t>セイノウ</t>
    </rPh>
    <phoneticPr fontId="21"/>
  </si>
  <si>
    <t>❺　一次エネルギー計算</t>
    <rPh sb="2" eb="4">
      <t>イチジ</t>
    </rPh>
    <rPh sb="9" eb="11">
      <t>ケイサン</t>
    </rPh>
    <phoneticPr fontId="21"/>
  </si>
  <si>
    <t>　削減量　(ＭＪ/年)</t>
    <rPh sb="1" eb="3">
      <t>サクゲン</t>
    </rPh>
    <rPh sb="3" eb="4">
      <t>リョウ</t>
    </rPh>
    <phoneticPr fontId="21"/>
  </si>
  <si>
    <t xml:space="preserve"> 住宅専有部分</t>
    <rPh sb="1" eb="3">
      <t>ジュウタク</t>
    </rPh>
    <rPh sb="3" eb="5">
      <t>センユウ</t>
    </rPh>
    <rPh sb="5" eb="7">
      <t>ブブン</t>
    </rPh>
    <phoneticPr fontId="21"/>
  </si>
  <si>
    <t>小計（Ｄ）</t>
    <rPh sb="0" eb="2">
      <t>ショウケイ</t>
    </rPh>
    <phoneticPr fontId="22"/>
  </si>
  <si>
    <t>小計（Ｅ）</t>
    <rPh sb="0" eb="2">
      <t>ショウケイ</t>
    </rPh>
    <phoneticPr fontId="22"/>
  </si>
  <si>
    <t>住　　　所</t>
    <rPh sb="0" eb="1">
      <t>ジュウ</t>
    </rPh>
    <rPh sb="4" eb="5">
      <t>ショ</t>
    </rPh>
    <phoneticPr fontId="23"/>
  </si>
  <si>
    <t>名　　　称</t>
    <rPh sb="0" eb="1">
      <t>メイ</t>
    </rPh>
    <rPh sb="4" eb="5">
      <t>ショウ</t>
    </rPh>
    <phoneticPr fontId="23"/>
  </si>
  <si>
    <t>申請者３</t>
    <rPh sb="0" eb="3">
      <t>シンセイシャ</t>
    </rPh>
    <phoneticPr fontId="21"/>
  </si>
  <si>
    <t>申請者４</t>
    <rPh sb="0" eb="3">
      <t>シンセイシャ</t>
    </rPh>
    <phoneticPr fontId="21"/>
  </si>
  <si>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</si>
  <si>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</si>
  <si>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</si>
  <si>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申請者３
担当者情報</t>
    <rPh sb="0" eb="3">
      <t>シンセイシャ</t>
    </rPh>
    <rPh sb="5" eb="8">
      <t>タントウシャ</t>
    </rPh>
    <rPh sb="8" eb="10">
      <t>ジョウホウ</t>
    </rPh>
    <phoneticPr fontId="20"/>
  </si>
  <si>
    <t>申請者４
担当者情報</t>
    <rPh sb="0" eb="3">
      <t>シンセイシャ</t>
    </rPh>
    <rPh sb="5" eb="8">
      <t>タントウシャ</t>
    </rPh>
    <rPh sb="8" eb="10">
      <t>ジョウホウ</t>
    </rPh>
    <phoneticPr fontId="20"/>
  </si>
  <si>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</si>
  <si>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</si>
  <si>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</si>
  <si>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４.補助金交付申請額</t>
    <rPh sb="2" eb="5">
      <t>ホジョキン</t>
    </rPh>
    <rPh sb="5" eb="7">
      <t>コウフ</t>
    </rPh>
    <rPh sb="7" eb="9">
      <t>シンセイ</t>
    </rPh>
    <rPh sb="9" eb="10">
      <t>テイガク</t>
    </rPh>
    <phoneticPr fontId="21"/>
  </si>
  <si>
    <t>補助金交付申請額</t>
    <phoneticPr fontId="21"/>
  </si>
  <si>
    <t>役員名簿</t>
    <rPh sb="0" eb="4">
      <t>ヤクインメイボ</t>
    </rPh>
    <phoneticPr fontId="21"/>
  </si>
  <si>
    <t>（注１）申請者が個人の場合は不要とする。ただし、リース事業者等との共同申請の場合は、リース事業者等の
　　　　役員名簿を提出すること。</t>
    <phoneticPr fontId="21"/>
  </si>
  <si>
    <t>誓約書</t>
    <rPh sb="0" eb="3">
      <t>セイヤクショ</t>
    </rPh>
    <phoneticPr fontId="22"/>
  </si>
  <si>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1"/>
  </si>
  <si>
    <t>　その場合は以下の役員名簿に入力すること</t>
    <rPh sb="3" eb="5">
      <t>バアイ</t>
    </rPh>
    <rPh sb="6" eb="8">
      <t>イカ</t>
    </rPh>
    <rPh sb="9" eb="13">
      <t>ヤクインメイボ</t>
    </rPh>
    <rPh sb="14" eb="16">
      <t>ニュウリョク</t>
    </rPh>
    <phoneticPr fontId="21"/>
  </si>
  <si>
    <t>（２）補助事業担当者情報</t>
    <phoneticPr fontId="22"/>
  </si>
  <si>
    <t>申請者２の詳細</t>
    <rPh sb="0" eb="3">
      <t>シンセイシャ</t>
    </rPh>
    <rPh sb="5" eb="7">
      <t>ショウサイ</t>
    </rPh>
    <phoneticPr fontId="21"/>
  </si>
  <si>
    <t>申請者４の詳細</t>
    <rPh sb="0" eb="3">
      <t>シンセイシャ</t>
    </rPh>
    <rPh sb="5" eb="7">
      <t>ショウサイ</t>
    </rPh>
    <phoneticPr fontId="21"/>
  </si>
  <si>
    <t>申請者３の詳細</t>
    <rPh sb="0" eb="3">
      <t>シンセイシャ</t>
    </rPh>
    <rPh sb="5" eb="7">
      <t>ショウサイ</t>
    </rPh>
    <phoneticPr fontId="21"/>
  </si>
  <si>
    <t>事業全体の完了予定時期</t>
    <rPh sb="0" eb="2">
      <t>ジギョウ</t>
    </rPh>
    <rPh sb="2" eb="4">
      <t>ゼンタイ</t>
    </rPh>
    <rPh sb="5" eb="7">
      <t>カンリョウ</t>
    </rPh>
    <rPh sb="7" eb="9">
      <t>ヨテイ</t>
    </rPh>
    <rPh sb="9" eb="11">
      <t>ジキ</t>
    </rPh>
    <phoneticPr fontId="21"/>
  </si>
  <si>
    <t>外皮平均熱貫流率（ＵＡ値）</t>
    <rPh sb="0" eb="2">
      <t>ガイヒ</t>
    </rPh>
    <rPh sb="2" eb="4">
      <t>ヘイキン</t>
    </rPh>
    <rPh sb="4" eb="5">
      <t>ネツ</t>
    </rPh>
    <rPh sb="5" eb="7">
      <t>カンリュウ</t>
    </rPh>
    <rPh sb="7" eb="8">
      <t>リツ</t>
    </rPh>
    <rPh sb="11" eb="12">
      <t>チ</t>
    </rPh>
    <phoneticPr fontId="21"/>
  </si>
  <si>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</si>
  <si>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20"/>
  </si>
  <si>
    <t>❻　エネルギー管理体制</t>
    <rPh sb="7" eb="9">
      <t>カンリ</t>
    </rPh>
    <rPh sb="9" eb="11">
      <t>タイセイ</t>
    </rPh>
    <phoneticPr fontId="21"/>
  </si>
  <si>
    <t>創蓄連携システムによる災害時の電力確保計画</t>
    <phoneticPr fontId="20"/>
  </si>
  <si>
    <t>その他（下記の記入欄に具体的に記載すること）</t>
    <rPh sb="2" eb="3">
      <t>タ</t>
    </rPh>
    <rPh sb="4" eb="6">
      <t>カキ</t>
    </rPh>
    <rPh sb="7" eb="10">
      <t>キニュウラン</t>
    </rPh>
    <rPh sb="11" eb="14">
      <t>グタイテキ</t>
    </rPh>
    <rPh sb="15" eb="17">
      <t>キサイ</t>
    </rPh>
    <phoneticPr fontId="20"/>
  </si>
  <si>
    <t/>
  </si>
  <si>
    <t>申請者２</t>
    <rPh sb="0" eb="3">
      <t>シンセイシャ</t>
    </rPh>
    <phoneticPr fontId="20"/>
  </si>
  <si>
    <t>申請者３</t>
    <rPh sb="0" eb="3">
      <t>シンセイシャ</t>
    </rPh>
    <phoneticPr fontId="20"/>
  </si>
  <si>
    <t>申請者４</t>
    <rPh sb="0" eb="3">
      <t>シンセイシャ</t>
    </rPh>
    <phoneticPr fontId="20"/>
  </si>
  <si>
    <t>住宅共用部等</t>
    <rPh sb="5" eb="6">
      <t>トウ</t>
    </rPh>
    <phoneticPr fontId="20"/>
  </si>
  <si>
    <t>該当するものにチェックをすること　（複数回答可、「その他」を選択した場合は下のセルに概要を入力すること）</t>
    <rPh sb="37" eb="38">
      <t>シタ</t>
    </rPh>
    <phoneticPr fontId="20"/>
  </si>
  <si>
    <t>←押印不要</t>
    <rPh sb="1" eb="3">
      <t>オウイン</t>
    </rPh>
    <rPh sb="3" eb="5">
      <t>フヨウ</t>
    </rPh>
    <phoneticPr fontId="74"/>
  </si>
  <si>
    <t>【片面印刷】で印刷すること</t>
    <rPh sb="1" eb="3">
      <t>カタメン</t>
    </rPh>
    <rPh sb="3" eb="5">
      <t>インサツ</t>
    </rPh>
    <rPh sb="7" eb="9">
      <t>インサツ</t>
    </rPh>
    <phoneticPr fontId="20"/>
  </si>
  <si>
    <t>←個人の場合、提出不要</t>
    <rPh sb="1" eb="3">
      <t>コジン</t>
    </rPh>
    <rPh sb="4" eb="6">
      <t>バアイ</t>
    </rPh>
    <rPh sb="7" eb="9">
      <t>テイシュツ</t>
    </rPh>
    <rPh sb="9" eb="11">
      <t>フヨウ</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</si>
  <si>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2"/>
  </si>
  <si>
    <t>ｋＷ</t>
    <phoneticPr fontId="20"/>
  </si>
  <si>
    <t>１．申請者の詳細</t>
    <rPh sb="2" eb="5">
      <t>シンセイシャ</t>
    </rPh>
    <rPh sb="6" eb="8">
      <t>ショウサイ</t>
    </rPh>
    <phoneticPr fontId="21"/>
  </si>
  <si>
    <t>合計</t>
    <rPh sb="0" eb="2">
      <t>ゴウケイ</t>
    </rPh>
    <phoneticPr fontId="85"/>
  </si>
  <si>
    <t>2.5ｋＷ</t>
  </si>
  <si>
    <t>2.8ｋＷ</t>
  </si>
  <si>
    <t>3.6ｋＷ</t>
  </si>
  <si>
    <t>4.0ｋＷ</t>
  </si>
  <si>
    <t>5.6ｋＷ</t>
  </si>
  <si>
    <t>6.3ｋＷ</t>
  </si>
  <si>
    <t>7.1ｋＷ以上</t>
    <rPh sb="5" eb="7">
      <t>イジョウ</t>
    </rPh>
    <phoneticPr fontId="21"/>
  </si>
  <si>
    <t>5.6ｋＷ以上</t>
    <rPh sb="5" eb="7">
      <t>イジョウ</t>
    </rPh>
    <phoneticPr fontId="21"/>
  </si>
  <si>
    <t>5.6ｋＷ未満</t>
    <rPh sb="5" eb="7">
      <t>ミマン</t>
    </rPh>
    <phoneticPr fontId="21"/>
  </si>
  <si>
    <t>土地登記簿謄本（登記情報提供サービスの出力可）</t>
    <rPh sb="8" eb="10">
      <t>トウキ</t>
    </rPh>
    <rPh sb="10" eb="12">
      <t>ジョウホウ</t>
    </rPh>
    <rPh sb="12" eb="14">
      <t>テイキョウ</t>
    </rPh>
    <rPh sb="19" eb="21">
      <t>シュツリョク</t>
    </rPh>
    <rPh sb="21" eb="22">
      <t>カ</t>
    </rPh>
    <phoneticPr fontId="22"/>
  </si>
  <si>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20"/>
  </si>
  <si>
    <t>▼ 各年度の内訳</t>
    <rPh sb="2" eb="5">
      <t>カクネンド</t>
    </rPh>
    <rPh sb="6" eb="8">
      <t>ウチワケ</t>
    </rPh>
    <phoneticPr fontId="21"/>
  </si>
  <si>
    <t>設備費
・工事費</t>
    <rPh sb="2" eb="3">
      <t>ヒ</t>
    </rPh>
    <rPh sb="5" eb="8">
      <t>コウジヒ</t>
    </rPh>
    <phoneticPr fontId="20"/>
  </si>
  <si>
    <t>　複数年度事業における事業全体の上限は８億円とする</t>
    <phoneticPr fontId="21"/>
  </si>
  <si>
    <t>補助対象事業の費用対効果に伴う補助金の上限額</t>
    <phoneticPr fontId="2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</si>
  <si>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21"/>
  </si>
  <si>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0"/>
  </si>
  <si>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0"/>
  </si>
  <si>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21"/>
  </si>
  <si>
    <t>代　表　理　事　 　　村上　孝　殿</t>
    <rPh sb="0" eb="1">
      <t>ダイ</t>
    </rPh>
    <rPh sb="2" eb="3">
      <t>ヒョウ</t>
    </rPh>
    <rPh sb="4" eb="5">
      <t>リ</t>
    </rPh>
    <rPh sb="6" eb="7">
      <t>コト</t>
    </rPh>
    <rPh sb="16" eb="17">
      <t>ドノ</t>
    </rPh>
    <phoneticPr fontId="21"/>
  </si>
  <si>
    <t>㎡</t>
    <phoneticPr fontId="22"/>
  </si>
  <si>
    <t>セントラル空調</t>
    <rPh sb="5" eb="7">
      <t>クウチョウ</t>
    </rPh>
    <phoneticPr fontId="22"/>
  </si>
  <si>
    <t>20号以下</t>
    <rPh sb="2" eb="3">
      <t>ゴウ</t>
    </rPh>
    <rPh sb="3" eb="5">
      <t>イカ</t>
    </rPh>
    <phoneticPr fontId="22"/>
  </si>
  <si>
    <t>24号</t>
    <rPh sb="2" eb="3">
      <t>ゴウ</t>
    </rPh>
    <phoneticPr fontId="22"/>
  </si>
  <si>
    <t>J</t>
    <phoneticPr fontId="22"/>
  </si>
  <si>
    <t>（J）＝（B）+（C）+（D）+（E）+（F）+（G）+（H）+（I）</t>
    <phoneticPr fontId="21"/>
  </si>
  <si>
    <t>K</t>
    <phoneticPr fontId="22"/>
  </si>
  <si>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</si>
  <si>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</si>
  <si>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</si>
  <si>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</si>
  <si>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</si>
  <si>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</si>
  <si>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</si>
  <si>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</si>
  <si>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</si>
  <si>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</si>
  <si>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</si>
  <si>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</si>
  <si>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</si>
  <si>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</si>
  <si>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</si>
  <si>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</si>
  <si>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</si>
  <si>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</si>
  <si>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</si>
  <si>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</si>
  <si>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</si>
  <si>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</si>
  <si>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</si>
  <si>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</si>
  <si>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22"/>
  </si>
  <si>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</si>
  <si>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</si>
  <si>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</si>
  <si>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</si>
  <si>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</si>
  <si>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</si>
  <si>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</si>
  <si>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</si>
  <si>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</si>
  <si>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</si>
  <si>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</si>
  <si>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</si>
  <si>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</si>
  <si>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</si>
  <si>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</si>
  <si>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</si>
  <si>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</si>
  <si>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</si>
  <si>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</si>
  <si>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</si>
  <si>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</si>
  <si>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</si>
  <si>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</si>
  <si>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</si>
  <si>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</si>
  <si>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</si>
  <si>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</si>
  <si>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</si>
  <si>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</si>
  <si>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</si>
  <si>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</si>
  <si>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</si>
  <si>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</si>
  <si>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</si>
  <si>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</si>
  <si>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</si>
  <si>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</si>
  <si>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</si>
  <si>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</si>
  <si>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</si>
  <si>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</si>
  <si>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</si>
  <si>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</si>
  <si>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</si>
  <si>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</si>
  <si>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</si>
  <si>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</si>
  <si>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</si>
  <si>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</si>
  <si>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</si>
  <si>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</si>
  <si>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</si>
  <si>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</si>
  <si>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</si>
  <si>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</si>
  <si>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</si>
  <si>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</si>
  <si>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</si>
  <si>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22"/>
  </si>
  <si>
    <t>(F)</t>
    <phoneticPr fontId="22"/>
  </si>
  <si>
    <t>補助率
（参考値）</t>
    <phoneticPr fontId="21"/>
  </si>
  <si>
    <t>台数</t>
    <rPh sb="0" eb="2">
      <t>ダイスウ</t>
    </rPh>
    <phoneticPr fontId="20"/>
  </si>
  <si>
    <t>台</t>
    <rPh sb="0" eb="1">
      <t>ダイ</t>
    </rPh>
    <phoneticPr fontId="20"/>
  </si>
  <si>
    <t>設置場所</t>
    <rPh sb="0" eb="4">
      <t>セッチバショ</t>
    </rPh>
    <phoneticPr fontId="20"/>
  </si>
  <si>
    <t>蓄電システム導入の有無</t>
    <phoneticPr fontId="20"/>
  </si>
  <si>
    <t>地中熱ヒートポンプ・システム導入の有無</t>
    <phoneticPr fontId="20"/>
  </si>
  <si>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9"/>
  </si>
  <si>
    <t>M</t>
    <phoneticPr fontId="22"/>
  </si>
  <si>
    <t>照明センサー
（単体センサー、
センサー付き照明）</t>
    <rPh sb="0" eb="2">
      <t>ショウメイ</t>
    </rPh>
    <phoneticPr fontId="74"/>
  </si>
  <si>
    <t>建物登記事項証明書取得予定日</t>
    <phoneticPr fontId="21"/>
  </si>
  <si>
    <t>暴力団排除に関する誓約事項</t>
    <phoneticPr fontId="21"/>
  </si>
  <si>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1"/>
  </si>
  <si>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1"/>
  </si>
  <si>
    <t>　　(２)　役員等が、自己、自社若しくは第三者の不正の利益を図る目的又は第三者に損害を加える目的を
　　　　　もって、暴力団又は暴力団員を利用するなどしているとき。</t>
    <phoneticPr fontId="21"/>
  </si>
  <si>
    <t>　　(３)　役員等が、暴力団又は暴力団員に対して、資金等を供給し、又は便宜を供与するなど直接的ある
　　　　　いは積極的に暴力団の維持、運営に協力し、若しくは関与しているとき。</t>
    <phoneticPr fontId="21"/>
  </si>
  <si>
    <t>　　(４)　役員等が、暴力団又は暴力団員であることを知りながらこれと社会的に非難されるべき関係を有
　　　　　しているとき。</t>
    <phoneticPr fontId="21"/>
  </si>
  <si>
    <t>エネルギー
利用効率化設備</t>
    <rPh sb="6" eb="8">
      <t>リヨウ</t>
    </rPh>
    <rPh sb="8" eb="11">
      <t>コウリツカ</t>
    </rPh>
    <rPh sb="11" eb="13">
      <t>セツビ</t>
    </rPh>
    <phoneticPr fontId="21"/>
  </si>
  <si>
    <t>控除量</t>
    <rPh sb="0" eb="3">
      <t>コウジョリョウ</t>
    </rPh>
    <phoneticPr fontId="20"/>
  </si>
  <si>
    <t>売電量</t>
    <rPh sb="0" eb="3">
      <t>バイデンリョウ</t>
    </rPh>
    <phoneticPr fontId="20"/>
  </si>
  <si>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</si>
  <si>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0"/>
  </si>
  <si>
    <t>該当するものにチェックをすること　（複数回答可）</t>
    <phoneticPr fontId="20"/>
  </si>
  <si>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21"/>
  </si>
  <si>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21"/>
  </si>
  <si>
    <t>❾　ＺＥＨ-Ｍの実現に資する導入設備等</t>
    <rPh sb="8" eb="10">
      <t>ジツゲン</t>
    </rPh>
    <rPh sb="11" eb="12">
      <t>シ</t>
    </rPh>
    <rPh sb="14" eb="16">
      <t>ドウニュウ</t>
    </rPh>
    <rPh sb="16" eb="18">
      <t>セツビ</t>
    </rPh>
    <rPh sb="18" eb="19">
      <t>ナド</t>
    </rPh>
    <phoneticPr fontId="21"/>
  </si>
  <si>
    <t>検査済証取得予定日</t>
    <phoneticPr fontId="22"/>
  </si>
  <si>
    <t>３．設備情報</t>
    <rPh sb="2" eb="4">
      <t>セツビ</t>
    </rPh>
    <rPh sb="4" eb="6">
      <t>ジョウホウ</t>
    </rPh>
    <phoneticPr fontId="72"/>
  </si>
  <si>
    <t>⑥</t>
    <phoneticPr fontId="72"/>
  </si>
  <si>
    <t>セット数</t>
    <rPh sb="3" eb="4">
      <t>スウ</t>
    </rPh>
    <phoneticPr fontId="22"/>
  </si>
  <si>
    <t>セット価格</t>
    <rPh sb="3" eb="5">
      <t>カカク</t>
    </rPh>
    <phoneticPr fontId="22"/>
  </si>
  <si>
    <t>種別</t>
    <rPh sb="0" eb="2">
      <t>シュベツ</t>
    </rPh>
    <phoneticPr fontId="22"/>
  </si>
  <si>
    <t>金額</t>
    <rPh sb="0" eb="2">
      <t>キンガク</t>
    </rPh>
    <phoneticPr fontId="22"/>
  </si>
  <si>
    <t>　設計値　(ＭＪ/年)</t>
    <phoneticPr fontId="21"/>
  </si>
  <si>
    <t>　基準値　(ＭＪ/年)</t>
    <phoneticPr fontId="20"/>
  </si>
  <si>
    <t>合計（円）</t>
    <rPh sb="0" eb="2">
      <t>ゴウケイ</t>
    </rPh>
    <rPh sb="3" eb="4">
      <t>エン</t>
    </rPh>
    <phoneticPr fontId="2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</si>
  <si>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</si>
  <si>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</si>
  <si>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</si>
  <si>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</si>
  <si>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</si>
  <si>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</si>
  <si>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</si>
  <si>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</si>
  <si>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</si>
  <si>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</si>
  <si>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</si>
  <si>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</si>
  <si>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</si>
  <si>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</si>
  <si>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</si>
  <si>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</si>
  <si>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22"/>
  </si>
  <si>
    <t xml:space="preserve"> ファンコンベクター</t>
    <phoneticPr fontId="20"/>
  </si>
  <si>
    <t xml:space="preserve"> 温水パネルラジエーター</t>
    <phoneticPr fontId="20"/>
  </si>
  <si>
    <t>温水床暖房（給湯機と熱源兼用）</t>
    <rPh sb="0" eb="2">
      <t>オンスイ</t>
    </rPh>
    <rPh sb="2" eb="3">
      <t>ユカ</t>
    </rPh>
    <rPh sb="3" eb="5">
      <t>ダンボウ</t>
    </rPh>
    <rPh sb="6" eb="9">
      <t>キュウトウキ</t>
    </rPh>
    <rPh sb="10" eb="14">
      <t>ネツゲンケンヨウ</t>
    </rPh>
    <phoneticPr fontId="21"/>
  </si>
  <si>
    <t>エアコン付き
温水式床暖房</t>
    <rPh sb="4" eb="5">
      <t>ツ</t>
    </rPh>
    <rPh sb="7" eb="9">
      <t>オンスイ</t>
    </rPh>
    <rPh sb="9" eb="10">
      <t>シキ</t>
    </rPh>
    <rPh sb="10" eb="11">
      <t>ユカ</t>
    </rPh>
    <rPh sb="11" eb="13">
      <t>ダンボウ</t>
    </rPh>
    <phoneticPr fontId="20"/>
  </si>
  <si>
    <t>導入
タイプ</t>
    <phoneticPr fontId="74"/>
  </si>
  <si>
    <t>導入タイプ</t>
    <rPh sb="0" eb="2">
      <t>ドウニュウ</t>
    </rPh>
    <phoneticPr fontId="22"/>
  </si>
  <si>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</si>
  <si>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</si>
  <si>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</si>
  <si>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</si>
  <si>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</si>
  <si>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</si>
  <si>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</si>
  <si>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</si>
  <si>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</si>
  <si>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</si>
  <si>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</si>
  <si>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</si>
  <si>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</si>
  <si>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20"/>
  </si>
  <si>
    <t>天井換気扇</t>
    <rPh sb="0" eb="5">
      <t>テンジョウカンキセン</t>
    </rPh>
    <phoneticPr fontId="22"/>
  </si>
  <si>
    <t>天井換気扇(熱交換有り)</t>
    <rPh sb="0" eb="5">
      <t>テンジョウカンキセン</t>
    </rPh>
    <rPh sb="6" eb="10">
      <t>ネツコウカンア</t>
    </rPh>
    <phoneticPr fontId="22"/>
  </si>
  <si>
    <t>キャビネットファン</t>
    <phoneticPr fontId="22"/>
  </si>
  <si>
    <t>ダクト式第一種換気(熱交換有り)</t>
    <rPh sb="3" eb="4">
      <t>シキ</t>
    </rPh>
    <rPh sb="4" eb="7">
      <t>ダイイッシュ</t>
    </rPh>
    <rPh sb="7" eb="9">
      <t>カンキ</t>
    </rPh>
    <phoneticPr fontId="22"/>
  </si>
  <si>
    <t>屋上設置シロッコファン</t>
    <rPh sb="0" eb="4">
      <t>オクジョウセッチ</t>
    </rPh>
    <phoneticPr fontId="22"/>
  </si>
  <si>
    <t>AC-1</t>
    <phoneticPr fontId="22"/>
  </si>
  <si>
    <t>AC-2</t>
  </si>
  <si>
    <t>AC-3</t>
  </si>
  <si>
    <t>AC-4</t>
  </si>
  <si>
    <t>AC-5</t>
  </si>
  <si>
    <t>AC-6</t>
  </si>
  <si>
    <t>AC-7</t>
  </si>
  <si>
    <t>AC-8</t>
  </si>
  <si>
    <t>⑤</t>
    <phoneticPr fontId="22"/>
  </si>
  <si>
    <t>建設予定地</t>
    <rPh sb="0" eb="5">
      <t>ケンセツヨテイチ</t>
    </rPh>
    <phoneticPr fontId="20"/>
  </si>
  <si>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</si>
  <si>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</si>
  <si>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</si>
  <si>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</si>
  <si>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小計</t>
    <rPh sb="0" eb="2">
      <t>ショウケイ</t>
    </rPh>
    <phoneticPr fontId="21"/>
  </si>
  <si>
    <t>導入設備名</t>
    <phoneticPr fontId="74"/>
  </si>
  <si>
    <t>（M）＝（J）＋（K）</t>
    <phoneticPr fontId="21"/>
  </si>
  <si>
    <t>燃料電池（PEFC_700Ｗ以上）</t>
    <phoneticPr fontId="21"/>
  </si>
  <si>
    <t>燃料電池（SOFC_700Ｗ以上）</t>
    <phoneticPr fontId="21"/>
  </si>
  <si>
    <t>燃料電池（SOFC_400Ｗ以上）</t>
    <phoneticPr fontId="21"/>
  </si>
  <si>
    <t>交付決定後に行う
エネルギー計算に
係る費用</t>
    <phoneticPr fontId="20"/>
  </si>
  <si>
    <t>2.2ｋＷ</t>
    <phoneticPr fontId="22"/>
  </si>
  <si>
    <t>2.8ｋＷ</t>
    <phoneticPr fontId="22"/>
  </si>
  <si>
    <t>3.6ｋＷ</t>
    <phoneticPr fontId="22"/>
  </si>
  <si>
    <t>4.0ｋＷ</t>
    <phoneticPr fontId="22"/>
  </si>
  <si>
    <t>追加補助対象
となる設備等</t>
    <rPh sb="0" eb="2">
      <t>ツイカ</t>
    </rPh>
    <rPh sb="2" eb="4">
      <t>ホジョ</t>
    </rPh>
    <rPh sb="4" eb="6">
      <t>タイショウ</t>
    </rPh>
    <rPh sb="10" eb="12">
      <t>セツビ</t>
    </rPh>
    <rPh sb="12" eb="13">
      <t>トウ</t>
    </rPh>
    <phoneticPr fontId="21"/>
  </si>
  <si>
    <t>-</t>
    <phoneticPr fontId="21"/>
  </si>
  <si>
    <t>４年目</t>
    <rPh sb="1" eb="3">
      <t>ネンメ</t>
    </rPh>
    <phoneticPr fontId="85"/>
  </si>
  <si>
    <t>４．補助金の算出</t>
    <rPh sb="2" eb="5">
      <t>ホジョキン</t>
    </rPh>
    <rPh sb="6" eb="8">
      <t>サンシュツ</t>
    </rPh>
    <phoneticPr fontId="72"/>
  </si>
  <si>
    <t>合計</t>
    <rPh sb="0" eb="2">
      <t>ゴウケイ</t>
    </rPh>
    <phoneticPr fontId="22"/>
  </si>
  <si>
    <t>【本ページは印刷不要】</t>
    <rPh sb="1" eb="2">
      <t>ホン</t>
    </rPh>
    <rPh sb="6" eb="8">
      <t>インサツ</t>
    </rPh>
    <rPh sb="8" eb="10">
      <t>フヨウ</t>
    </rPh>
    <phoneticPr fontId="8"/>
  </si>
  <si>
    <t>該当</t>
    <phoneticPr fontId="74"/>
  </si>
  <si>
    <t>リース契約書（案）</t>
    <rPh sb="3" eb="5">
      <t>ケイヤク</t>
    </rPh>
    <rPh sb="5" eb="6">
      <t>ショ</t>
    </rPh>
    <rPh sb="7" eb="8">
      <t>アン</t>
    </rPh>
    <phoneticPr fontId="74"/>
  </si>
  <si>
    <t>住棟の種別</t>
    <phoneticPr fontId="20"/>
  </si>
  <si>
    <t>台数</t>
    <rPh sb="0" eb="2">
      <t>ダイスウ</t>
    </rPh>
    <phoneticPr fontId="22"/>
  </si>
  <si>
    <t>補助金額</t>
    <rPh sb="0" eb="2">
      <t>ホジョ</t>
    </rPh>
    <rPh sb="2" eb="4">
      <t>キンガク</t>
    </rPh>
    <phoneticPr fontId="74"/>
  </si>
  <si>
    <t>地中熱ヒートポンプ・システム</t>
    <phoneticPr fontId="22"/>
  </si>
  <si>
    <t>ＰＶＴシステム</t>
    <phoneticPr fontId="22"/>
  </si>
  <si>
    <t>液体集熱式太陽熱利用システム</t>
    <phoneticPr fontId="22"/>
  </si>
  <si>
    <t>補助金額</t>
    <rPh sb="0" eb="4">
      <t>ホジョキンガク</t>
    </rPh>
    <phoneticPr fontId="22"/>
  </si>
  <si>
    <t>項目</t>
    <rPh sb="0" eb="2">
      <t>コウモク</t>
    </rPh>
    <phoneticPr fontId="22"/>
  </si>
  <si>
    <t>円</t>
    <rPh sb="0" eb="1">
      <t>エン</t>
    </rPh>
    <phoneticPr fontId="22"/>
  </si>
  <si>
    <t>戸</t>
    <rPh sb="0" eb="1">
      <t>コ</t>
    </rPh>
    <phoneticPr fontId="22"/>
  </si>
  <si>
    <t>台</t>
    <rPh sb="0" eb="1">
      <t>ダイ</t>
    </rPh>
    <phoneticPr fontId="22"/>
  </si>
  <si>
    <t>共用部</t>
    <rPh sb="0" eb="3">
      <t>キョウヨウブ</t>
    </rPh>
    <phoneticPr fontId="22"/>
  </si>
  <si>
    <t>面積・数量・戸数</t>
    <rPh sb="0" eb="2">
      <t>メンセキ</t>
    </rPh>
    <rPh sb="3" eb="5">
      <t>スウリョウ</t>
    </rPh>
    <rPh sb="6" eb="8">
      <t>コスウ</t>
    </rPh>
    <phoneticPr fontId="22"/>
  </si>
  <si>
    <t>備考</t>
    <rPh sb="0" eb="2">
      <t>ビコウ</t>
    </rPh>
    <phoneticPr fontId="22"/>
  </si>
  <si>
    <t>追加補助対象となる設備等の補助金額　合計</t>
    <rPh sb="0" eb="4">
      <t>ツイカホジョ</t>
    </rPh>
    <rPh sb="4" eb="6">
      <t>タイショウ</t>
    </rPh>
    <rPh sb="9" eb="12">
      <t>セツビトウ</t>
    </rPh>
    <rPh sb="13" eb="17">
      <t>ホジョキンガク</t>
    </rPh>
    <rPh sb="18" eb="20">
      <t>ゴウケイ</t>
    </rPh>
    <phoneticPr fontId="22"/>
  </si>
  <si>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</si>
  <si>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20"/>
  </si>
  <si>
    <t>塔屋の面積</t>
    <rPh sb="0" eb="1">
      <t>トウ</t>
    </rPh>
    <rPh sb="1" eb="2">
      <t>ヤ</t>
    </rPh>
    <rPh sb="3" eb="5">
      <t>メンセキ</t>
    </rPh>
    <phoneticPr fontId="20"/>
  </si>
  <si>
    <t>PV敷設面積</t>
    <phoneticPr fontId="22"/>
  </si>
  <si>
    <t>PV以外の設備や機械が設置されている面積</t>
    <rPh sb="2" eb="4">
      <t>イガイ</t>
    </rPh>
    <rPh sb="5" eb="7">
      <t>セツビ</t>
    </rPh>
    <rPh sb="8" eb="10">
      <t>キカイ</t>
    </rPh>
    <rPh sb="11" eb="13">
      <t>セッチ</t>
    </rPh>
    <rPh sb="18" eb="20">
      <t>メンセキ</t>
    </rPh>
    <phoneticPr fontId="20"/>
  </si>
  <si>
    <t>採光（トップライト等）敷設面積</t>
    <rPh sb="0" eb="2">
      <t>サイコウ</t>
    </rPh>
    <rPh sb="9" eb="10">
      <t>ナド</t>
    </rPh>
    <rPh sb="11" eb="13">
      <t>フセツ</t>
    </rPh>
    <rPh sb="13" eb="15">
      <t>メンセキ</t>
    </rPh>
    <phoneticPr fontId="20"/>
  </si>
  <si>
    <t>屋上緑化の面積</t>
    <rPh sb="0" eb="2">
      <t>オクジョウ</t>
    </rPh>
    <rPh sb="2" eb="4">
      <t>リョクカ</t>
    </rPh>
    <rPh sb="5" eb="7">
      <t>メンセキ</t>
    </rPh>
    <phoneticPr fontId="20"/>
  </si>
  <si>
    <t>上記以外の面積</t>
    <rPh sb="0" eb="2">
      <t>ジョウキ</t>
    </rPh>
    <rPh sb="2" eb="4">
      <t>イガイ</t>
    </rPh>
    <rPh sb="5" eb="7">
      <t>メンセキ</t>
    </rPh>
    <phoneticPr fontId="20"/>
  </si>
  <si>
    <t>１）空調設備</t>
    <rPh sb="2" eb="4">
      <t>クウチョウ</t>
    </rPh>
    <rPh sb="4" eb="6">
      <t>セツビ</t>
    </rPh>
    <phoneticPr fontId="22"/>
  </si>
  <si>
    <t>２）換気設備</t>
    <rPh sb="2" eb="6">
      <t>カンキセツビ</t>
    </rPh>
    <phoneticPr fontId="22"/>
  </si>
  <si>
    <t>３）照明設備</t>
    <rPh sb="2" eb="6">
      <t>ショウメイセツビ</t>
    </rPh>
    <phoneticPr fontId="22"/>
  </si>
  <si>
    <t>設備</t>
    <rPh sb="0" eb="2">
      <t>セツビ</t>
    </rPh>
    <phoneticPr fontId="22"/>
  </si>
  <si>
    <t>空調設備</t>
    <rPh sb="0" eb="4">
      <t>クウチョウセツビ</t>
    </rPh>
    <phoneticPr fontId="22"/>
  </si>
  <si>
    <t>換気設備</t>
    <rPh sb="0" eb="4">
      <t>カンキセツビ</t>
    </rPh>
    <phoneticPr fontId="22"/>
  </si>
  <si>
    <t>照明設備</t>
    <rPh sb="0" eb="2">
      <t>ショウメイ</t>
    </rPh>
    <rPh sb="2" eb="4">
      <t>セツビ</t>
    </rPh>
    <phoneticPr fontId="22"/>
  </si>
  <si>
    <t>４）共用部定額単価算出表 合計</t>
    <rPh sb="13" eb="15">
      <t>ゴウケイ</t>
    </rPh>
    <phoneticPr fontId="22"/>
  </si>
  <si>
    <t>屋内仕様(センサー付き照明設備又は
単体のセンサー)</t>
    <rPh sb="0" eb="4">
      <t>オクナイシヨウ</t>
    </rPh>
    <rPh sb="9" eb="10">
      <t>ツ</t>
    </rPh>
    <rPh sb="11" eb="15">
      <t>ショウメイセツビ</t>
    </rPh>
    <rPh sb="15" eb="16">
      <t>マタ</t>
    </rPh>
    <rPh sb="18" eb="20">
      <t>タンタイ</t>
    </rPh>
    <phoneticPr fontId="22"/>
  </si>
  <si>
    <t>屋外防滴仕様(階段・廊下設置)
(センサー付き照明設備又は
単体のセンサー)</t>
    <rPh sb="0" eb="6">
      <t>オクガイボウテキシヨウ</t>
    </rPh>
    <rPh sb="7" eb="9">
      <t>カイダン</t>
    </rPh>
    <rPh sb="10" eb="14">
      <t>ロウカセッチ</t>
    </rPh>
    <phoneticPr fontId="22"/>
  </si>
  <si>
    <t>合計（円）</t>
    <rPh sb="0" eb="2">
      <t>ゴウケイ</t>
    </rPh>
    <rPh sb="3" eb="4">
      <t>エン</t>
    </rPh>
    <phoneticPr fontId="22"/>
  </si>
  <si>
    <t>追加補助対象となる
設備等
（設備費・工事費）</t>
    <rPh sb="19" eb="22">
      <t>コウジヒ</t>
    </rPh>
    <phoneticPr fontId="21"/>
  </si>
  <si>
    <t>I</t>
    <phoneticPr fontId="74"/>
  </si>
  <si>
    <t>J</t>
    <phoneticPr fontId="74"/>
  </si>
  <si>
    <t>AC-9</t>
    <phoneticPr fontId="74"/>
  </si>
  <si>
    <t>AC-10</t>
    <phoneticPr fontId="74"/>
  </si>
  <si>
    <t>AC-9</t>
    <phoneticPr fontId="22"/>
  </si>
  <si>
    <t>AC-10</t>
    <phoneticPr fontId="22"/>
  </si>
  <si>
    <t>補助対象経費（単価表にない補助対象設備）</t>
    <rPh sb="0" eb="6">
      <t>ホジョタイショウケイヒ</t>
    </rPh>
    <rPh sb="7" eb="10">
      <t>タンカヒョウ</t>
    </rPh>
    <rPh sb="13" eb="17">
      <t>ホジョタイショウ</t>
    </rPh>
    <rPh sb="17" eb="19">
      <t>セツビ</t>
    </rPh>
    <phoneticPr fontId="22"/>
  </si>
  <si>
    <t>補助対象経費（単価表にない補助対象設備）</t>
    <rPh sb="0" eb="6">
      <t>ホジョタイショウケイヒ</t>
    </rPh>
    <phoneticPr fontId="22"/>
  </si>
  <si>
    <t>初年度事業完了前に必ず取得すること</t>
    <rPh sb="0" eb="3">
      <t>ショネンド</t>
    </rPh>
    <phoneticPr fontId="22"/>
  </si>
  <si>
    <t>※補助金の額（補助金算出額の合計に１,０００円未満の端数が生じた場合は、これを切り捨て）</t>
  </si>
  <si>
    <t>液体集熱式太陽熱
利用システム導入の有無</t>
    <phoneticPr fontId="20"/>
  </si>
  <si>
    <t>２００,０００円＋（６,０００円×住戸数）</t>
    <phoneticPr fontId="22"/>
  </si>
  <si>
    <t>（A）＝（ａ）+（b）</t>
    <phoneticPr fontId="21"/>
  </si>
  <si>
    <r>
      <t>電気ヒートポンプ式給湯機</t>
    </r>
    <r>
      <rPr>
        <sz val="12"/>
        <rFont val="ＭＳ Ｐ明朝"/>
        <family val="1"/>
        <charset val="128"/>
      </rPr>
      <t>（エコキュート等）</t>
    </r>
    <phoneticPr fontId="20"/>
  </si>
  <si>
    <r>
      <t>ガス潜熱回収型給湯機
（</t>
    </r>
    <r>
      <rPr>
        <sz val="11"/>
        <rFont val="ＭＳ Ｐ明朝"/>
        <family val="1"/>
        <charset val="128"/>
      </rPr>
      <t>エコジョーズ等</t>
    </r>
    <r>
      <rPr>
        <sz val="14"/>
        <rFont val="ＭＳ Ｐ明朝"/>
        <family val="1"/>
        <charset val="128"/>
      </rPr>
      <t>）</t>
    </r>
    <rPh sb="18" eb="19">
      <t>トウ</t>
    </rPh>
    <phoneticPr fontId="21"/>
  </si>
  <si>
    <t>専有部</t>
    <rPh sb="0" eb="3">
      <t>センユウブ</t>
    </rPh>
    <phoneticPr fontId="2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</si>
  <si>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</si>
  <si>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</si>
  <si>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</si>
  <si>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22"/>
  </si>
  <si>
    <t>ダクトタイプ室内機</t>
    <rPh sb="6" eb="9">
      <t>シツナイキ</t>
    </rPh>
    <phoneticPr fontId="74"/>
  </si>
  <si>
    <t>㎥</t>
    <phoneticPr fontId="22"/>
  </si>
  <si>
    <t>　換気設備</t>
    <rPh sb="1" eb="3">
      <t>カンキ</t>
    </rPh>
    <rPh sb="3" eb="5">
      <t>セツビ</t>
    </rPh>
    <phoneticPr fontId="21"/>
  </si>
  <si>
    <t>　照明設備</t>
    <phoneticPr fontId="21"/>
  </si>
  <si>
    <t>上記以外の面積（自動計算）</t>
    <rPh sb="8" eb="10">
      <t>ジドウ</t>
    </rPh>
    <rPh sb="10" eb="12">
      <t>ケイサン</t>
    </rPh>
    <phoneticPr fontId="22"/>
  </si>
  <si>
    <t>-　</t>
    <phoneticPr fontId="21"/>
  </si>
  <si>
    <t>PV以外の設備や機械が設置されている部分の水平投影面積</t>
    <rPh sb="18" eb="20">
      <t>ブブン</t>
    </rPh>
    <phoneticPr fontId="22"/>
  </si>
  <si>
    <t>塔屋(階段室、エレベーターの機械室、空調・給水設備室、倉庫等)の水平投影面積</t>
    <rPh sb="3" eb="6">
      <t>カイダンシツ</t>
    </rPh>
    <rPh sb="27" eb="29">
      <t>ソウコ</t>
    </rPh>
    <rPh sb="29" eb="30">
      <t>ナド</t>
    </rPh>
    <rPh sb="36" eb="38">
      <t>メンセキ</t>
    </rPh>
    <phoneticPr fontId="22"/>
  </si>
  <si>
    <t>トップライト等採光敷設部分の水平投影面積</t>
    <rPh sb="11" eb="13">
      <t>ブブン</t>
    </rPh>
    <phoneticPr fontId="22"/>
  </si>
  <si>
    <t>屋上緑化部分の水平投影面積</t>
    <rPh sb="4" eb="6">
      <t>ブブン</t>
    </rPh>
    <phoneticPr fontId="22"/>
  </si>
  <si>
    <t>太陽光パネル等(設置されている場合)の水平投影面積</t>
    <rPh sb="0" eb="3">
      <t>タイヨウコウ</t>
    </rPh>
    <rPh sb="6" eb="7">
      <t>ナド</t>
    </rPh>
    <rPh sb="8" eb="10">
      <t>セッチ</t>
    </rPh>
    <rPh sb="15" eb="17">
      <t>バアイ</t>
    </rPh>
    <phoneticPr fontId="22"/>
  </si>
  <si>
    <t>ルーフバルコニーの面積</t>
    <rPh sb="9" eb="11">
      <t>メンセキ</t>
    </rPh>
    <phoneticPr fontId="20"/>
  </si>
  <si>
    <t>ルーフバルコニーで専用使用される部分の面積</t>
    <rPh sb="9" eb="11">
      <t>センヨウ</t>
    </rPh>
    <rPh sb="11" eb="13">
      <t>シヨウ</t>
    </rPh>
    <rPh sb="16" eb="18">
      <t>ブブン</t>
    </rPh>
    <phoneticPr fontId="22"/>
  </si>
  <si>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2"/>
  </si>
  <si>
    <t>入力方法（小数第２位まで入力、ない場合は入力不要）</t>
    <rPh sb="5" eb="8">
      <t>ショウスウダイ</t>
    </rPh>
    <rPh sb="9" eb="10">
      <t>イ</t>
    </rPh>
    <rPh sb="12" eb="14">
      <t>ニュウリョク</t>
    </rPh>
    <rPh sb="17" eb="19">
      <t>バアイ</t>
    </rPh>
    <rPh sb="20" eb="24">
      <t>ニュウリョクフヨウ</t>
    </rPh>
    <phoneticPr fontId="20"/>
  </si>
  <si>
    <t>屋上緊急離着陸場・緊急救助用スペースの面積</t>
    <rPh sb="19" eb="21">
      <t>メンセキ</t>
    </rPh>
    <phoneticPr fontId="22"/>
  </si>
  <si>
    <t>【片面印刷】で印刷すること（導入する場合）</t>
    <rPh sb="1" eb="3">
      <t>カタメン</t>
    </rPh>
    <rPh sb="3" eb="5">
      <t>インサツ</t>
    </rPh>
    <rPh sb="7" eb="9">
      <t>インサツ</t>
    </rPh>
    <rPh sb="14" eb="16">
      <t>ドウニュウ</t>
    </rPh>
    <rPh sb="18" eb="20">
      <t>バアイ</t>
    </rPh>
    <phoneticPr fontId="72"/>
  </si>
  <si>
    <t>共同住宅</t>
    <rPh sb="0" eb="2">
      <t>キョウドウ</t>
    </rPh>
    <rPh sb="2" eb="4">
      <t>ジュウタク</t>
    </rPh>
    <phoneticPr fontId="20"/>
  </si>
  <si>
    <t>（補助金算出額の合計に1,000円未満の端数が生じた場合は、これを切り捨て）</t>
    <phoneticPr fontId="21"/>
  </si>
  <si>
    <t>層</t>
    <rPh sb="0" eb="1">
      <t>ソウ</t>
    </rPh>
    <phoneticPr fontId="20"/>
  </si>
  <si>
    <t>追加補助対象となる設備</t>
    <rPh sb="0" eb="2">
      <t>ツイカ</t>
    </rPh>
    <rPh sb="2" eb="4">
      <t>ホジョ</t>
    </rPh>
    <rPh sb="4" eb="6">
      <t>タイショウ</t>
    </rPh>
    <rPh sb="9" eb="11">
      <t>セツビ</t>
    </rPh>
    <phoneticPr fontId="74"/>
  </si>
  <si>
    <t>事業完了予定日</t>
    <rPh sb="0" eb="2">
      <t>ジギョウ</t>
    </rPh>
    <rPh sb="2" eb="4">
      <t>カンリョウ</t>
    </rPh>
    <rPh sb="4" eb="6">
      <t>ヨテイ</t>
    </rPh>
    <rPh sb="6" eb="7">
      <t>ビ</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</si>
  <si>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1"/>
  </si>
  <si>
    <t>最終年度の事業完了予定日</t>
    <rPh sb="0" eb="2">
      <t>サイシュウ</t>
    </rPh>
    <rPh sb="2" eb="4">
      <t>ネンド</t>
    </rPh>
    <rPh sb="5" eb="7">
      <t>ジギョウ</t>
    </rPh>
    <rPh sb="7" eb="9">
      <t>カンリョウ</t>
    </rPh>
    <rPh sb="9" eb="11">
      <t>ヨテイ</t>
    </rPh>
    <rPh sb="11" eb="12">
      <t>ビ</t>
    </rPh>
    <phoneticPr fontId="21"/>
  </si>
  <si>
    <t>最終年度の事業完了前に必ず取得すること</t>
    <phoneticPr fontId="22"/>
  </si>
  <si>
    <t>最終年度の完了実績報告書の提出前に必ず取得すること</t>
    <phoneticPr fontId="22"/>
  </si>
  <si>
    <t>未定の場合は『未定』と入力</t>
    <rPh sb="0" eb="2">
      <t>ミテイ</t>
    </rPh>
    <rPh sb="3" eb="5">
      <t>バアイ</t>
    </rPh>
    <rPh sb="7" eb="9">
      <t>ミテイ</t>
    </rPh>
    <rPh sb="11" eb="13">
      <t>ニュウリョク</t>
    </rPh>
    <phoneticPr fontId="22"/>
  </si>
  <si>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1"/>
  </si>
  <si>
    <t>キャリアメール（携帯メール）についてはPDFデータの確認ができる場合のみ可</t>
    <phoneticPr fontId="20"/>
  </si>
  <si>
    <t>資金調達
計画</t>
    <rPh sb="0" eb="4">
      <t>シキンチョウタツ</t>
    </rPh>
    <rPh sb="5" eb="7">
      <t>ケイカク</t>
    </rPh>
    <phoneticPr fontId="22"/>
  </si>
  <si>
    <t>交付決定日</t>
    <rPh sb="0" eb="5">
      <t>コウフケッテイビ</t>
    </rPh>
    <phoneticPr fontId="21"/>
  </si>
  <si>
    <t>蓄電システム</t>
    <rPh sb="0" eb="2">
      <t>チクデン</t>
    </rPh>
    <phoneticPr fontId="22"/>
  </si>
  <si>
    <t>ＭＥＭＳ</t>
    <phoneticPr fontId="22"/>
  </si>
  <si>
    <t>定額単価積み上げ方式に該当しない設備費・工事費</t>
    <phoneticPr fontId="22"/>
  </si>
  <si>
    <t>2.2ｋＷ</t>
    <phoneticPr fontId="22"/>
  </si>
  <si>
    <t>円</t>
    <phoneticPr fontId="22"/>
  </si>
  <si>
    <t>区分（い）</t>
    <rPh sb="0" eb="2">
      <t>クブン</t>
    </rPh>
    <phoneticPr fontId="22"/>
  </si>
  <si>
    <t>区分（い）未満</t>
    <rPh sb="5" eb="7">
      <t>ミマン</t>
    </rPh>
    <phoneticPr fontId="22"/>
  </si>
  <si>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</si>
  <si>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22"/>
  </si>
  <si>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</si>
  <si>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</si>
  <si>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2"/>
  </si>
  <si>
    <t>パッケージ型番</t>
    <rPh sb="5" eb="7">
      <t>カタバン</t>
    </rPh>
    <phoneticPr fontId="22"/>
  </si>
  <si>
    <t>蓄電容量</t>
    <rPh sb="0" eb="2">
      <t>チクデン</t>
    </rPh>
    <rPh sb="2" eb="4">
      <t>ヨウリョウ</t>
    </rPh>
    <phoneticPr fontId="22"/>
  </si>
  <si>
    <t>申請可能な導入価格の上限額</t>
    <rPh sb="0" eb="2">
      <t>シンセイ</t>
    </rPh>
    <rPh sb="2" eb="4">
      <t>カノウ</t>
    </rPh>
    <rPh sb="5" eb="7">
      <t>ドウニュウ</t>
    </rPh>
    <rPh sb="7" eb="9">
      <t>カカク</t>
    </rPh>
    <rPh sb="10" eb="13">
      <t>ジョウゲンガク</t>
    </rPh>
    <phoneticPr fontId="22"/>
  </si>
  <si>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</si>
  <si>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22"/>
  </si>
  <si>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</si>
  <si>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22"/>
  </si>
  <si>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</si>
  <si>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</si>
  <si>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</si>
  <si>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</si>
  <si>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22"/>
  </si>
  <si>
    <t>⑤</t>
    <phoneticPr fontId="74"/>
  </si>
  <si>
    <t>該当しない場合は０を入力</t>
    <rPh sb="0" eb="2">
      <t>ガイトウ</t>
    </rPh>
    <rPh sb="5" eb="7">
      <t>バアイ</t>
    </rPh>
    <rPh sb="10" eb="12">
      <t>ニュウリョク</t>
    </rPh>
    <phoneticPr fontId="22"/>
  </si>
  <si>
    <t>（２）　補助対象経費</t>
    <rPh sb="4" eb="6">
      <t>ホジョ</t>
    </rPh>
    <rPh sb="6" eb="8">
      <t>タイショウ</t>
    </rPh>
    <rPh sb="8" eb="10">
      <t>ケイヒ</t>
    </rPh>
    <phoneticPr fontId="22"/>
  </si>
  <si>
    <t>④＋⑤</t>
    <phoneticPr fontId="22"/>
  </si>
  <si>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</si>
  <si>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</si>
  <si>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22"/>
  </si>
  <si>
    <t>１戸あたりの補助対象経費</t>
    <rPh sb="1" eb="2">
      <t>コ</t>
    </rPh>
    <phoneticPr fontId="72"/>
  </si>
  <si>
    <t>⑧</t>
    <phoneticPr fontId="72"/>
  </si>
  <si>
    <t>該当する場合は120,000円を
プルダウンより選択表示</t>
    <rPh sb="26" eb="28">
      <t>ヒョウジ</t>
    </rPh>
    <phoneticPr fontId="22"/>
  </si>
  <si>
    <t>⑨</t>
    <phoneticPr fontId="72"/>
  </si>
  <si>
    <t>（１）　見積明細により算出</t>
    <phoneticPr fontId="22"/>
  </si>
  <si>
    <t>工事費を含めた導入価格</t>
    <rPh sb="0" eb="3">
      <t>コウジヒ</t>
    </rPh>
    <rPh sb="4" eb="5">
      <t>フク</t>
    </rPh>
    <rPh sb="7" eb="9">
      <t>ドウニュウ</t>
    </rPh>
    <rPh sb="9" eb="11">
      <t>カカク</t>
    </rPh>
    <phoneticPr fontId="22"/>
  </si>
  <si>
    <t>①×②</t>
    <phoneticPr fontId="22"/>
  </si>
  <si>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</si>
  <si>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</si>
  <si>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22"/>
  </si>
  <si>
    <t>ＥＶ充電設備</t>
    <phoneticPr fontId="22"/>
  </si>
  <si>
    <t>見積金額</t>
    <phoneticPr fontId="72"/>
  </si>
  <si>
    <t>（２）　補助額上限</t>
    <rPh sb="4" eb="6">
      <t>ホジョ</t>
    </rPh>
    <rPh sb="6" eb="7">
      <t>ガク</t>
    </rPh>
    <rPh sb="7" eb="9">
      <t>ジョウゲン</t>
    </rPh>
    <phoneticPr fontId="22"/>
  </si>
  <si>
    <t>②</t>
    <phoneticPr fontId="72"/>
  </si>
  <si>
    <t>９０万円／セット</t>
    <rPh sb="2" eb="4">
      <t>マンエン</t>
    </rPh>
    <phoneticPr fontId="22"/>
  </si>
  <si>
    <t>補助対象経費</t>
    <rPh sb="0" eb="4">
      <t>ホジョタイショウ</t>
    </rPh>
    <rPh sb="4" eb="6">
      <t>ケイヒ</t>
    </rPh>
    <phoneticPr fontId="72"/>
  </si>
  <si>
    <t>③</t>
    <phoneticPr fontId="72"/>
  </si>
  <si>
    <t>①、②のいずれか低い金額</t>
    <phoneticPr fontId="22"/>
  </si>
  <si>
    <t>（１）　見積明細により算出</t>
    <rPh sb="4" eb="6">
      <t>ミツモリ</t>
    </rPh>
    <rPh sb="6" eb="8">
      <t>メイサイ</t>
    </rPh>
    <rPh sb="11" eb="13">
      <t>サンシュツ</t>
    </rPh>
    <phoneticPr fontId="22"/>
  </si>
  <si>
    <t>上記金額の1/3</t>
    <rPh sb="0" eb="2">
      <t>ジョウキ</t>
    </rPh>
    <rPh sb="2" eb="4">
      <t>キンガク</t>
    </rPh>
    <phoneticPr fontId="72"/>
  </si>
  <si>
    <t>③</t>
    <phoneticPr fontId="22"/>
  </si>
  <si>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2"/>
  </si>
  <si>
    <t>（３）　補助額上限</t>
    <rPh sb="4" eb="6">
      <t>ホジョ</t>
    </rPh>
    <rPh sb="6" eb="7">
      <t>ガク</t>
    </rPh>
    <rPh sb="7" eb="9">
      <t>ジョウゲン</t>
    </rPh>
    <phoneticPr fontId="22"/>
  </si>
  <si>
    <t>１台あたりの補助額上限</t>
    <rPh sb="6" eb="8">
      <t>ホジョ</t>
    </rPh>
    <rPh sb="8" eb="9">
      <t>ガク</t>
    </rPh>
    <rPh sb="9" eb="11">
      <t>ジョウゲン</t>
    </rPh>
    <phoneticPr fontId="72"/>
  </si>
  <si>
    <t>８０万円／台</t>
    <rPh sb="2" eb="4">
      <t>マンエン</t>
    </rPh>
    <rPh sb="5" eb="6">
      <t>ダイ</t>
    </rPh>
    <phoneticPr fontId="22"/>
  </si>
  <si>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</si>
  <si>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</si>
  <si>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</si>
  <si>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</si>
  <si>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</si>
  <si>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</si>
  <si>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</si>
  <si>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</si>
  <si>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</si>
  <si>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</si>
  <si>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2"/>
  </si>
  <si>
    <t>調整額</t>
    <rPh sb="0" eb="3">
      <t>チョウセイガク</t>
    </rPh>
    <phoneticPr fontId="21"/>
  </si>
  <si>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</si>
  <si>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</si>
  <si>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</si>
  <si>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</si>
  <si>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22"/>
  </si>
  <si>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2"/>
  </si>
  <si>
    <t>⑥、⑦のいずれか低い金額＋⑧</t>
    <phoneticPr fontId="22"/>
  </si>
  <si>
    <t>④</t>
    <phoneticPr fontId="22"/>
  </si>
  <si>
    <t>⑤</t>
    <phoneticPr fontId="72"/>
  </si>
  <si>
    <t>③、④のいずれか低い金額</t>
    <phoneticPr fontId="22"/>
  </si>
  <si>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</si>
  <si>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</si>
  <si>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</si>
  <si>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</si>
  <si>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</si>
  <si>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</si>
  <si>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※２</t>
    <phoneticPr fontId="74"/>
  </si>
  <si>
    <t>「補助金交付上限額（基礎） ※２」</t>
    <phoneticPr fontId="72"/>
  </si>
  <si>
    <t>④’</t>
    <phoneticPr fontId="74"/>
  </si>
  <si>
    <t>④の1/3または④’</t>
    <phoneticPr fontId="72"/>
  </si>
  <si>
    <t>千円未満切捨 自動表示</t>
    <phoneticPr fontId="74"/>
  </si>
  <si>
    <t>蓄電容量×設置台数×１６万円</t>
    <rPh sb="0" eb="2">
      <t>チクデン</t>
    </rPh>
    <rPh sb="2" eb="4">
      <t>ヨウリョウ</t>
    </rPh>
    <rPh sb="5" eb="7">
      <t>セッチ</t>
    </rPh>
    <rPh sb="7" eb="9">
      <t>ダイスウ</t>
    </rPh>
    <rPh sb="12" eb="13">
      <t>マン</t>
    </rPh>
    <rPh sb="13" eb="14">
      <t>エン</t>
    </rPh>
    <phoneticPr fontId="22"/>
  </si>
  <si>
    <t>１台あたりの設備費</t>
    <rPh sb="1" eb="2">
      <t>ダイ</t>
    </rPh>
    <rPh sb="6" eb="9">
      <t>セツビヒ</t>
    </rPh>
    <phoneticPr fontId="22"/>
  </si>
  <si>
    <t>１台あたりの工事費</t>
    <rPh sb="1" eb="2">
      <t>ダイ</t>
    </rPh>
    <rPh sb="6" eb="9">
      <t>コウジヒ</t>
    </rPh>
    <phoneticPr fontId="22"/>
  </si>
  <si>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</si>
  <si>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</si>
  <si>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</si>
  <si>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</si>
  <si>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22"/>
  </si>
  <si>
    <t>台</t>
    <rPh sb="0" eb="1">
      <t>ダイ</t>
    </rPh>
    <phoneticPr fontId="22"/>
  </si>
  <si>
    <t>共用部</t>
    <rPh sb="0" eb="3">
      <t>キョウヨウブ</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</si>
  <si>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</si>
  <si>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</si>
  <si>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</si>
  <si>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22"/>
  </si>
  <si>
    <t>⑦×①</t>
    <phoneticPr fontId="22"/>
  </si>
  <si>
    <r>
      <t xml:space="preserve">  補助金の額</t>
    </r>
    <r>
      <rPr>
        <sz val="12"/>
        <color theme="1"/>
        <rFont val="ＭＳ 明朝"/>
        <family val="1"/>
        <charset val="128"/>
      </rPr>
      <t>(補助金算出額の合計に1,000円未満の端数が生じた場合は、これを切り捨て)</t>
    </r>
    <phoneticPr fontId="21"/>
  </si>
  <si>
    <t>小計（調整額を含む）</t>
    <rPh sb="0" eb="2">
      <t>ショウケイ</t>
    </rPh>
    <rPh sb="3" eb="6">
      <t>チョウセイガク</t>
    </rPh>
    <rPh sb="7" eb="8">
      <t>フク</t>
    </rPh>
    <phoneticPr fontId="21"/>
  </si>
  <si>
    <t>中層ZEH-M支援事業</t>
  </si>
  <si>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2"/>
  </si>
  <si>
    <t>【片面印刷】で印刷すること</t>
    <rPh sb="1" eb="3">
      <t>カタメン</t>
    </rPh>
    <rPh sb="3" eb="5">
      <t>インサツ</t>
    </rPh>
    <rPh sb="7" eb="9">
      <t>インサツ</t>
    </rPh>
    <phoneticPr fontId="72"/>
  </si>
  <si>
    <t>１.</t>
    <phoneticPr fontId="72"/>
  </si>
  <si>
    <t>個人情報の取得について</t>
    <phoneticPr fontId="72"/>
  </si>
  <si>
    <t>https://sii.or.jp/privacy/</t>
    <phoneticPr fontId="72"/>
  </si>
  <si>
    <t>取得する情報</t>
    <rPh sb="0" eb="2">
      <t>シュトク</t>
    </rPh>
    <rPh sb="4" eb="6">
      <t>ジョウホウ</t>
    </rPh>
    <phoneticPr fontId="72"/>
  </si>
  <si>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</si>
  <si>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</si>
  <si>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</si>
  <si>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</si>
  <si>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</si>
  <si>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</si>
  <si>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</si>
  <si>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</si>
  <si>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</si>
  <si>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提供時には、利用目的を確認し、個人を特定するような行為を行わないことに対して同意を取得します。</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</si>
  <si>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</si>
  <si>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</si>
  <si>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</si>
  <si>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</si>
  <si>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</si>
  <si>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</si>
  <si>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</si>
  <si>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</si>
  <si>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</si>
  <si>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</si>
  <si>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</si>
  <si>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</si>
  <si>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利用目的</t>
    <rPh sb="0" eb="4">
      <t>リヨウモクテキ</t>
    </rPh>
    <phoneticPr fontId="72"/>
  </si>
  <si>
    <t>(ア)	本事業の審査、管理、事業進捗状況の把握等</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</si>
  <si>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</si>
  <si>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</si>
  <si>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</si>
  <si>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22"/>
  </si>
  <si>
    <t>６.</t>
    <phoneticPr fontId="22"/>
  </si>
  <si>
    <t>７.</t>
    <phoneticPr fontId="22"/>
  </si>
  <si>
    <t>８.</t>
    <phoneticPr fontId="22"/>
  </si>
  <si>
    <t>９.</t>
    <phoneticPr fontId="22"/>
  </si>
  <si>
    <t>（１）　見積明細により算出</t>
    <rPh sb="4" eb="6">
      <t>ミツモリ</t>
    </rPh>
    <rPh sb="6" eb="8">
      <t>メイサイ</t>
    </rPh>
    <rPh sb="11" eb="12">
      <t>サン</t>
    </rPh>
    <rPh sb="12" eb="13">
      <t>シュツ</t>
    </rPh>
    <phoneticPr fontId="22"/>
  </si>
  <si>
    <t>市</t>
  </si>
  <si>
    <t>建物名</t>
    <rPh sb="0" eb="3">
      <t>タテモノメイ</t>
    </rPh>
    <phoneticPr fontId="22"/>
  </si>
  <si>
    <t>都</t>
  </si>
  <si>
    <t>代表者名等</t>
    <rPh sb="0" eb="5">
      <t>ダイヒョウシャメイトウ</t>
    </rPh>
    <phoneticPr fontId="22"/>
  </si>
  <si>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2"/>
  </si>
  <si>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</si>
  <si>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20"/>
  </si>
  <si>
    <t>②の1/3千円未満切捨 自動表示</t>
    <phoneticPr fontId="74"/>
  </si>
  <si>
    <t>②の1/3　千円未満切捨 自動表示</t>
    <phoneticPr fontId="74"/>
  </si>
  <si>
    <t>③、⑤、⑥のいずれか低い金額</t>
    <phoneticPr fontId="22"/>
  </si>
  <si>
    <t>基本情報</t>
    <rPh sb="0" eb="2">
      <t>キホン</t>
    </rPh>
    <rPh sb="2" eb="4">
      <t>ジョウホウ</t>
    </rPh>
    <phoneticPr fontId="20"/>
  </si>
  <si>
    <t>申請者名（法人名または氏名）を入力すること</t>
    <rPh sb="0" eb="3">
      <t>シンセイシャ</t>
    </rPh>
    <rPh sb="3" eb="4">
      <t>メイ</t>
    </rPh>
    <rPh sb="5" eb="7">
      <t>ホウジン</t>
    </rPh>
    <rPh sb="7" eb="8">
      <t>メイ</t>
    </rPh>
    <rPh sb="11" eb="13">
      <t>シメイ</t>
    </rPh>
    <rPh sb="15" eb="17">
      <t>ニュウリョク</t>
    </rPh>
    <phoneticPr fontId="20"/>
  </si>
  <si>
    <t>ひらがなで入力すること</t>
    <rPh sb="5" eb="7">
      <t>ニュウリョク</t>
    </rPh>
    <phoneticPr fontId="20"/>
  </si>
  <si>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0"/>
  </si>
  <si>
    <t>7桁半角数字を「-（ハイフン）」なしで入力すること</t>
    <phoneticPr fontId="22"/>
  </si>
  <si>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0"/>
  </si>
  <si>
    <t>塔屋・ルーフバルコニー等を含めたパラペット内側の水平投影面積を入力すること</t>
    <rPh sb="21" eb="23">
      <t>ウチガワ</t>
    </rPh>
    <rPh sb="31" eb="33">
      <t>ニュウリョク</t>
    </rPh>
    <phoneticPr fontId="33"/>
  </si>
  <si>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</si>
  <si>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</si>
  <si>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</si>
  <si>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</si>
  <si>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</si>
  <si>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</si>
  <si>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22"/>
  </si>
  <si>
    <t>個人情報の取得と利用について</t>
    <rPh sb="0" eb="4">
      <t>コジンジョウホウ</t>
    </rPh>
    <rPh sb="5" eb="7">
      <t>シュトク</t>
    </rPh>
    <rPh sb="8" eb="10">
      <t>リヨウ</t>
    </rPh>
    <phoneticPr fontId="72"/>
  </si>
  <si>
    <t>(イ)	建設所在地、地域区分、建築区分、工法種別、延床面積等の建築地情報</t>
    <rPh sb="33" eb="34">
      <t>チ</t>
    </rPh>
    <phoneticPr fontId="74"/>
  </si>
  <si>
    <t>(エ)	一次エネルギー消費量（基準値、設計値、実績値）、発電量、売電量、買電量等のエネルギー使用情報</t>
    <rPh sb="39" eb="40">
      <t>トウ</t>
    </rPh>
    <phoneticPr fontId="74"/>
  </si>
  <si>
    <t>(イ)	人の生命・身体又は財産の保護のために必要がある場合であって、同意を得ることが困難である場合</t>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</si>
  <si>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</si>
  <si>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</si>
  <si>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</si>
  <si>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</si>
  <si>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　　１３．追加補助対象となる設備等の補助金額集計表</t>
    <phoneticPr fontId="2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</si>
  <si>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</si>
  <si>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1"/>
  </si>
  <si>
    <t>法人名</t>
    <rPh sb="0" eb="2">
      <t>ホウジン</t>
    </rPh>
    <rPh sb="2" eb="3">
      <t>メイ</t>
    </rPh>
    <phoneticPr fontId="9"/>
  </si>
  <si>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</si>
  <si>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</si>
  <si>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9"/>
  </si>
  <si>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</si>
  <si>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</si>
  <si>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</si>
  <si>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22"/>
  </si>
  <si>
    <t>法人名</t>
    <rPh sb="0" eb="3">
      <t>ホウジンメイ</t>
    </rPh>
    <phoneticPr fontId="21"/>
  </si>
  <si>
    <t>（４）申請実務協力者</t>
    <rPh sb="3" eb="10">
      <t>シンセイジツムキョウリョクシャ</t>
    </rPh>
    <phoneticPr fontId="22"/>
  </si>
  <si>
    <t>所属部署</t>
    <rPh sb="0" eb="2">
      <t>ショゾク</t>
    </rPh>
    <rPh sb="2" eb="4">
      <t>ブショ</t>
    </rPh>
    <phoneticPr fontId="9"/>
  </si>
  <si>
    <t>担当者役職</t>
    <rPh sb="0" eb="3">
      <t>タントウシャ</t>
    </rPh>
    <rPh sb="3" eb="5">
      <t>ヤクショク</t>
    </rPh>
    <phoneticPr fontId="9"/>
  </si>
  <si>
    <t>担当者名</t>
    <rPh sb="0" eb="3">
      <t>タントウシャ</t>
    </rPh>
    <rPh sb="3" eb="4">
      <t>メイ</t>
    </rPh>
    <phoneticPr fontId="9"/>
  </si>
  <si>
    <t>住    所</t>
    <rPh sb="0" eb="1">
      <t>ジュウ</t>
    </rPh>
    <rPh sb="5" eb="6">
      <t>トコロ</t>
    </rPh>
    <phoneticPr fontId="9"/>
  </si>
  <si>
    <t>携帯電話番号</t>
    <rPh sb="0" eb="2">
      <t>ケイタイ</t>
    </rPh>
    <rPh sb="2" eb="4">
      <t>デンワ</t>
    </rPh>
    <rPh sb="4" eb="6">
      <t>バンゴウ</t>
    </rPh>
    <phoneticPr fontId="9"/>
  </si>
  <si>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22"/>
  </si>
  <si>
    <t>様式第１</t>
    <rPh sb="0" eb="2">
      <t>ヨウシキ</t>
    </rPh>
    <rPh sb="2" eb="3">
      <t>ダイ</t>
    </rPh>
    <phoneticPr fontId="20"/>
  </si>
  <si>
    <t>役職</t>
    <rPh sb="0" eb="2">
      <t>ヤクショク</t>
    </rPh>
    <phoneticPr fontId="22"/>
  </si>
  <si>
    <t>氏名</t>
    <rPh sb="0" eb="2">
      <t>シメイ</t>
    </rPh>
    <phoneticPr fontId="22"/>
  </si>
  <si>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</si>
  <si>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</si>
  <si>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交付申請</t>
    <rPh sb="0" eb="2">
      <t>コウフ</t>
    </rPh>
    <rPh sb="2" eb="4">
      <t>シンセイ</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</si>
  <si>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</si>
  <si>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</si>
  <si>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</si>
  <si>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</si>
  <si>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</si>
  <si>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</si>
  <si>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個人情報の利用</t>
    <rPh sb="5" eb="7">
      <t>リヨウ</t>
    </rPh>
    <phoneticPr fontId="72"/>
  </si>
  <si>
    <t>申請内容の変更及び取下げ</t>
    <rPh sb="0" eb="2">
      <t>シンセイ</t>
    </rPh>
    <rPh sb="2" eb="4">
      <t>ナイヨウ</t>
    </rPh>
    <rPh sb="5" eb="7">
      <t>ヘンコウ</t>
    </rPh>
    <rPh sb="7" eb="8">
      <t>オヨ</t>
    </rPh>
    <rPh sb="9" eb="11">
      <t>トリサ</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</si>
  <si>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</si>
  <si>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</si>
  <si>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</si>
  <si>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10.</t>
    <phoneticPr fontId="72"/>
  </si>
  <si>
    <t>免責</t>
    <rPh sb="0" eb="2">
      <t>メンセキ</t>
    </rPh>
    <phoneticPr fontId="72"/>
  </si>
  <si>
    <t>11.</t>
    <phoneticPr fontId="72"/>
  </si>
  <si>
    <t>事業の内容変更、終了</t>
    <rPh sb="0" eb="2">
      <t>ジギョウ</t>
    </rPh>
    <rPh sb="3" eb="5">
      <t>ナイヨウ</t>
    </rPh>
    <rPh sb="5" eb="7">
      <t>ヘンコウ</t>
    </rPh>
    <rPh sb="8" eb="10">
      <t>シュウリョウ</t>
    </rPh>
    <phoneticPr fontId="72"/>
  </si>
  <si>
    <t>12.</t>
    <phoneticPr fontId="74"/>
  </si>
  <si>
    <t>複数年度事業について</t>
    <rPh sb="0" eb="4">
      <t>フクスウネンド</t>
    </rPh>
    <rPh sb="4" eb="6">
      <t>ジギョウ</t>
    </rPh>
    <phoneticPr fontId="72"/>
  </si>
  <si>
    <t>上記を誓約し、申請内容に間違いがないことを確認した上で署名します。</t>
    <rPh sb="3" eb="5">
      <t>セイヤク</t>
    </rPh>
    <phoneticPr fontId="72"/>
  </si>
  <si>
    <t>申請者1</t>
    <rPh sb="0" eb="3">
      <t>シンセイシャ</t>
    </rPh>
    <phoneticPr fontId="72"/>
  </si>
  <si>
    <t>代表者等名</t>
    <phoneticPr fontId="85"/>
  </si>
  <si>
    <t>役職</t>
    <rPh sb="0" eb="2">
      <t>ヤクショク</t>
    </rPh>
    <phoneticPr fontId="74"/>
  </si>
  <si>
    <t>氏名</t>
    <rPh sb="0" eb="2">
      <t>シメイ</t>
    </rPh>
    <phoneticPr fontId="74"/>
  </si>
  <si>
    <t>申請者2</t>
    <rPh sb="0" eb="3">
      <t>シンセイシャ</t>
    </rPh>
    <phoneticPr fontId="72"/>
  </si>
  <si>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</si>
  <si>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</si>
  <si>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</si>
  <si>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21"/>
  </si>
  <si>
    <t>補助対象経費</t>
    <phoneticPr fontId="22"/>
  </si>
  <si>
    <t>備考</t>
    <rPh sb="0" eb="2">
      <t>ビコウ</t>
    </rPh>
    <phoneticPr fontId="22"/>
  </si>
  <si>
    <t>金額</t>
    <rPh sb="0" eb="2">
      <t>キンガク</t>
    </rPh>
    <phoneticPr fontId="22"/>
  </si>
  <si>
    <t>合計</t>
    <rPh sb="0" eb="2">
      <t>ゴウケイ</t>
    </rPh>
    <phoneticPr fontId="22"/>
  </si>
  <si>
    <t>補助事業名</t>
    <rPh sb="0" eb="5">
      <t>ホジョジギョウメイ</t>
    </rPh>
    <phoneticPr fontId="22"/>
  </si>
  <si>
    <t>支店名</t>
    <rPh sb="0" eb="3">
      <t>シテンメイ</t>
    </rPh>
    <phoneticPr fontId="20"/>
  </si>
  <si>
    <t>担当者名</t>
    <rPh sb="0" eb="4">
      <t>タントウシャメイ</t>
    </rPh>
    <phoneticPr fontId="20"/>
  </si>
  <si>
    <t>電話番号</t>
    <rPh sb="0" eb="4">
      <t>デンワバンゴウ</t>
    </rPh>
    <phoneticPr fontId="20"/>
  </si>
  <si>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</si>
  <si>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</si>
  <si>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</si>
  <si>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８０万円／台</t>
    <rPh sb="2" eb="3">
      <t>マン</t>
    </rPh>
    <rPh sb="3" eb="4">
      <t>エン</t>
    </rPh>
    <rPh sb="5" eb="6">
      <t>ダイ</t>
    </rPh>
    <phoneticPr fontId="2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</si>
  <si>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0"/>
  </si>
  <si>
    <r>
      <t xml:space="preserve">定率または定額
</t>
    </r>
    <r>
      <rPr>
        <sz val="11"/>
        <rFont val="ＭＳ 明朝"/>
        <family val="1"/>
        <charset val="128"/>
      </rPr>
      <t>（それぞれの補助金算出額に
1,000円未満の端数が
生じた場合はこれを
切り捨て）</t>
    </r>
    <phoneticPr fontId="21"/>
  </si>
  <si>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2"/>
  </si>
  <si>
    <t>３．補助対象経費の算出</t>
    <rPh sb="2" eb="4">
      <t>ホジョ</t>
    </rPh>
    <rPh sb="4" eb="6">
      <t>タイショウ</t>
    </rPh>
    <rPh sb="6" eb="8">
      <t>ケイヒ</t>
    </rPh>
    <rPh sb="9" eb="11">
      <t>サンシュツ</t>
    </rPh>
    <phoneticPr fontId="72"/>
  </si>
  <si>
    <t>（３）　蓄電システム（共用部）補助対象経費</t>
    <rPh sb="4" eb="6">
      <t>チクデン</t>
    </rPh>
    <rPh sb="11" eb="14">
      <t>キョウヨウブ</t>
    </rPh>
    <rPh sb="15" eb="17">
      <t>ホジョ</t>
    </rPh>
    <rPh sb="17" eb="19">
      <t>タイショウ</t>
    </rPh>
    <rPh sb="19" eb="21">
      <t>ケイヒ</t>
    </rPh>
    <phoneticPr fontId="22"/>
  </si>
  <si>
    <t>◆見積明細</t>
    <rPh sb="1" eb="3">
      <t>ミツ</t>
    </rPh>
    <rPh sb="3" eb="5">
      <t>メイサイ</t>
    </rPh>
    <phoneticPr fontId="22"/>
  </si>
  <si>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</si>
  <si>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22"/>
  </si>
  <si>
    <t>（１）　導入価格（見積明細により算出）</t>
    <rPh sb="4" eb="6">
      <t>ドウニュウ</t>
    </rPh>
    <rPh sb="6" eb="8">
      <t>カカク</t>
    </rPh>
    <rPh sb="9" eb="11">
      <t>ミツモリ</t>
    </rPh>
    <rPh sb="11" eb="13">
      <t>メイサイ</t>
    </rPh>
    <rPh sb="16" eb="18">
      <t>サンシュツ</t>
    </rPh>
    <phoneticPr fontId="22"/>
  </si>
  <si>
    <t>←数式が入っているので触らないこと</t>
    <rPh sb="1" eb="3">
      <t>スウシキ</t>
    </rPh>
    <rPh sb="4" eb="5">
      <t>ハイ</t>
    </rPh>
    <rPh sb="11" eb="12">
      <t>サワ</t>
    </rPh>
    <phoneticPr fontId="79"/>
  </si>
  <si>
    <t>個人情報の取得と利用について</t>
    <rPh sb="0" eb="4">
      <t>コジンジョウホウ</t>
    </rPh>
    <rPh sb="5" eb="7">
      <t>シュトク</t>
    </rPh>
    <rPh sb="8" eb="10">
      <t>リヨウ</t>
    </rPh>
    <phoneticPr fontId="22"/>
  </si>
  <si>
    <t>⑨</t>
    <phoneticPr fontId="22"/>
  </si>
  <si>
    <t>⑩</t>
    <phoneticPr fontId="72"/>
  </si>
  <si>
    <t>⑧＋⑨</t>
    <phoneticPr fontId="22"/>
  </si>
  <si>
    <t>⑦×①（専有部の台数）</t>
    <rPh sb="4" eb="7">
      <t>センユウブ</t>
    </rPh>
    <rPh sb="8" eb="10">
      <t>ダイスウ</t>
    </rPh>
    <phoneticPr fontId="22"/>
  </si>
  <si>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</si>
  <si>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事業年度　１年目</t>
    <rPh sb="0" eb="2">
      <t>ジギョウ</t>
    </rPh>
    <rPh sb="2" eb="4">
      <t>ネンド</t>
    </rPh>
    <rPh sb="6" eb="8">
      <t>ネンメ</t>
    </rPh>
    <phoneticPr fontId="22"/>
  </si>
  <si>
    <t>事業年度　２年目</t>
    <rPh sb="0" eb="2">
      <t>ジギョウ</t>
    </rPh>
    <rPh sb="2" eb="4">
      <t>ネンド</t>
    </rPh>
    <rPh sb="6" eb="8">
      <t>ネンメ</t>
    </rPh>
    <phoneticPr fontId="22"/>
  </si>
  <si>
    <t>事業年度　３年目</t>
    <rPh sb="0" eb="2">
      <t>ジギョウ</t>
    </rPh>
    <rPh sb="2" eb="4">
      <t>ネンド</t>
    </rPh>
    <rPh sb="6" eb="8">
      <t>ネンメ</t>
    </rPh>
    <phoneticPr fontId="22"/>
  </si>
  <si>
    <t>事業年度　４年目</t>
    <rPh sb="0" eb="2">
      <t>ジギョウ</t>
    </rPh>
    <rPh sb="2" eb="4">
      <t>ネンド</t>
    </rPh>
    <rPh sb="6" eb="8">
      <t>ネンメ</t>
    </rPh>
    <phoneticPr fontId="22"/>
  </si>
  <si>
    <t>　数量に”０”を入力すること</t>
    <phoneticPr fontId="22"/>
  </si>
  <si>
    <t>戸あたり５０万円の補助額の上限</t>
    <rPh sb="0" eb="1">
      <t>コ</t>
    </rPh>
    <rPh sb="6" eb="8">
      <t>マンエン</t>
    </rPh>
    <rPh sb="9" eb="12">
      <t>ホジョガク</t>
    </rPh>
    <rPh sb="13" eb="15">
      <t>ジョウゲン</t>
    </rPh>
    <phoneticPr fontId="22"/>
  </si>
  <si>
    <t>戸あたり５０万円の補助額の上限との差額</t>
    <rPh sb="0" eb="1">
      <t>ト</t>
    </rPh>
    <rPh sb="6" eb="7">
      <t>マン</t>
    </rPh>
    <rPh sb="7" eb="8">
      <t>エン</t>
    </rPh>
    <rPh sb="9" eb="11">
      <t>ホジョ</t>
    </rPh>
    <rPh sb="11" eb="12">
      <t>ガク</t>
    </rPh>
    <rPh sb="13" eb="15">
      <t>ジョウゲン</t>
    </rPh>
    <rPh sb="17" eb="19">
      <t>サガク</t>
    </rPh>
    <phoneticPr fontId="21"/>
  </si>
  <si>
    <t>←「ＢＥＬＳ取得に係る費用」を補助対象としない場合、</t>
    <rPh sb="6" eb="8">
      <t>シュトク</t>
    </rPh>
    <rPh sb="9" eb="10">
      <t>カカワ</t>
    </rPh>
    <rPh sb="11" eb="13">
      <t>ヒヨウ</t>
    </rPh>
    <rPh sb="15" eb="17">
      <t>ホジョ</t>
    </rPh>
    <rPh sb="17" eb="19">
      <t>タイショウ</t>
    </rPh>
    <rPh sb="23" eb="25">
      <t>バアイ</t>
    </rPh>
    <phoneticPr fontId="21"/>
  </si>
  <si>
    <t>⑦×①（共用部の台数）</t>
    <rPh sb="4" eb="7">
      <t>キョウヨウブ</t>
    </rPh>
    <rPh sb="8" eb="10">
      <t>ダイスウ</t>
    </rPh>
    <phoneticPr fontId="22"/>
  </si>
  <si>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</si>
  <si>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</si>
  <si>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</si>
  <si>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0"/>
  </si>
  <si>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0"/>
  </si>
  <si>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0"/>
  </si>
  <si>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</si>
  <si>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21"/>
  </si>
  <si>
    <t>エネルギー計測表示装置</t>
    <rPh sb="7" eb="9">
      <t>ヒョウジ</t>
    </rPh>
    <phoneticPr fontId="21"/>
  </si>
  <si>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</si>
  <si>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0"/>
  </si>
  <si>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1"/>
  </si>
  <si>
    <t>Ｖ２Ｈ充電設備（充放電設備）のセンター承認本体価格が公表されていない場合は、補助金交付上限額を入力すること。</t>
    <rPh sb="8" eb="13">
      <t>ジュウホウデンセツビ</t>
    </rPh>
    <phoneticPr fontId="22"/>
  </si>
  <si>
    <t>各種書類は不備の無いよう、申請者自身でよく確認し、提出すること</t>
    <rPh sb="13" eb="15">
      <t>シンセイ</t>
    </rPh>
    <rPh sb="15" eb="16">
      <t>シャ</t>
    </rPh>
    <phoneticPr fontId="21"/>
  </si>
  <si>
    <t>書類の不備、不足、誤りがあり、審査の継続が困難であるとSIIが判断した際は、申請書類の不受理や不採択になる場合があるので注意すること</t>
    <phoneticPr fontId="21"/>
  </si>
  <si>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1"/>
  </si>
  <si>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1"/>
  </si>
  <si>
    <t>本シートに無い情報は、各種申請様式に直接入力すること</t>
    <phoneticPr fontId="22"/>
  </si>
  <si>
    <t>該当する種別を選択すること</t>
    <rPh sb="0" eb="2">
      <t>ガイトウ</t>
    </rPh>
    <rPh sb="4" eb="6">
      <t>シュベツ</t>
    </rPh>
    <rPh sb="7" eb="9">
      <t>センタク</t>
    </rPh>
    <phoneticPr fontId="22"/>
  </si>
  <si>
    <t>該当する区分を選択すること</t>
    <rPh sb="0" eb="2">
      <t>ガイトウ</t>
    </rPh>
    <rPh sb="4" eb="6">
      <t>クブン</t>
    </rPh>
    <rPh sb="7" eb="9">
      <t>センタク</t>
    </rPh>
    <phoneticPr fontId="22"/>
  </si>
  <si>
    <t>令和
６年度</t>
    <phoneticPr fontId="22"/>
  </si>
  <si>
    <t>・令和６年度のみ事業の場合（単年度）：2025年1月24日まで
・令和７年度以降も継続して実施する場合（複数年度）
 a）１年目がＢＥＬＳ取得のみの場合：2025年1月31日まで
 b）１年目から工事を行う場合：2025年1月24日まで</t>
    <rPh sb="1" eb="3">
      <t>レイワ</t>
    </rPh>
    <rPh sb="4" eb="6">
      <t>ネンド</t>
    </rPh>
    <rPh sb="8" eb="10">
      <t>ジギョウ</t>
    </rPh>
    <rPh sb="11" eb="13">
      <t>バアイ</t>
    </rPh>
    <rPh sb="14" eb="17">
      <t>タンネンド</t>
    </rPh>
    <rPh sb="23" eb="24">
      <t>ネン</t>
    </rPh>
    <rPh sb="25" eb="26">
      <t>ガツ</t>
    </rPh>
    <rPh sb="28" eb="29">
      <t>ニチ</t>
    </rPh>
    <rPh sb="33" eb="35">
      <t>レイワ</t>
    </rPh>
    <rPh sb="36" eb="38">
      <t>ネンド</t>
    </rPh>
    <rPh sb="38" eb="40">
      <t>イコウ</t>
    </rPh>
    <rPh sb="41" eb="43">
      <t>ケイゾク</t>
    </rPh>
    <rPh sb="45" eb="47">
      <t>ジッシ</t>
    </rPh>
    <rPh sb="49" eb="51">
      <t>バアイ</t>
    </rPh>
    <rPh sb="52" eb="56">
      <t>フクスウネンド</t>
    </rPh>
    <rPh sb="62" eb="64">
      <t>ネンメ</t>
    </rPh>
    <rPh sb="69" eb="71">
      <t>シュトク</t>
    </rPh>
    <rPh sb="74" eb="76">
      <t>バアイ</t>
    </rPh>
    <rPh sb="81" eb="82">
      <t>ネン</t>
    </rPh>
    <rPh sb="83" eb="84">
      <t>ガツ</t>
    </rPh>
    <rPh sb="86" eb="87">
      <t>ニチ</t>
    </rPh>
    <rPh sb="94" eb="96">
      <t>ネンメ</t>
    </rPh>
    <rPh sb="98" eb="100">
      <t>コウジ</t>
    </rPh>
    <rPh sb="101" eb="102">
      <t>オコナ</t>
    </rPh>
    <rPh sb="103" eb="105">
      <t>バアイ</t>
    </rPh>
    <rPh sb="110" eb="111">
      <t>ネン</t>
    </rPh>
    <rPh sb="112" eb="113">
      <t>ガツ</t>
    </rPh>
    <rPh sb="115" eb="116">
      <t>ニチ</t>
    </rPh>
    <phoneticPr fontId="22"/>
  </si>
  <si>
    <t>事業完了日から30日以内又は以下のいずれか早い日まで
・令和６年度のみ事業の場合（単年度）：2025年1月31日まで
・令和７年度以降も継続して実施する場合（複数年度）
 a）１年目がＢＥＬＳ取得のみの場合：2025年2月7日まで
 b）１年目から工事を行う場合：2025年1月31日まで</t>
    <rPh sb="0" eb="2">
      <t>ジギョウ</t>
    </rPh>
    <rPh sb="2" eb="5">
      <t>カンリョウビ</t>
    </rPh>
    <rPh sb="9" eb="10">
      <t>ニチ</t>
    </rPh>
    <rPh sb="10" eb="12">
      <t>イナイ</t>
    </rPh>
    <rPh sb="12" eb="13">
      <t>マタ</t>
    </rPh>
    <rPh sb="14" eb="16">
      <t>イカ</t>
    </rPh>
    <rPh sb="21" eb="22">
      <t>ハヤ</t>
    </rPh>
    <rPh sb="23" eb="24">
      <t>ヒ</t>
    </rPh>
    <phoneticPr fontId="22"/>
  </si>
  <si>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1"/>
  </si>
  <si>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20"/>
  </si>
  <si>
    <t>13桁（国税庁｜法人番号公表サイト参照）</t>
    <rPh sb="2" eb="3">
      <t>ケタ</t>
    </rPh>
    <rPh sb="4" eb="7">
      <t>コクゼイチョウ</t>
    </rPh>
    <rPh sb="8" eb="10">
      <t>ホウジン</t>
    </rPh>
    <rPh sb="10" eb="12">
      <t>バンゴウ</t>
    </rPh>
    <rPh sb="12" eb="14">
      <t>コウヒョウ</t>
    </rPh>
    <rPh sb="17" eb="19">
      <t>サンショウ</t>
    </rPh>
    <phoneticPr fontId="20"/>
  </si>
  <si>
    <t>※法人申請の場合のみ入力すること</t>
    <phoneticPr fontId="20"/>
  </si>
  <si>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0"/>
  </si>
  <si>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4"/>
  </si>
  <si>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72"/>
  </si>
  <si>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7" eb="38">
      <t>ホン</t>
    </rPh>
    <rPh sb="43" eb="45">
      <t>ヤクイン</t>
    </rPh>
    <rPh sb="45" eb="47">
      <t>メイボ</t>
    </rPh>
    <rPh sb="49" eb="51">
      <t>チョクセツ</t>
    </rPh>
    <rPh sb="51" eb="53">
      <t>ニュウリョク</t>
    </rPh>
    <phoneticPr fontId="20"/>
  </si>
  <si>
    <t>令和６年度
二酸化炭素排出抑制対策事業費等補助金
（戸建住宅ネット・ゼロ・エネルギー・ハウス（ＺＥＨ）化等支援事業
及び集合住宅の省ＣＯ２化促進事業）</t>
    <phoneticPr fontId="21"/>
  </si>
  <si>
    <t>←共同申請の場合、左端の「＋」を出現させた上で出力を行うこと</t>
    <rPh sb="21" eb="22">
      <t>ウエ</t>
    </rPh>
    <phoneticPr fontId="74"/>
  </si>
  <si>
    <t>申請者名</t>
    <rPh sb="0" eb="3">
      <t>シンセイシャ</t>
    </rPh>
    <rPh sb="3" eb="4">
      <t>メイ</t>
    </rPh>
    <phoneticPr fontId="85"/>
  </si>
  <si>
    <t>申請者名</t>
    <rPh sb="0" eb="4">
      <t>シンセイシャメイ</t>
    </rPh>
    <phoneticPr fontId="85"/>
  </si>
  <si>
    <t>◆本シートは入力は全て自動転記のため、表示内容を確認し印刷すること</t>
    <rPh sb="1" eb="2">
      <t>ホン</t>
    </rPh>
    <rPh sb="6" eb="8">
      <t>ニュウリョク</t>
    </rPh>
    <rPh sb="9" eb="10">
      <t>スベ</t>
    </rPh>
    <rPh sb="11" eb="13">
      <t>ジドウ</t>
    </rPh>
    <rPh sb="13" eb="15">
      <t>テンキ</t>
    </rPh>
    <rPh sb="19" eb="21">
      <t>ヒョウジ</t>
    </rPh>
    <rPh sb="21" eb="23">
      <t>ナイヨウ</t>
    </rPh>
    <rPh sb="24" eb="26">
      <t>カクニン</t>
    </rPh>
    <rPh sb="27" eb="29">
      <t>インサツ</t>
    </rPh>
    <phoneticPr fontId="21"/>
  </si>
  <si>
    <t>←共同申請の場合、左端の「＋」を出現させた上で出力を行うこと</t>
    <rPh sb="1" eb="3">
      <t>キョウドウ</t>
    </rPh>
    <rPh sb="3" eb="5">
      <t>シンセイ</t>
    </rPh>
    <rPh sb="6" eb="8">
      <t>バアイ</t>
    </rPh>
    <rPh sb="21" eb="22">
      <t>ウエ</t>
    </rPh>
    <phoneticPr fontId="74"/>
  </si>
  <si>
    <t>申請者名</t>
    <rPh sb="0" eb="4">
      <t>シンセイシャメイ</t>
    </rPh>
    <phoneticPr fontId="22"/>
  </si>
  <si>
    <t>◆オレンジ色のセルに必要事項を入力すること　（自動反映箇所のセルは白色※一部除く）　</t>
    <rPh sb="5" eb="6">
      <t>イロ</t>
    </rPh>
    <rPh sb="10" eb="12">
      <t>ヒツヨウ</t>
    </rPh>
    <rPh sb="12" eb="14">
      <t>ジコウ</t>
    </rPh>
    <rPh sb="15" eb="17">
      <t>ニュウリョク</t>
    </rPh>
    <rPh sb="36" eb="38">
      <t>イチブ</t>
    </rPh>
    <rPh sb="38" eb="39">
      <t>ノゾ</t>
    </rPh>
    <phoneticPr fontId="21"/>
  </si>
  <si>
    <t>法人番号（13桁）</t>
    <rPh sb="0" eb="2">
      <t>ホウジン</t>
    </rPh>
    <rPh sb="2" eb="4">
      <t>バンゴウ</t>
    </rPh>
    <rPh sb="7" eb="8">
      <t>ケタ</t>
    </rPh>
    <phoneticPr fontId="21"/>
  </si>
  <si>
    <t>メールアドレス（個人のみ）</t>
    <rPh sb="8" eb="10">
      <t>コジン</t>
    </rPh>
    <phoneticPr fontId="21"/>
  </si>
  <si>
    <t>メールアドレス</t>
    <phoneticPr fontId="22"/>
  </si>
  <si>
    <t>◆「デコ活宣言・デコ活応援団参画」の項目は直接入力すること</t>
    <phoneticPr fontId="22"/>
  </si>
  <si>
    <t>（３）デコ活宣言・デコ活応援団参画</t>
    <phoneticPr fontId="22"/>
  </si>
  <si>
    <t>政府が推進する新しい国民活動「デコ活」の趣旨に賛同し、
「デコ活宣言」あるいは「デコ活応援団」への参画、もしくは両方を行いました。</t>
    <phoneticPr fontId="22"/>
  </si>
  <si>
    <r>
      <t>←「デコ活宣言・デコ活応援団参画」の趣旨に賛同、登録した上でプルダウンから「</t>
    </r>
    <r>
      <rPr>
        <b/>
        <sz val="16"/>
        <color rgb="FFFFFF00"/>
        <rFont val="Segoe UI Symbol"/>
        <family val="3"/>
      </rPr>
      <t>☑</t>
    </r>
    <r>
      <rPr>
        <b/>
        <sz val="16"/>
        <color rgb="FFFFFF00"/>
        <rFont val="HGｺﾞｼｯｸM"/>
        <family val="3"/>
        <charset val="128"/>
      </rPr>
      <t>」を選択すること</t>
    </r>
    <phoneticPr fontId="20"/>
  </si>
  <si>
    <t>【Ａ３カラー】で印刷すること。</t>
    <rPh sb="8" eb="10">
      <t>インサツ</t>
    </rPh>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</si>
  <si>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1"/>
  </si>
  <si>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21"/>
  </si>
  <si>
    <t>◆全住戸の住戸情報を入力すること</t>
    <rPh sb="1" eb="2">
      <t>ゼン</t>
    </rPh>
    <rPh sb="2" eb="4">
      <t>ジュウコ</t>
    </rPh>
    <rPh sb="5" eb="7">
      <t>ジュウコ</t>
    </rPh>
    <rPh sb="7" eb="9">
      <t>ジョウホウ</t>
    </rPh>
    <rPh sb="10" eb="12">
      <t>ニュウリョク</t>
    </rPh>
    <phoneticPr fontId="22"/>
  </si>
  <si>
    <t>１０．パネルラジエーター設備費用算出シート</t>
    <phoneticPr fontId="22"/>
  </si>
  <si>
    <t>断熱/空調/給湯/換気/照明/太陽光発電設備/蓄電システム/
ＨＥＭＳ/ＭＥＭＳ/その他</t>
    <rPh sb="20" eb="22">
      <t>セツビ</t>
    </rPh>
    <rPh sb="23" eb="25">
      <t>チクデン</t>
    </rPh>
    <phoneticPr fontId="22"/>
  </si>
  <si>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</si>
  <si>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</si>
  <si>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</si>
  <si>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r>
      <rPr>
        <b/>
        <sz val="14"/>
        <color rgb="FFFFFF00"/>
        <rFont val="HGｺﾞｼｯｸM"/>
        <family val="3"/>
        <charset val="128"/>
      </rPr>
      <t>◆補助対象設備を赤でマーキングすること　※複数年度事業は、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に色分けすること</t>
    </r>
    <rPh sb="48" eb="50">
      <t>ネンメ</t>
    </rPh>
    <phoneticPr fontId="20"/>
  </si>
  <si>
    <t>【Ａ３カラー】で印刷すること</t>
    <rPh sb="8" eb="10">
      <t>インサツ</t>
    </rPh>
    <phoneticPr fontId="21"/>
  </si>
  <si>
    <t>３．補助事業概要図</t>
    <rPh sb="2" eb="4">
      <t>ホジョ</t>
    </rPh>
    <rPh sb="4" eb="6">
      <t>ジギョウ</t>
    </rPh>
    <rPh sb="6" eb="9">
      <t>ガイヨウズ</t>
    </rPh>
    <phoneticPr fontId="22"/>
  </si>
  <si>
    <t>４．住戸情報入力</t>
    <rPh sb="2" eb="4">
      <t>ジュウコ</t>
    </rPh>
    <rPh sb="4" eb="6">
      <t>ジョウホウ</t>
    </rPh>
    <rPh sb="6" eb="8">
      <t>ニュウリョク</t>
    </rPh>
    <phoneticPr fontId="22"/>
  </si>
  <si>
    <t>５．補助対象経費総括表（まとめ）</t>
    <rPh sb="2" eb="4">
      <t>ホジョ</t>
    </rPh>
    <rPh sb="4" eb="6">
      <t>タイショウ</t>
    </rPh>
    <rPh sb="6" eb="8">
      <t>ケイヒ</t>
    </rPh>
    <rPh sb="8" eb="11">
      <t>ソウカツヒョウ</t>
    </rPh>
    <phoneticPr fontId="20"/>
  </si>
  <si>
    <t>６-１～４．補助対象経費総括表（１年目）（２年目）（３年目）（４年目）</t>
    <phoneticPr fontId="22"/>
  </si>
  <si>
    <t>８．共用部空調設備費用算出シート</t>
    <phoneticPr fontId="22"/>
  </si>
  <si>
    <t>③参考見積</t>
    <rPh sb="1" eb="3">
      <t>サンコウ</t>
    </rPh>
    <rPh sb="3" eb="5">
      <t>ミツモリ</t>
    </rPh>
    <phoneticPr fontId="22"/>
  </si>
  <si>
    <t>参考見積</t>
    <phoneticPr fontId="22"/>
  </si>
  <si>
    <t>１１．蓄電システム補助対象経費算出シート（共用部）</t>
    <rPh sb="3" eb="5">
      <t>チクデン</t>
    </rPh>
    <rPh sb="9" eb="15">
      <t>ホジョタイショウケイヒ</t>
    </rPh>
    <rPh sb="15" eb="17">
      <t>サンシュツ</t>
    </rPh>
    <rPh sb="21" eb="24">
      <t>キョウヨウブ</t>
    </rPh>
    <phoneticPr fontId="20"/>
  </si>
  <si>
    <t>１２．ＭＥＭＳ補助対象経費算出シート</t>
    <rPh sb="7" eb="13">
      <t>ホジョタイショウケイヒ</t>
    </rPh>
    <rPh sb="13" eb="15">
      <t>サンシュツ</t>
    </rPh>
    <phoneticPr fontId="22"/>
  </si>
  <si>
    <t>　　１４．蓄電システム明細（専有部）</t>
    <rPh sb="5" eb="7">
      <t>チクデン</t>
    </rPh>
    <rPh sb="11" eb="13">
      <t>メイサイ</t>
    </rPh>
    <rPh sb="14" eb="17">
      <t>センユウブ</t>
    </rPh>
    <phoneticPr fontId="20"/>
  </si>
  <si>
    <t>　　１５．水害等の災害時の電源確保に配慮した蓄電システム導入計画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2"/>
  </si>
  <si>
    <t>　　１６．ＥＶ充電設備補助金算出シート</t>
    <rPh sb="11" eb="16">
      <t>ホジョキンサンシュツ</t>
    </rPh>
    <phoneticPr fontId="22"/>
  </si>
  <si>
    <t>　　１７．Ｖ２Ｈ充電設備（充放電設備）補助金算出シート</t>
    <rPh sb="19" eb="24">
      <t>ホジョキンサンシュツ</t>
    </rPh>
    <phoneticPr fontId="22"/>
  </si>
  <si>
    <t>　　１９．地中熱ヒートポンプ・システム明細</t>
    <phoneticPr fontId="22"/>
  </si>
  <si>
    <t>　　２０．ＰＶＴシステム明細</t>
    <phoneticPr fontId="22"/>
  </si>
  <si>
    <t>　　２１．液体集熱式太陽熱利用システム明細</t>
    <phoneticPr fontId="22"/>
  </si>
  <si>
    <t>２２．工程表</t>
    <rPh sb="5" eb="6">
      <t>ヒョウ</t>
    </rPh>
    <phoneticPr fontId="22"/>
  </si>
  <si>
    <t>④財務資料</t>
    <phoneticPr fontId="22"/>
  </si>
  <si>
    <t>⑤土地登記簿等</t>
    <phoneticPr fontId="22"/>
  </si>
  <si>
    <t>⑥建物図面</t>
    <phoneticPr fontId="22"/>
  </si>
  <si>
    <t>⑦設計図</t>
    <phoneticPr fontId="22"/>
  </si>
  <si>
    <t>⑧追加補助設備に係る書類</t>
    <rPh sb="1" eb="7">
      <t>ツイカホジョセツビ</t>
    </rPh>
    <rPh sb="8" eb="9">
      <t>カカワ</t>
    </rPh>
    <rPh sb="10" eb="12">
      <t>ショルイ</t>
    </rPh>
    <phoneticPr fontId="74"/>
  </si>
  <si>
    <t>⑨商業登記簿等</t>
    <rPh sb="1" eb="3">
      <t>ショウギョウ</t>
    </rPh>
    <rPh sb="3" eb="6">
      <t>トウキボ</t>
    </rPh>
    <rPh sb="6" eb="7">
      <t>トウ</t>
    </rPh>
    <phoneticPr fontId="20"/>
  </si>
  <si>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0"/>
  </si>
  <si>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8"/>
  </si>
  <si>
    <t>２２．工程表</t>
    <rPh sb="3" eb="6">
      <t>コウテイヒョウ</t>
    </rPh>
    <phoneticPr fontId="21"/>
  </si>
  <si>
    <t>２１．液体集熱式太陽熱利用システム明細</t>
    <rPh sb="17" eb="19">
      <t>メイサイ</t>
    </rPh>
    <phoneticPr fontId="74"/>
  </si>
  <si>
    <t>２０．ＰＶＴシステム（太陽光発電パネルと太陽熱集熱器が一体となったもの）明細</t>
    <rPh sb="36" eb="38">
      <t>メイサイ</t>
    </rPh>
    <phoneticPr fontId="74"/>
  </si>
  <si>
    <t>１９．地中熱ヒートポンプ・システム明細</t>
    <rPh sb="17" eb="19">
      <t>メイサイ</t>
    </rPh>
    <phoneticPr fontId="74"/>
  </si>
  <si>
    <t>１７．Ｖ２Ｈ充電設備（充放電設備）補助金算出シート</t>
    <phoneticPr fontId="74"/>
  </si>
  <si>
    <t>←公募要領Ｐ４２を確認すること</t>
    <phoneticPr fontId="74"/>
  </si>
  <si>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2"/>
  </si>
  <si>
    <t>１６．ＥＶ充電設備（充放電設備）補助金算出シート</t>
    <phoneticPr fontId="74"/>
  </si>
  <si>
    <t>←公募要領Ｐ４１を確認すること</t>
    <phoneticPr fontId="74"/>
  </si>
  <si>
    <t>ＥＶ充電設備のセンター承認本体価格が公表されていない場合は、補助金交付上限額（基礎）を入力すること。</t>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</si>
  <si>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</si>
  <si>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2"/>
  </si>
  <si>
    <t>１５．水害等の災害時の電源確保に配慮した蓄電システム導入計画の詳細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</si>
  <si>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⑨の金額を「４．住戸情報入力」シートの蓄電システムの補助対象経費の欄に記入すること</t>
    <phoneticPr fontId="22"/>
  </si>
  <si>
    <t>←消費税を除いた金額を入力すること</t>
    <phoneticPr fontId="22"/>
  </si>
  <si>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</si>
  <si>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</si>
  <si>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</si>
  <si>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１２．MEMS　補助対象経費算出シート</t>
    <rPh sb="10" eb="12">
      <t>タイショウ</t>
    </rPh>
    <rPh sb="12" eb="14">
      <t>ケイヒ</t>
    </rPh>
    <phoneticPr fontId="74"/>
  </si>
  <si>
    <t>１１．蓄電システム　補助対象経費算出シート（共用部）</t>
    <rPh sb="22" eb="25">
      <t>キョウヨウブ</t>
    </rPh>
    <phoneticPr fontId="74"/>
  </si>
  <si>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</si>
  <si>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◆小計・合計・集計欄の数式に影響が出るため行を追加する場合には、項目の先頭や最後ではなく、中程で行の追加をすること</t>
    <phoneticPr fontId="22"/>
  </si>
  <si>
    <t>１４．蓄電システム明細（専有部）</t>
    <rPh sb="9" eb="11">
      <t>メイサイ</t>
    </rPh>
    <rPh sb="12" eb="15">
      <t>センユウブ</t>
    </rPh>
    <phoneticPr fontId="74"/>
  </si>
  <si>
    <t>◆【Ａ４カラー】で片面印刷すること（導入する場合）</t>
    <rPh sb="18" eb="20">
      <t>ドウニュウ</t>
    </rPh>
    <rPh sb="22" eb="24">
      <t>バアイ</t>
    </rPh>
    <phoneticPr fontId="22"/>
  </si>
  <si>
    <t>１０.パネルラジエーター設備費用算出シート</t>
    <rPh sb="12" eb="14">
      <t>セツビ</t>
    </rPh>
    <rPh sb="14" eb="16">
      <t>ヒヨウ</t>
    </rPh>
    <rPh sb="16" eb="18">
      <t>サンシュツ</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</si>
  <si>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</si>
  <si>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</si>
  <si>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</si>
  <si>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</si>
  <si>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◆【Ａ４カラー】で片面印刷すること</t>
    <rPh sb="9" eb="13">
      <t>カタメンインサツ</t>
    </rPh>
    <phoneticPr fontId="72"/>
  </si>
  <si>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</si>
  <si>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</si>
  <si>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◆室外機１台に紐づく室内機の台数・能力の組み合わせを導入タイプとして設定すること</t>
    <rPh sb="20" eb="21">
      <t>ク</t>
    </rPh>
    <rPh sb="22" eb="23">
      <t>ア</t>
    </rPh>
    <rPh sb="26" eb="28">
      <t>ドウニュウ</t>
    </rPh>
    <rPh sb="34" eb="36">
      <t>セッテイ</t>
    </rPh>
    <phoneticPr fontId="22"/>
  </si>
  <si>
    <t>蓄電システム</t>
    <rPh sb="0" eb="2">
      <t>チクデン</t>
    </rPh>
    <phoneticPr fontId="22"/>
  </si>
  <si>
    <t>「２０．ＰＶＴシステム明細」から自動転記（検算すること）</t>
    <phoneticPr fontId="22"/>
  </si>
  <si>
    <t>「４．住戸情報入力」から自動転記（検算すること）</t>
    <rPh sb="3" eb="9">
      <t>ジュウコジョウホウニュウリョク</t>
    </rPh>
    <rPh sb="14" eb="16">
      <t>テンキ</t>
    </rPh>
    <phoneticPr fontId="22"/>
  </si>
  <si>
    <t>「２１．液体集熱式太陽熱利用システム明細」から
自動転記（検算すること）</t>
    <phoneticPr fontId="22"/>
  </si>
  <si>
    <t>「４．住戸情報入力」から自動転記（検算すること）</t>
    <rPh sb="3" eb="9">
      <t>ジュウコジョウホウニュウリョク</t>
    </rPh>
    <phoneticPr fontId="22"/>
  </si>
  <si>
    <t>「２１．液体集熱式太陽熱利用システム明細」
から自動転記（検算すること）</t>
    <phoneticPr fontId="22"/>
  </si>
  <si>
    <t>【Ａ３カラー】で印刷すること　※作成時には記入例を削除すること</t>
    <rPh sb="8" eb="10">
      <t>インサツ</t>
    </rPh>
    <rPh sb="16" eb="18">
      <t>サクセイ</t>
    </rPh>
    <rPh sb="18" eb="19">
      <t>ジ</t>
    </rPh>
    <rPh sb="21" eb="23">
      <t>キニュウ</t>
    </rPh>
    <rPh sb="23" eb="24">
      <t>レイ</t>
    </rPh>
    <rPh sb="25" eb="27">
      <t>サクジョ</t>
    </rPh>
    <phoneticPr fontId="20"/>
  </si>
  <si>
    <t>共用部に導入する場合は見積明細書も提出すること</t>
    <rPh sb="0" eb="3">
      <t>キョウヨウブ</t>
    </rPh>
    <rPh sb="11" eb="13">
      <t>ミツ</t>
    </rPh>
    <rPh sb="13" eb="16">
      <t>メイサイショ</t>
    </rPh>
    <phoneticPr fontId="22"/>
  </si>
  <si>
    <t>土地賃貸借契約書</t>
    <rPh sb="0" eb="2">
      <t>トチ</t>
    </rPh>
    <rPh sb="2" eb="5">
      <t>チンタイシャク</t>
    </rPh>
    <rPh sb="5" eb="8">
      <t>ケイヤクショ</t>
    </rPh>
    <phoneticPr fontId="20"/>
  </si>
  <si>
    <t>該当設備を導入する場合は提出すること</t>
    <rPh sb="0" eb="2">
      <t>ガイトウ</t>
    </rPh>
    <rPh sb="2" eb="4">
      <t>セツビ</t>
    </rPh>
    <rPh sb="5" eb="7">
      <t>ドウニュウ</t>
    </rPh>
    <rPh sb="9" eb="11">
      <t>バアイ</t>
    </rPh>
    <rPh sb="12" eb="14">
      <t>テイシュツ</t>
    </rPh>
    <phoneticPr fontId="22"/>
  </si>
  <si>
    <t>該当設備を導入する場合は提出すること</t>
    <phoneticPr fontId="22"/>
  </si>
  <si>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2"/>
  </si>
  <si>
    <t>導入計画を行う場合は提出すること</t>
    <rPh sb="0" eb="2">
      <t>ドウニュウ</t>
    </rPh>
    <rPh sb="2" eb="4">
      <t>ケイカク</t>
    </rPh>
    <rPh sb="5" eb="6">
      <t>オコナ</t>
    </rPh>
    <rPh sb="7" eb="9">
      <t>バアイ</t>
    </rPh>
    <rPh sb="10" eb="12">
      <t>テイシュツ</t>
    </rPh>
    <phoneticPr fontId="22"/>
  </si>
  <si>
    <t>該当設備を導入する場合は提出すること</t>
    <rPh sb="0" eb="2">
      <t>ガイトウ</t>
    </rPh>
    <rPh sb="2" eb="4">
      <t>セツビ</t>
    </rPh>
    <rPh sb="5" eb="7">
      <t>ドウニュウ</t>
    </rPh>
    <rPh sb="9" eb="11">
      <t>バアイ</t>
    </rPh>
    <rPh sb="12" eb="14">
      <t>テイシュツ</t>
    </rPh>
    <phoneticPr fontId="22"/>
  </si>
  <si>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0"/>
  </si>
  <si>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0"/>
  </si>
  <si>
    <t>９-１～４．費用明細書（共用部）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2"/>
  </si>
  <si>
    <t>７-１～４．共用部定額単価算出シート
（１年目）（２年目）（３年目）（４年目）</t>
    <rPh sb="21" eb="23">
      <t>ネンメ</t>
    </rPh>
    <rPh sb="26" eb="28">
      <t>ネンメ</t>
    </rPh>
    <rPh sb="31" eb="33">
      <t>ネンメ</t>
    </rPh>
    <rPh sb="36" eb="38">
      <t>ネンメ</t>
    </rPh>
    <phoneticPr fontId="22"/>
  </si>
  <si>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2"/>
  </si>
  <si>
    <t>直近１期分の財務諸表</t>
    <rPh sb="0" eb="2">
      <t>チョッキン</t>
    </rPh>
    <rPh sb="3" eb="4">
      <t>キ</t>
    </rPh>
    <rPh sb="4" eb="5">
      <t>ブン</t>
    </rPh>
    <phoneticPr fontId="20"/>
  </si>
  <si>
    <t>全申請者分（個人事業主の場合は確定申告書類の写し）</t>
    <rPh sb="0" eb="1">
      <t>ゼン</t>
    </rPh>
    <rPh sb="1" eb="4">
      <t>シンセイシャ</t>
    </rPh>
    <rPh sb="4" eb="5">
      <t>ブン</t>
    </rPh>
    <rPh sb="6" eb="8">
      <t>コジン</t>
    </rPh>
    <rPh sb="8" eb="10">
      <t>ジギョウ</t>
    </rPh>
    <rPh sb="10" eb="11">
      <t>ヌシ</t>
    </rPh>
    <rPh sb="12" eb="14">
      <t>バアイ</t>
    </rPh>
    <rPh sb="15" eb="17">
      <t>カクテイ</t>
    </rPh>
    <rPh sb="17" eb="19">
      <t>シンコク</t>
    </rPh>
    <rPh sb="19" eb="21">
      <t>ショルイ</t>
    </rPh>
    <rPh sb="22" eb="23">
      <t>ウツ</t>
    </rPh>
    <phoneticPr fontId="74"/>
  </si>
  <si>
    <t>土地が賃貸の場合は提出必須</t>
    <rPh sb="0" eb="2">
      <t>トチ</t>
    </rPh>
    <rPh sb="3" eb="5">
      <t>チンタイ</t>
    </rPh>
    <rPh sb="6" eb="8">
      <t>バアイ</t>
    </rPh>
    <rPh sb="9" eb="11">
      <t>テイシュツ</t>
    </rPh>
    <rPh sb="11" eb="13">
      <t>ヒッス</t>
    </rPh>
    <phoneticPr fontId="20"/>
  </si>
  <si>
    <t>複数年度事業は、各階平面図および断面図または矩計図に住戸ごとで補助対象設備等の導入年別（１年目は赤、２年目は青、３年目は緑、４年目はオレンジ）に色分けしてマーキングすること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31" eb="33">
      <t>ホジョ</t>
    </rPh>
    <rPh sb="33" eb="35">
      <t>タイショウ</t>
    </rPh>
    <rPh sb="35" eb="37">
      <t>セツビ</t>
    </rPh>
    <rPh sb="37" eb="38">
      <t>ナド</t>
    </rPh>
    <rPh sb="39" eb="41">
      <t>ドウニュウ</t>
    </rPh>
    <rPh sb="41" eb="43">
      <t>ネンベツ</t>
    </rPh>
    <rPh sb="45" eb="47">
      <t>ネンメ</t>
    </rPh>
    <rPh sb="48" eb="49">
      <t>アカ</t>
    </rPh>
    <rPh sb="51" eb="53">
      <t>ネンメ</t>
    </rPh>
    <rPh sb="54" eb="55">
      <t>アオ</t>
    </rPh>
    <rPh sb="57" eb="59">
      <t>ネンメ</t>
    </rPh>
    <rPh sb="60" eb="61">
      <t>ミドリ</t>
    </rPh>
    <rPh sb="63" eb="64">
      <t>ネン</t>
    </rPh>
    <rPh sb="64" eb="65">
      <t>メ</t>
    </rPh>
    <rPh sb="72" eb="74">
      <t>イロワ</t>
    </rPh>
    <phoneticPr fontId="20"/>
  </si>
  <si>
    <t>断面図又は矩計図</t>
    <rPh sb="3" eb="4">
      <t>マタ</t>
    </rPh>
    <phoneticPr fontId="22"/>
  </si>
  <si>
    <t>提出
データ
種別</t>
    <rPh sb="0" eb="2">
      <t>テイシュツ</t>
    </rPh>
    <rPh sb="7" eb="9">
      <t>シュベツ</t>
    </rPh>
    <phoneticPr fontId="22"/>
  </si>
  <si>
    <t>Ｅｘｃｅｌ</t>
    <phoneticPr fontId="22"/>
  </si>
  <si>
    <t>ＳＩＩ
指定</t>
    <rPh sb="4" eb="6">
      <t>シテイ</t>
    </rPh>
    <phoneticPr fontId="20"/>
  </si>
  <si>
    <t>ＥＶ充電設備又はＶ２Ｈ充電設備（充放電設備）カタログ</t>
    <rPh sb="6" eb="7">
      <t>マタ</t>
    </rPh>
    <phoneticPr fontId="22"/>
  </si>
  <si>
    <t>システム構成部材一覧</t>
    <phoneticPr fontId="22"/>
  </si>
  <si>
    <t>・ＥＶ充電設備又はＶ２Ｈ充電設備（充放電設備）を
  導入する場合は提出すること
・充電設備本体の価格が確認できること
・本体及び据付け工事が確認できること
・見積書は宛先、発行元、発行日が確認できること</t>
    <rPh sb="5" eb="7">
      <t>セツビ</t>
    </rPh>
    <rPh sb="7" eb="8">
      <t>マタ</t>
    </rPh>
    <rPh sb="61" eb="63">
      <t>ホンタイ</t>
    </rPh>
    <rPh sb="63" eb="64">
      <t>オヨ</t>
    </rPh>
    <rPh sb="65" eb="67">
      <t>スエツケ</t>
    </rPh>
    <rPh sb="68" eb="70">
      <t>コウジ</t>
    </rPh>
    <rPh sb="71" eb="73">
      <t>カクニン</t>
    </rPh>
    <phoneticPr fontId="74"/>
  </si>
  <si>
    <t>システム構成図</t>
    <phoneticPr fontId="22"/>
  </si>
  <si>
    <t>平面図（兼設備設置図）</t>
    <phoneticPr fontId="74"/>
  </si>
  <si>
    <t>・蓄電システム、ＥＶ充電設備、Ｖ２Ｈ充電設備（充放電
  設備）、ＰＶＴシステム、又は液体集熱式太陽熱利用
  システムをリース契約する場合は提出すること
・リースの期間は原則法定耐用年数以上とすること</t>
    <rPh sb="10" eb="12">
      <t>ジュウデン</t>
    </rPh>
    <rPh sb="12" eb="14">
      <t>セツビ</t>
    </rPh>
    <rPh sb="18" eb="22">
      <t>ジュウデンセツビ</t>
    </rPh>
    <rPh sb="41" eb="42">
      <t>マタ</t>
    </rPh>
    <rPh sb="43" eb="45">
      <t>エキタイ</t>
    </rPh>
    <rPh sb="45" eb="48">
      <t>シュウネツシキ</t>
    </rPh>
    <rPh sb="48" eb="51">
      <t>タイヨウネツ</t>
    </rPh>
    <rPh sb="51" eb="53">
      <t>リヨウ</t>
    </rPh>
    <rPh sb="64" eb="66">
      <t>ケイヤク</t>
    </rPh>
    <rPh sb="68" eb="70">
      <t>バアイ</t>
    </rPh>
    <rPh sb="71" eb="73">
      <t>テイシュツ</t>
    </rPh>
    <phoneticPr fontId="74"/>
  </si>
  <si>
    <t>・全申請者分提出
・個人等の場合は公的機関発行の本人確認ができる書類
 （運転免許証の写し等）を提出すること
・発行から３ヶ月以内のもの</t>
    <rPh sb="12" eb="13">
      <t>トウ</t>
    </rPh>
    <rPh sb="14" eb="16">
      <t>バアイ</t>
    </rPh>
    <rPh sb="17" eb="21">
      <t>コウテキキカン</t>
    </rPh>
    <rPh sb="21" eb="23">
      <t>ハッコウ</t>
    </rPh>
    <rPh sb="24" eb="26">
      <t>ホンニン</t>
    </rPh>
    <rPh sb="26" eb="28">
      <t>カクニン</t>
    </rPh>
    <rPh sb="32" eb="34">
      <t>ショルイ</t>
    </rPh>
    <rPh sb="37" eb="39">
      <t>ウンテン</t>
    </rPh>
    <rPh sb="39" eb="42">
      <t>メンキョショウ</t>
    </rPh>
    <rPh sb="43" eb="44">
      <t>ウツ</t>
    </rPh>
    <rPh sb="45" eb="46">
      <t>ナド</t>
    </rPh>
    <rPh sb="48" eb="50">
      <t>テイシュツ</t>
    </rPh>
    <phoneticPr fontId="20"/>
  </si>
  <si>
    <t>⑩委任状</t>
    <rPh sb="1" eb="4">
      <t>イニンジョウ</t>
    </rPh>
    <phoneticPr fontId="22"/>
  </si>
  <si>
    <t>必須</t>
    <rPh sb="0" eb="2">
      <t>ヒッス</t>
    </rPh>
    <phoneticPr fontId="22"/>
  </si>
  <si>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2"/>
  </si>
  <si>
    <t>―</t>
    <phoneticPr fontId="22"/>
  </si>
  <si>
    <t>A３サイズでカラー印刷</t>
    <phoneticPr fontId="22"/>
  </si>
  <si>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</si>
  <si>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1"/>
  </si>
  <si>
    <t>令和６年度　二酸化炭素排出抑制対策事業費等補助金（戸建住宅ネット・ゼロ・エネルギー・ハウス（ＺＥＨ）化等支援事業</t>
    <phoneticPr fontId="72"/>
  </si>
  <si>
    <t>Ｖ２Ｈ充電設備（充放電設備）</t>
    <phoneticPr fontId="20"/>
  </si>
  <si>
    <t>ＥＶ充電設備</t>
    <phoneticPr fontId="20"/>
  </si>
  <si>
    <t>ＰＶＴシステム導入の有無</t>
    <phoneticPr fontId="20"/>
  </si>
  <si>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</si>
  <si>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21"/>
  </si>
  <si>
    <t>←「戸あたり５０万円の補助額の上限」を超えた場合に調整額を入力すること</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21"/>
  </si>
  <si>
    <t xml:space="preserve">   但し、補助金額が０円より大きくなるようにすること</t>
    <rPh sb="15" eb="16">
      <t>オオ</t>
    </rPh>
    <phoneticPr fontId="22"/>
  </si>
  <si>
    <t>←公募要領Ｐ１４「補助金額の上限」②のとおり、</t>
    <phoneticPr fontId="21"/>
  </si>
  <si>
    <t>←公募要領Ｐ１４「補助金額の上限」①のとおり、３億円／年とする</t>
    <phoneticPr fontId="21"/>
  </si>
  <si>
    <t>【Ａ４カラー】【片面印刷】で印刷すること</t>
    <rPh sb="8" eb="10">
      <t>カタメン</t>
    </rPh>
    <rPh sb="10" eb="12">
      <t>インサツ</t>
    </rPh>
    <rPh sb="14" eb="16">
      <t>インサツ</t>
    </rPh>
    <phoneticPr fontId="21"/>
  </si>
  <si>
    <t>６-１．補助対象経費総括表</t>
    <rPh sb="4" eb="6">
      <t>ホジョ</t>
    </rPh>
    <rPh sb="6" eb="8">
      <t>タイショウ</t>
    </rPh>
    <rPh sb="8" eb="10">
      <t>ケイヒ</t>
    </rPh>
    <rPh sb="10" eb="13">
      <t>ソウカツヒョウ</t>
    </rPh>
    <phoneticPr fontId="21"/>
  </si>
  <si>
    <t>ＢＥＬＳ取得に係る費用（住戸ＢＥＬＳ取得費用を含む）</t>
    <rPh sb="12" eb="14">
      <t>ジュウコ</t>
    </rPh>
    <rPh sb="18" eb="20">
      <t>シュトク</t>
    </rPh>
    <rPh sb="20" eb="22">
      <t>ヒヨウ</t>
    </rPh>
    <rPh sb="23" eb="24">
      <t>フク</t>
    </rPh>
    <phoneticPr fontId="20"/>
  </si>
  <si>
    <t>「４.住戸情報入力」から自動転記（検算すること）</t>
    <rPh sb="5" eb="7">
      <t>ジョウホウ</t>
    </rPh>
    <rPh sb="7" eb="9">
      <t>ニュウリョク</t>
    </rPh>
    <rPh sb="12" eb="14">
      <t>ジドウ</t>
    </rPh>
    <rPh sb="14" eb="16">
      <t>テンキ</t>
    </rPh>
    <rPh sb="17" eb="19">
      <t>ケンザン</t>
    </rPh>
    <phoneticPr fontId="20"/>
  </si>
  <si>
    <t>６-２．補助対象経費総括表</t>
    <rPh sb="4" eb="6">
      <t>ホジョ</t>
    </rPh>
    <rPh sb="6" eb="8">
      <t>タイショウ</t>
    </rPh>
    <rPh sb="8" eb="10">
      <t>ケイヒ</t>
    </rPh>
    <rPh sb="10" eb="13">
      <t>ソウカツヒョウ</t>
    </rPh>
    <phoneticPr fontId="21"/>
  </si>
  <si>
    <t>６-３．補助対象経費総括表</t>
    <rPh sb="4" eb="6">
      <t>ホジョ</t>
    </rPh>
    <rPh sb="6" eb="8">
      <t>タイショウ</t>
    </rPh>
    <rPh sb="8" eb="10">
      <t>ケイヒ</t>
    </rPh>
    <rPh sb="10" eb="13">
      <t>ソウカツヒョウ</t>
    </rPh>
    <phoneticPr fontId="21"/>
  </si>
  <si>
    <t>６-４．補助対象経費総括表</t>
    <rPh sb="4" eb="6">
      <t>ホジョ</t>
    </rPh>
    <rPh sb="6" eb="8">
      <t>タイショウ</t>
    </rPh>
    <rPh sb="8" eb="10">
      <t>ケイヒ</t>
    </rPh>
    <rPh sb="10" eb="13">
      <t>ソウカツヒョウ</t>
    </rPh>
    <phoneticPr fontId="21"/>
  </si>
  <si>
    <t>◆【Ａ４カラー】で片面印刷すること</t>
    <phoneticPr fontId="22"/>
  </si>
  <si>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2"/>
  </si>
  <si>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</si>
  <si>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</si>
  <si>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</si>
  <si>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</si>
  <si>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円</t>
    <rPh sb="0" eb="1">
      <t>エン</t>
    </rPh>
    <phoneticPr fontId="22"/>
  </si>
  <si>
    <t>１）住戸番号</t>
    <rPh sb="2" eb="6">
      <t>ジュウコバンゴウ</t>
    </rPh>
    <phoneticPr fontId="72"/>
  </si>
  <si>
    <t>住戸番号（部屋番号）</t>
    <rPh sb="0" eb="4">
      <t>ジュウコバンゴウ</t>
    </rPh>
    <rPh sb="5" eb="9">
      <t>ヘヤバンゴウ</t>
    </rPh>
    <phoneticPr fontId="74"/>
  </si>
  <si>
    <t>パッケージ型番</t>
    <rPh sb="5" eb="7">
      <t>カタバン</t>
    </rPh>
    <phoneticPr fontId="72"/>
  </si>
  <si>
    <t>初期実効容量</t>
    <rPh sb="0" eb="2">
      <t>ショキ</t>
    </rPh>
    <rPh sb="2" eb="4">
      <t>ジッコウ</t>
    </rPh>
    <rPh sb="4" eb="6">
      <t>ヨウリョウ</t>
    </rPh>
    <phoneticPr fontId="72"/>
  </si>
  <si>
    <t>(Ⅰ)</t>
    <phoneticPr fontId="74"/>
  </si>
  <si>
    <t>蓄電容量</t>
    <rPh sb="0" eb="2">
      <t>チクデン</t>
    </rPh>
    <rPh sb="2" eb="4">
      <t>ヨウリョウ</t>
    </rPh>
    <phoneticPr fontId="72"/>
  </si>
  <si>
    <t>PCSのタイプ</t>
    <phoneticPr fontId="72"/>
  </si>
  <si>
    <t>PCSの定格出力</t>
    <rPh sb="4" eb="6">
      <t>テイカク</t>
    </rPh>
    <rPh sb="6" eb="8">
      <t>シュツリョク</t>
    </rPh>
    <phoneticPr fontId="72"/>
  </si>
  <si>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72"/>
  </si>
  <si>
    <t>設備費※1
（補助対象経費）</t>
    <rPh sb="0" eb="3">
      <t>セツビヒ</t>
    </rPh>
    <rPh sb="7" eb="9">
      <t>ホジョ</t>
    </rPh>
    <rPh sb="9" eb="11">
      <t>タイショウ</t>
    </rPh>
    <rPh sb="11" eb="13">
      <t>ケイヒ</t>
    </rPh>
    <phoneticPr fontId="72"/>
  </si>
  <si>
    <t>(Ⅱ)</t>
    <phoneticPr fontId="74"/>
  </si>
  <si>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4"/>
  </si>
  <si>
    <t>工事費※2</t>
    <rPh sb="0" eb="3">
      <t>コウジヒ</t>
    </rPh>
    <phoneticPr fontId="72"/>
  </si>
  <si>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4"/>
  </si>
  <si>
    <t>設備費＋工事費</t>
    <rPh sb="0" eb="3">
      <t>セツビヒ</t>
    </rPh>
    <rPh sb="4" eb="7">
      <t>コウジヒ</t>
    </rPh>
    <phoneticPr fontId="72"/>
  </si>
  <si>
    <t>導入台数</t>
    <rPh sb="0" eb="2">
      <t>ドウニュウ</t>
    </rPh>
    <rPh sb="2" eb="4">
      <t>ダイスウ</t>
    </rPh>
    <phoneticPr fontId="72"/>
  </si>
  <si>
    <t>台</t>
    <rPh sb="0" eb="1">
      <t>ダイ</t>
    </rPh>
    <phoneticPr fontId="72"/>
  </si>
  <si>
    <t>(Ⅲ)</t>
    <phoneticPr fontId="74"/>
  </si>
  <si>
    <t>補助金の算出額(1kWhあたり）</t>
    <rPh sb="0" eb="3">
      <t>ホジョキン</t>
    </rPh>
    <rPh sb="4" eb="6">
      <t>サンシュツ</t>
    </rPh>
    <rPh sb="6" eb="7">
      <t>ガク</t>
    </rPh>
    <phoneticPr fontId="72"/>
  </si>
  <si>
    <t>(Ⅳ)　</t>
    <phoneticPr fontId="74"/>
  </si>
  <si>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4"/>
  </si>
  <si>
    <t>初期実効容量(合計)</t>
    <rPh sb="0" eb="2">
      <t>ショキ</t>
    </rPh>
    <rPh sb="2" eb="4">
      <t>ジッコウ</t>
    </rPh>
    <rPh sb="4" eb="6">
      <t>ヨウリョウ</t>
    </rPh>
    <rPh sb="7" eb="9">
      <t>ゴウケイ</t>
    </rPh>
    <phoneticPr fontId="72"/>
  </si>
  <si>
    <t>①＝(Ⅰ)×(Ⅲ)×(Ⅳ)</t>
    <phoneticPr fontId="74"/>
  </si>
  <si>
    <t>補助対象経費の合計額</t>
    <rPh sb="0" eb="6">
      <t>ホジョタイショウケイヒ</t>
    </rPh>
    <rPh sb="7" eb="10">
      <t>ゴウケイガク</t>
    </rPh>
    <phoneticPr fontId="72"/>
  </si>
  <si>
    <t>②＝(Ⅱ)×(Ⅲ)
千円未満切捨 自動表示</t>
    <phoneticPr fontId="74"/>
  </si>
  <si>
    <t>この機種での算出額</t>
    <rPh sb="2" eb="4">
      <t>キシュ</t>
    </rPh>
    <rPh sb="6" eb="8">
      <t>サンシュツ</t>
    </rPh>
    <rPh sb="8" eb="9">
      <t>ガク</t>
    </rPh>
    <phoneticPr fontId="74"/>
  </si>
  <si>
    <t xml:space="preserve"> 円</t>
    <rPh sb="1" eb="2">
      <t>エン</t>
    </rPh>
    <phoneticPr fontId="72"/>
  </si>
  <si>
    <t>④＝①,③のいずれか低い金額</t>
    <phoneticPr fontId="74"/>
  </si>
  <si>
    <t>別機種の算出額※3</t>
    <rPh sb="0" eb="3">
      <t>ベツキシュ</t>
    </rPh>
    <rPh sb="4" eb="7">
      <t>サンシュツガク</t>
    </rPh>
    <phoneticPr fontId="74"/>
  </si>
  <si>
    <t xml:space="preserve"> 円</t>
    <phoneticPr fontId="72"/>
  </si>
  <si>
    <t>⑤
千円未満切捨</t>
    <rPh sb="2" eb="4">
      <t>センエン</t>
    </rPh>
    <rPh sb="4" eb="6">
      <t>ミマン</t>
    </rPh>
    <rPh sb="6" eb="7">
      <t>キ</t>
    </rPh>
    <rPh sb="7" eb="8">
      <t>ス</t>
    </rPh>
    <phoneticPr fontId="74"/>
  </si>
  <si>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74"/>
  </si>
  <si>
    <t>算出額合計</t>
    <rPh sb="0" eb="2">
      <t>サンシュツ</t>
    </rPh>
    <rPh sb="2" eb="3">
      <t>ガク</t>
    </rPh>
    <rPh sb="3" eb="5">
      <t>ゴウケイ</t>
    </rPh>
    <phoneticPr fontId="72"/>
  </si>
  <si>
    <t>⑥＝④＋⑤</t>
    <phoneticPr fontId="72"/>
  </si>
  <si>
    <t>災害時の電源確保に配慮した
4kWh以上の蓄電システムの場合の加算※４</t>
    <rPh sb="5" eb="7">
      <t>イジョウ</t>
    </rPh>
    <rPh sb="8" eb="10">
      <t>チクデン</t>
    </rPh>
    <rPh sb="15" eb="17">
      <t>バアイ</t>
    </rPh>
    <rPh sb="18" eb="20">
      <t>カサン</t>
    </rPh>
    <phoneticPr fontId="72"/>
  </si>
  <si>
    <t>※４　該当する住戸の場合は40,000円を選択入力すること</t>
    <phoneticPr fontId="74"/>
  </si>
  <si>
    <t>　 に導入計画を記載すること</t>
    <rPh sb="3" eb="5">
      <t>ドウニュウ</t>
    </rPh>
    <phoneticPr fontId="74"/>
  </si>
  <si>
    <t>補助金申請額</t>
    <rPh sb="0" eb="6">
      <t>ホジョキンシンセイガク</t>
    </rPh>
    <phoneticPr fontId="72"/>
  </si>
  <si>
    <t>⑨＝⑥,⑦のいずれか低い金額+⑧</t>
    <phoneticPr fontId="74"/>
  </si>
  <si>
    <t>１台あたりの見積金額（工事費）</t>
    <rPh sb="11" eb="14">
      <t>コウジヒ</t>
    </rPh>
    <phoneticPr fontId="72"/>
  </si>
  <si>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22"/>
  </si>
  <si>
    <t xml:space="preserve">補助金交付上限額 </t>
    <phoneticPr fontId="72"/>
  </si>
  <si>
    <t>工事費</t>
    <rPh sb="0" eb="3">
      <t>コウジヒ</t>
    </rPh>
    <phoneticPr fontId="72"/>
  </si>
  <si>
    <t>定額</t>
    <rPh sb="0" eb="2">
      <t>テイガク</t>
    </rPh>
    <phoneticPr fontId="74"/>
  </si>
  <si>
    <t>（ⅲ）　補助額上限</t>
    <rPh sb="4" eb="6">
      <t>ホジョ</t>
    </rPh>
    <rPh sb="6" eb="7">
      <t>ガク</t>
    </rPh>
    <rPh sb="7" eb="9">
      <t>ジョウゲン</t>
    </rPh>
    <phoneticPr fontId="22"/>
  </si>
  <si>
    <t>８０万／台</t>
    <rPh sb="2" eb="3">
      <t>マン</t>
    </rPh>
    <rPh sb="4" eb="5">
      <t>ダイ</t>
    </rPh>
    <phoneticPr fontId="22"/>
  </si>
  <si>
    <t>➇</t>
    <phoneticPr fontId="22"/>
  </si>
  <si>
    <t>初期実効容量</t>
    <rPh sb="0" eb="2">
      <t>ショキ</t>
    </rPh>
    <rPh sb="2" eb="4">
      <t>ジッコウ</t>
    </rPh>
    <rPh sb="4" eb="6">
      <t>ヨウリョウ</t>
    </rPh>
    <phoneticPr fontId="22"/>
  </si>
  <si>
    <t>ＰＣＳのタイプ</t>
    <phoneticPr fontId="22"/>
  </si>
  <si>
    <t>ＰＣＳの定格出力</t>
    <rPh sb="4" eb="6">
      <t>テイカク</t>
    </rPh>
    <rPh sb="6" eb="8">
      <t>シュツリョク</t>
    </rPh>
    <phoneticPr fontId="22"/>
  </si>
  <si>
    <t>　超えていないか確認すること</t>
    <phoneticPr fontId="74"/>
  </si>
  <si>
    <t>←消費税を除いた工事費の見積金額を入力すること</t>
    <rPh sb="1" eb="4">
      <t>ショウヒゼイ</t>
    </rPh>
    <rPh sb="5" eb="6">
      <t>ノゾ</t>
    </rPh>
    <rPh sb="8" eb="11">
      <t>コウジヒ</t>
    </rPh>
    <rPh sb="12" eb="16">
      <t>ミツモリキンガク</t>
    </rPh>
    <rPh sb="17" eb="19">
      <t>ニュウリョク</t>
    </rPh>
    <phoneticPr fontId="74"/>
  </si>
  <si>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4"/>
  </si>
  <si>
    <t>（ⅰ）　見積明細により算出</t>
    <rPh sb="4" eb="6">
      <t>ミツモリ</t>
    </rPh>
    <rPh sb="6" eb="8">
      <t>メイサイ</t>
    </rPh>
    <rPh sb="11" eb="13">
      <t>サンシュツ</t>
    </rPh>
    <phoneticPr fontId="22"/>
  </si>
  <si>
    <t>１６．ＥＶ充電設備補助金算出シート</t>
    <phoneticPr fontId="74"/>
  </si>
  <si>
    <t>マルチ・パッケージエアコン 導入タイプ</t>
    <rPh sb="14" eb="16">
      <t>ドウニュウ</t>
    </rPh>
    <phoneticPr fontId="22"/>
  </si>
  <si>
    <t>個別エアコン</t>
    <rPh sb="0" eb="2">
      <t>コベツ</t>
    </rPh>
    <phoneticPr fontId="22"/>
  </si>
  <si>
    <t>2.2kW</t>
    <phoneticPr fontId="22"/>
  </si>
  <si>
    <t>2.5kW</t>
    <phoneticPr fontId="22"/>
  </si>
  <si>
    <t>2.8kW</t>
    <phoneticPr fontId="22"/>
  </si>
  <si>
    <t>3.6kW</t>
    <phoneticPr fontId="22"/>
  </si>
  <si>
    <t>4.0kW</t>
    <phoneticPr fontId="22"/>
  </si>
  <si>
    <t>5.6kW</t>
    <phoneticPr fontId="22"/>
  </si>
  <si>
    <t>6.3kW</t>
    <phoneticPr fontId="22"/>
  </si>
  <si>
    <t>7.1kW以上</t>
    <rPh sb="5" eb="7">
      <t>イジョウ</t>
    </rPh>
    <phoneticPr fontId="22"/>
  </si>
  <si>
    <t>個別エアコン 区分</t>
    <rPh sb="0" eb="2">
      <t>コベツ</t>
    </rPh>
    <rPh sb="7" eb="9">
      <t>クブン</t>
    </rPh>
    <phoneticPr fontId="22"/>
  </si>
  <si>
    <t>定格冷房能力(kW)</t>
    <phoneticPr fontId="22"/>
  </si>
  <si>
    <t>屋内仕様
(センサー付き照明又はセンサー単体)</t>
    <rPh sb="0" eb="4">
      <t>オクナイシヨウ</t>
    </rPh>
    <phoneticPr fontId="22"/>
  </si>
  <si>
    <t>屋外防滴仕様(階段・廊下設置)
(センサー付き照明又はセンサー単体)</t>
    <rPh sb="0" eb="6">
      <t>オクガイボウテキシヨウ</t>
    </rPh>
    <rPh sb="7" eb="9">
      <t>カイダン</t>
    </rPh>
    <rPh sb="10" eb="14">
      <t>ロウカセッチ</t>
    </rPh>
    <phoneticPr fontId="22"/>
  </si>
  <si>
    <t>【Ａ４カラー】【片面印刷】で印刷すること</t>
    <phoneticPr fontId="72"/>
  </si>
  <si>
    <t>②実施計画書</t>
    <phoneticPr fontId="22"/>
  </si>
  <si>
    <t>・ＥＶ充電設備又はＶ２Ｈ充電設備（充放電設備）を
  導入する場合、提出はすること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2"/>
  </si>
  <si>
    <t>事前に提供先と提供目的、提供する項目等を明示し、ご本人に同意いただいたものに限ります。</t>
    <rPh sb="18" eb="19">
      <t>トウ</t>
    </rPh>
    <phoneticPr fontId="72"/>
  </si>
  <si>
    <t>取得した個人情報は、以下の場合及び「５．」へ記載する提供先を除き、第三者への提供を行いません。提供が必要となる場合は、</t>
    <rPh sb="15" eb="16">
      <t>オヨ</t>
    </rPh>
    <phoneticPr fontId="72"/>
  </si>
  <si>
    <t>適切なエネルギー需給構造の構築を図ること、及び住宅・建築物における脱炭素化を支援し、もって２０５０年までのカーボンニュートラル</t>
    <rPh sb="26" eb="29">
      <t>ケンチクブツ</t>
    </rPh>
    <phoneticPr fontId="72"/>
  </si>
  <si>
    <t>提供する場合があります。</t>
    <phoneticPr fontId="74"/>
  </si>
  <si>
    <t>達成に向けて脱炭素社会の構築を推進することを目的として、「２．」に記載する情報を、個人が特定できないよう匿名加工を行った上で、</t>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</si>
  <si>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7">
      <t>ホンジギョウ</t>
    </rPh>
    <phoneticPr fontId="72"/>
  </si>
  <si>
    <t>※補助金の額≦49.97×年間一次エネルギー消費削減量となるように</t>
  </si>
  <si>
    <t xml:space="preserve"> 「2.全体概要」の➎一次エネルギー計算を見直すこと</t>
  </si>
  <si>
    <t>「２.全体概要」で設置場所を選択した上で「１６．ＥＶ充電設備補助金算出シート」と「１７．Ｖ２Ｈ充電設備（充放電設備）補助金算出シート」で算出した台数と補助金額を手入力すること</t>
    <rPh sb="9" eb="11">
      <t>セッチ</t>
    </rPh>
    <rPh sb="11" eb="13">
      <t>バショ</t>
    </rPh>
    <rPh sb="14" eb="16">
      <t>センタク</t>
    </rPh>
    <rPh sb="18" eb="19">
      <t>ウエ</t>
    </rPh>
    <rPh sb="68" eb="70">
      <t>サンシュツ</t>
    </rPh>
    <rPh sb="77" eb="79">
      <t>キンガク</t>
    </rPh>
    <rPh sb="80" eb="83">
      <t>テニュウリョク</t>
    </rPh>
    <phoneticPr fontId="22"/>
  </si>
  <si>
    <t>「２.全体概要」で設置場所を選択した上で「１６．ＥＶ充電設備補助金算出シート」と「１７．Ｖ２Ｈ充電設備（充放電設備）補助金算出シート」で算出した台数と補助金額を手入力すること</t>
    <phoneticPr fontId="22"/>
  </si>
  <si>
    <t>　私は、補助金の交付の申請を一般社団法人環境共創イニシアチブ（以下「ＳＩＩ」という。）に提出するにあたって、また、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</si>
  <si>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ＳＩＩは、国との協議に基づき、本事業本事業を終了、又はその制度内容の変更を行うことができることを承知している。</t>
    <rPh sb="15" eb="18">
      <t>ホンジギョウ</t>
    </rPh>
    <phoneticPr fontId="72"/>
  </si>
  <si>
    <t>　私は、補助金の交付の申請を一般社団法人環境共創イニシアチブ（以下「ＳＩＩ」という。）に提出するにあたって、また、
  補助事業の実施期間内及び完了後においては、下記の事項について同意します。</t>
    <phoneticPr fontId="72"/>
  </si>
  <si>
    <t>一般社団法人環境共創イニシアチブ（以下「ＳＩＩ」といいます。）は執行する令和６年度　二酸化炭素排出抑制対策事業費等補助金</t>
    <phoneticPr fontId="72"/>
  </si>
  <si>
    <t>ＳＩＩは、本事業の実施期間に以下の情報を取得します。</t>
    <phoneticPr fontId="74"/>
  </si>
  <si>
    <t>ＳＩＩは、「２．」で取得した情報を以下の目的で利用する。</t>
    <rPh sb="10" eb="12">
      <t>シュトク</t>
    </rPh>
    <rPh sb="14" eb="16">
      <t>ジョウホウ</t>
    </rPh>
    <rPh sb="17" eb="19">
      <t>イカ</t>
    </rPh>
    <rPh sb="20" eb="22">
      <t>モクテキ</t>
    </rPh>
    <rPh sb="23" eb="25">
      <t>リヨウ</t>
    </rPh>
    <phoneticPr fontId="74"/>
  </si>
  <si>
    <t>(イ)	ＳＩＩの各種情報案内、アンケート・調査等の実施</t>
    <phoneticPr fontId="74"/>
  </si>
  <si>
    <t>ＳＩＩの匿名加工情報に関するポリシーに関しては、以下をご確認下さい。</t>
    <phoneticPr fontId="74"/>
  </si>
  <si>
    <t>ＳＩＩに保有している個人データ、個人情報の利用目的の通知、個人情報の開示、内容の訂正、追加又は削除、利用の停止、消去及び</t>
    <phoneticPr fontId="72"/>
  </si>
  <si>
    <t>及び集合住宅の省ＣＯ２化促進事業）（以下、本事業という。）の交付規程及び公募要領の内容を全て承知の上で、</t>
    <phoneticPr fontId="22"/>
  </si>
  <si>
    <t>申請者の役割及び要件等について確認し、了承している。</t>
    <phoneticPr fontId="22"/>
  </si>
  <si>
    <t>万が一、違反する行為が発生した場合の罰則等を理解し、了承している。</t>
    <phoneticPr fontId="22"/>
  </si>
  <si>
    <t>ＳＩＩが取得した個人情報等については、申請に係る事務処理に利用する他、個人情報の保護に関する法律（平成１５年</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</si>
  <si>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ＳＩＩが作成するパンフレット・事例集、国が行うその他調査業務等に利用されることがあり、その場合、国が指定する</t>
    <phoneticPr fontId="22"/>
  </si>
  <si>
    <t>外部機関に個人情報等が提供されることに同意している。</t>
    <phoneticPr fontId="22"/>
  </si>
  <si>
    <t>また、本情報が同一の設備等に対し、国から他の補助金を受けていないかを調査するために利用されることに同意している。</t>
    <phoneticPr fontId="22"/>
  </si>
  <si>
    <t>申請書の提出後に申請内容に変更が発生した場合には、ＳＩＩに速やかに報告することを了承している。万が一、</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</si>
  <si>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違反する行為が発生した場合は、ＳＩＩの指示に従い申請書の取下げを行うことに同意している。</t>
    <phoneticPr fontId="22"/>
  </si>
  <si>
    <t>申請者がＳＩＩに連絡することを怠ったことにより、事業の不履行等が生じ審査が継続できないとＳＩＩが判断した場合は、</t>
    <rPh sb="0" eb="3">
      <t>シンセイシャ</t>
    </rPh>
    <rPh sb="8" eb="10">
      <t>レンラク</t>
    </rPh>
    <rPh sb="15" eb="16">
      <t>オコタ</t>
    </rPh>
    <rPh sb="32" eb="33">
      <t>ショウ</t>
    </rPh>
    <rPh sb="34" eb="36">
      <t>シンサ</t>
    </rPh>
    <rPh sb="37" eb="39">
      <t>ケイゾク</t>
    </rPh>
    <phoneticPr fontId="72"/>
  </si>
  <si>
    <t>当該申請者の申請及び登録を無効とすることができることを理解し、了承している。</t>
    <phoneticPr fontId="22"/>
  </si>
  <si>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72"/>
  </si>
  <si>
    <t>生じるトラブルや損害について、一切の関与・責任を負わないことを理解し、了承している。</t>
    <phoneticPr fontId="22"/>
  </si>
  <si>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72"/>
  </si>
  <si>
    <t xml:space="preserve">公募予算額を超える申請があった場合等には、補助金額が減額される（状況によっては交付決定されない）場合がある。
</t>
    <phoneticPr fontId="22"/>
  </si>
  <si>
    <t>その場合でも、原則、竣工まで事業を継続すること、及び、途中で事業を中止した場合には、原則として既に交付した</t>
    <phoneticPr fontId="22"/>
  </si>
  <si>
    <t>補助金の返還が必要となる場合があることを了承している。</t>
    <phoneticPr fontId="22"/>
  </si>
  <si>
    <t>２）設備情報</t>
    <rPh sb="2" eb="4">
      <t>セツビ</t>
    </rPh>
    <rPh sb="4" eb="6">
      <t>ジョウホウ</t>
    </rPh>
    <phoneticPr fontId="72"/>
  </si>
  <si>
    <t>３）初期実行容量による算出額</t>
    <rPh sb="2" eb="4">
      <t>ショキ</t>
    </rPh>
    <rPh sb="4" eb="8">
      <t>ジッコウヨウリョウ</t>
    </rPh>
    <rPh sb="11" eb="13">
      <t>サンシュツ</t>
    </rPh>
    <rPh sb="13" eb="14">
      <t>ガク</t>
    </rPh>
    <phoneticPr fontId="72"/>
  </si>
  <si>
    <t>４）補助対象経費（設備費）による算出額</t>
    <rPh sb="2" eb="8">
      <t>ホジョタイショウケイヒ</t>
    </rPh>
    <rPh sb="9" eb="12">
      <t>セツビヒ</t>
    </rPh>
    <rPh sb="16" eb="18">
      <t>サンシュツ</t>
    </rPh>
    <rPh sb="18" eb="19">
      <t>ガク</t>
    </rPh>
    <phoneticPr fontId="72"/>
  </si>
  <si>
    <t>補助対象経費の１／３</t>
    <rPh sb="0" eb="6">
      <t>ホジョタイショウケイヒ</t>
    </rPh>
    <phoneticPr fontId="72"/>
  </si>
  <si>
    <t>③＝②の１／３</t>
    <phoneticPr fontId="72"/>
  </si>
  <si>
    <t>５）①、③のいずれか低い金額</t>
    <phoneticPr fontId="72"/>
  </si>
  <si>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4"/>
  </si>
  <si>
    <t>７）この住戸の合計算出額</t>
    <rPh sb="4" eb="6">
      <t>ジュウコ</t>
    </rPh>
    <rPh sb="7" eb="9">
      <t>ゴウケイ</t>
    </rPh>
    <rPh sb="9" eb="12">
      <t>サンシュツガク</t>
    </rPh>
    <phoneticPr fontId="72"/>
  </si>
  <si>
    <t>←消費税を除いた金額を入力すること</t>
    <rPh sb="1" eb="4">
      <t>ショウヒゼイ</t>
    </rPh>
    <rPh sb="5" eb="6">
      <t>ノゾ</t>
    </rPh>
    <rPh sb="8" eb="10">
      <t>キンガク</t>
    </rPh>
    <rPh sb="11" eb="13">
      <t>ニュウリョク</t>
    </rPh>
    <phoneticPr fontId="74"/>
  </si>
  <si>
    <t>見積金額の合計</t>
    <rPh sb="0" eb="4">
      <t>ミツモリキンガク</t>
    </rPh>
    <rPh sb="5" eb="7">
      <t>ゴウケイ</t>
    </rPh>
    <phoneticPr fontId="72"/>
  </si>
  <si>
    <t>②+③</t>
    <phoneticPr fontId="74"/>
  </si>
  <si>
    <t>見積金額の合計×１／３</t>
    <rPh sb="0" eb="4">
      <t>ミツモリキンガク</t>
    </rPh>
    <rPh sb="5" eb="7">
      <t>ゴウケイ</t>
    </rPh>
    <phoneticPr fontId="72"/>
  </si>
  <si>
    <t>④×１／３　千円未満切捨　自動表示</t>
    <rPh sb="6" eb="7">
      <t>セン</t>
    </rPh>
    <rPh sb="7" eb="8">
      <t>エン</t>
    </rPh>
    <rPh sb="8" eb="10">
      <t>ミマン</t>
    </rPh>
    <rPh sb="10" eb="11">
      <t>キ</t>
    </rPh>
    <rPh sb="11" eb="12">
      <t>シャ</t>
    </rPh>
    <rPh sb="13" eb="15">
      <t>ジドウ</t>
    </rPh>
    <rPh sb="15" eb="17">
      <t>ヒョウジ</t>
    </rPh>
    <phoneticPr fontId="74"/>
  </si>
  <si>
    <t>⑥</t>
    <phoneticPr fontId="74"/>
  </si>
  <si>
    <t>←「令和５年度補正 クリーンエネルギー自動車導入促進補助金」又は</t>
    <rPh sb="7" eb="9">
      <t>ホセイ</t>
    </rPh>
    <phoneticPr fontId="74"/>
  </si>
  <si>
    <t>⑦</t>
    <phoneticPr fontId="22"/>
  </si>
  <si>
    <t>　「令和６年度 クリーンエネルギー自動車導入促進補助金」において</t>
    <phoneticPr fontId="74"/>
  </si>
  <si>
    <t>合計金額</t>
    <rPh sb="0" eb="4">
      <t>ゴウケイキンガク</t>
    </rPh>
    <phoneticPr fontId="72"/>
  </si>
  <si>
    <t>⑥＋⑦　千円未満切捨　自動表示</t>
    <phoneticPr fontId="74"/>
  </si>
  <si>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74"/>
  </si>
  <si>
    <t>⑩</t>
    <phoneticPr fontId="22"/>
  </si>
  <si>
    <t>⑤、➇、⑨のいずれか低い金額</t>
    <phoneticPr fontId="74"/>
  </si>
  <si>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</si>
  <si>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</si>
  <si>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⑪</t>
    <phoneticPr fontId="22"/>
  </si>
  <si>
    <t>⑩×①（専有部の台数）</t>
    <rPh sb="4" eb="7">
      <t>センユウブ</t>
    </rPh>
    <rPh sb="8" eb="10">
      <t>ダイスウ</t>
    </rPh>
    <phoneticPr fontId="22"/>
  </si>
  <si>
    <t>⑫</t>
    <phoneticPr fontId="72"/>
  </si>
  <si>
    <t>⑩×①（共用部の台数）</t>
    <rPh sb="4" eb="7">
      <t>キョウヨウブ</t>
    </rPh>
    <rPh sb="8" eb="10">
      <t>ダイスウ</t>
    </rPh>
    <phoneticPr fontId="2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</si>
  <si>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</si>
  <si>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⑬</t>
    <phoneticPr fontId="72"/>
  </si>
  <si>
    <t>⑪＋⑫</t>
    <phoneticPr fontId="22"/>
  </si>
  <si>
    <t>千円未満切捨　自動表示</t>
    <phoneticPr fontId="74"/>
  </si>
  <si>
    <t>　公表・登録されているＶ２Ｈ充電設備（充放電設備）の補助金交付上限額</t>
    <phoneticPr fontId="74"/>
  </si>
  <si>
    <t>導入年度（リストから選択）</t>
    <rPh sb="0" eb="4">
      <t>ドウニュウネンド</t>
    </rPh>
    <rPh sb="10" eb="12">
      <t>センタク</t>
    </rPh>
    <phoneticPr fontId="85"/>
  </si>
  <si>
    <t>【片面印刷】で印刷すること（導入する場合）</t>
    <phoneticPr fontId="22"/>
  </si>
  <si>
    <t>共用部に導入する場合、⑫の金額を「１３.追加補助対象となる設備等の補助金額集計表」I列に入力すること</t>
    <rPh sb="0" eb="3">
      <t>キョウヨウブ</t>
    </rPh>
    <rPh sb="4" eb="6">
      <t>ドウニュウ</t>
    </rPh>
    <rPh sb="8" eb="10">
      <t>バアイ</t>
    </rPh>
    <rPh sb="13" eb="15">
      <t>キンガク</t>
    </rPh>
    <phoneticPr fontId="22"/>
  </si>
  <si>
    <t>①</t>
    <phoneticPr fontId="22"/>
  </si>
  <si>
    <t>⑪</t>
    <phoneticPr fontId="72"/>
  </si>
  <si>
    <t>共用部に導入する場合、⑪の金額を「１３.追加補助対象となる設備等の補助金額集計表」I列に入力すること。</t>
    <rPh sb="0" eb="3">
      <t>キョウヨウブ</t>
    </rPh>
    <rPh sb="4" eb="6">
      <t>ドウニュウ</t>
    </rPh>
    <rPh sb="8" eb="10">
      <t>バアイ</t>
    </rPh>
    <rPh sb="13" eb="15">
      <t>キンガク</t>
    </rPh>
    <phoneticPr fontId="22"/>
  </si>
  <si>
    <t xml:space="preserve"> ２．補助対象蓄電システム</t>
    <rPh sb="3" eb="5">
      <t>ホジョ</t>
    </rPh>
    <rPh sb="5" eb="7">
      <t>タイショウ</t>
    </rPh>
    <rPh sb="7" eb="9">
      <t>チクデン</t>
    </rPh>
    <phoneticPr fontId="72"/>
  </si>
  <si>
    <t>３．補助額上限</t>
    <rPh sb="2" eb="4">
      <t>ホジョ</t>
    </rPh>
    <rPh sb="4" eb="5">
      <t>ガク</t>
    </rPh>
    <rPh sb="5" eb="7">
      <t>ジョウゲン</t>
    </rPh>
    <phoneticPr fontId="72"/>
  </si>
  <si>
    <t>４．災害時の電源確保</t>
    <rPh sb="2" eb="4">
      <t>サイガイ</t>
    </rPh>
    <rPh sb="4" eb="5">
      <t>ジ</t>
    </rPh>
    <rPh sb="6" eb="8">
      <t>デンゲン</t>
    </rPh>
    <rPh sb="8" eb="10">
      <t>カクホ</t>
    </rPh>
    <phoneticPr fontId="72"/>
  </si>
  <si>
    <t>５．合計</t>
    <rPh sb="2" eb="4">
      <t>ゴウケイ</t>
    </rPh>
    <phoneticPr fontId="72"/>
  </si>
  <si>
    <t>１）設置場所</t>
    <rPh sb="2" eb="4">
      <t>セッチ</t>
    </rPh>
    <rPh sb="4" eb="6">
      <t>バショ</t>
    </rPh>
    <phoneticPr fontId="72"/>
  </si>
  <si>
    <t>１４．蓄電システム明細</t>
    <phoneticPr fontId="74"/>
  </si>
  <si>
    <t>←その他媒体を選択した場合、具体的に記入すること</t>
    <rPh sb="3" eb="4">
      <t>タ</t>
    </rPh>
    <rPh sb="4" eb="6">
      <t>バイタイ</t>
    </rPh>
    <rPh sb="7" eb="9">
      <t>センタク</t>
    </rPh>
    <rPh sb="11" eb="13">
      <t>バアイ</t>
    </rPh>
    <rPh sb="14" eb="17">
      <t>グタイテキ</t>
    </rPh>
    <rPh sb="18" eb="20">
      <t>キニュウ</t>
    </rPh>
    <phoneticPr fontId="21"/>
  </si>
  <si>
    <t>初期実効容量</t>
    <rPh sb="0" eb="4">
      <t>ショキジッコウ</t>
    </rPh>
    <rPh sb="4" eb="6">
      <t>ヨウリョウ</t>
    </rPh>
    <phoneticPr fontId="22"/>
  </si>
  <si>
    <t>戸数は「４．住戸情報入力」から自動転記（検算すること）
補助金額は「１４.蓄電システム明細（専有部）」で算出した金額を手入力すること</t>
    <rPh sb="0" eb="2">
      <t>コスウ</t>
    </rPh>
    <rPh sb="6" eb="8">
      <t>ジュウコ</t>
    </rPh>
    <rPh sb="8" eb="10">
      <t>ジョウホウ</t>
    </rPh>
    <rPh sb="10" eb="11">
      <t>ニュウ</t>
    </rPh>
    <rPh sb="11" eb="12">
      <t>リョク</t>
    </rPh>
    <rPh sb="28" eb="32">
      <t>ホジョキンガク</t>
    </rPh>
    <rPh sb="52" eb="54">
      <t>サンシュツ</t>
    </rPh>
    <rPh sb="56" eb="58">
      <t>キンガク</t>
    </rPh>
    <rPh sb="59" eb="62">
      <t>テニュウリョク</t>
    </rPh>
    <phoneticPr fontId="22"/>
  </si>
  <si>
    <t>戸数は「４．住戸情報入力」から自動転記（検算すること）
補助金額は「１４.蓄電システム明細（専有部）」で算出した金額を手入力すること</t>
    <phoneticPr fontId="22"/>
  </si>
  <si>
    <t>中間年度（２年目以降）の事業完了日は当該年度の1月24日まで</t>
    <rPh sb="0" eb="4">
      <t>チュウカンネンド</t>
    </rPh>
    <rPh sb="6" eb="8">
      <t>ネンメ</t>
    </rPh>
    <rPh sb="8" eb="10">
      <t>イコウ</t>
    </rPh>
    <rPh sb="12" eb="14">
      <t>ジギョウ</t>
    </rPh>
    <rPh sb="14" eb="17">
      <t>カンリョウビ</t>
    </rPh>
    <rPh sb="18" eb="22">
      <t>トウガイネンド</t>
    </rPh>
    <phoneticPr fontId="22"/>
  </si>
  <si>
    <t>ＥＶ充電設備又はＶ２Ｈ充電設備（充放電設備）見積明細</t>
    <rPh sb="6" eb="7">
      <t>マタ</t>
    </rPh>
    <phoneticPr fontId="22"/>
  </si>
  <si>
    <t>住戸ＢＥＬＳ・省エネ性能ラベルの取得と訴求について</t>
    <rPh sb="0" eb="2">
      <t>ジュウコ</t>
    </rPh>
    <rPh sb="7" eb="8">
      <t>ショウ</t>
    </rPh>
    <rPh sb="10" eb="12">
      <t>セイノウ</t>
    </rPh>
    <rPh sb="16" eb="18">
      <t>シュトク</t>
    </rPh>
    <rPh sb="19" eb="21">
      <t>ソキュウ</t>
    </rPh>
    <phoneticPr fontId="20"/>
  </si>
  <si>
    <t>実施する場合はチェックをすること</t>
    <rPh sb="0" eb="2">
      <t>ジッシ</t>
    </rPh>
    <rPh sb="4" eb="6">
      <t>バアイ</t>
    </rPh>
    <phoneticPr fontId="20"/>
  </si>
  <si>
    <t>全住戸のＢＥＬＳ取得</t>
    <rPh sb="0" eb="1">
      <t>ゼン</t>
    </rPh>
    <rPh sb="1" eb="3">
      <t>ジュウコ</t>
    </rPh>
    <rPh sb="8" eb="10">
      <t>シュトク</t>
    </rPh>
    <phoneticPr fontId="20"/>
  </si>
  <si>
    <t>住戸ＢＥＬＳ・省エネ性能ラベルの活用による広報計画</t>
    <rPh sb="7" eb="8">
      <t>ショウ</t>
    </rPh>
    <rPh sb="10" eb="12">
      <t>セイノウ</t>
    </rPh>
    <phoneticPr fontId="20"/>
  </si>
  <si>
    <t>コージェネ
レーション</t>
    <phoneticPr fontId="20"/>
  </si>
  <si>
    <t>発電量</t>
    <rPh sb="0" eb="3">
      <t>ハツデンリョウ</t>
    </rPh>
    <phoneticPr fontId="20"/>
  </si>
  <si>
    <t>法律第５７号）に基づいた上で、ＳＩＩが開催するセミナー、シンポジウム、本事業の効果検証のための調査・分析、</t>
    <phoneticPr fontId="22"/>
  </si>
  <si>
    <t>ＳＩＩの個人情報保護方針は以下をご確認ください。</t>
    <phoneticPr fontId="72"/>
  </si>
  <si>
    <t>本事業では、ＳＩＩから直接、又はＳＩＩのホームページ等で外部の研究機関等に対して、内外の経済的社会的環境に応じた安定的かつ</t>
    <phoneticPr fontId="72"/>
  </si>
  <si>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21"/>
  </si>
  <si>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1"/>
  </si>
  <si>
    <t>専有部に導入する場合、「４.住戸情報入力」AX列の導入する住戸に、⑩の金額×住戸毎の設置台数の合計金額を入力すること</t>
    <rPh sb="0" eb="3">
      <t>センユウブ</t>
    </rPh>
    <rPh sb="4" eb="6">
      <t>ドウニュウ</t>
    </rPh>
    <rPh sb="8" eb="10">
      <t>バアイ</t>
    </rPh>
    <phoneticPr fontId="22"/>
  </si>
  <si>
    <t>１８．直交集成板（ＣＬＴ）明細</t>
    <rPh sb="3" eb="8">
      <t>チョッコウシュウセイバン</t>
    </rPh>
    <phoneticPr fontId="74"/>
  </si>
  <si>
    <t>　　１８．直交集成板（ＣＬＴ）明細</t>
    <rPh sb="5" eb="10">
      <t>チョッコウシュウセイバン</t>
    </rPh>
    <phoneticPr fontId="22"/>
  </si>
  <si>
    <t>・ＥＶ充電設備又はＶ２Ｈ充電設備（充放電設備）、
  直交集成板（ＣＬＴ）、地中熱ヒートポンプ・システム、
  ＰＶＴシステム、
  又は液体集熱式太陽熱利用システムを  導入する場合は
  提出すること
・補助対象となる建材又は設備について設置場所を
  記入すること
・ＥＶ充電設備、Ｖ２Ｈ充電設備（充放電設備）に
  ついては、補助対象建築物の配線取出ボックスから
  補助対象設備までの配線を明記すること</t>
    <rPh sb="3" eb="5">
      <t>ジュウデン</t>
    </rPh>
    <rPh sb="5" eb="7">
      <t>セツビ</t>
    </rPh>
    <rPh sb="7" eb="8">
      <t>マタ</t>
    </rPh>
    <rPh sb="12" eb="14">
      <t>ジュウデン</t>
    </rPh>
    <rPh sb="14" eb="16">
      <t>セツビ</t>
    </rPh>
    <rPh sb="17" eb="20">
      <t>ジュウホウデン</t>
    </rPh>
    <rPh sb="20" eb="22">
      <t>セツビ</t>
    </rPh>
    <rPh sb="27" eb="32">
      <t>チョッコウシュウセイバン</t>
    </rPh>
    <rPh sb="104" eb="106">
      <t>ホジョ</t>
    </rPh>
    <rPh sb="106" eb="108">
      <t>タイショウ</t>
    </rPh>
    <rPh sb="111" eb="113">
      <t>ケンザイ</t>
    </rPh>
    <rPh sb="113" eb="114">
      <t>マタ</t>
    </rPh>
    <rPh sb="115" eb="117">
      <t>セツビ</t>
    </rPh>
    <rPh sb="121" eb="123">
      <t>セッチ</t>
    </rPh>
    <rPh sb="123" eb="125">
      <t>バショ</t>
    </rPh>
    <rPh sb="129" eb="131">
      <t>キニュウ</t>
    </rPh>
    <rPh sb="139" eb="141">
      <t>ジュウデン</t>
    </rPh>
    <rPh sb="141" eb="143">
      <t>セツビ</t>
    </rPh>
    <rPh sb="147" eb="149">
      <t>ジュウデン</t>
    </rPh>
    <rPh sb="149" eb="151">
      <t>セツビ</t>
    </rPh>
    <rPh sb="152" eb="155">
      <t>ジュウホウデン</t>
    </rPh>
    <rPh sb="155" eb="157">
      <t>セツビ</t>
    </rPh>
    <rPh sb="167" eb="169">
      <t>ホジョ</t>
    </rPh>
    <rPh sb="169" eb="171">
      <t>タイショウ</t>
    </rPh>
    <rPh sb="171" eb="174">
      <t>ケンチクブツ</t>
    </rPh>
    <rPh sb="175" eb="177">
      <t>ハイセン</t>
    </rPh>
    <rPh sb="177" eb="179">
      <t>トリダ</t>
    </rPh>
    <rPh sb="188" eb="190">
      <t>ホジョ</t>
    </rPh>
    <rPh sb="190" eb="192">
      <t>タイショウ</t>
    </rPh>
    <rPh sb="192" eb="194">
      <t>セツビ</t>
    </rPh>
    <rPh sb="197" eb="199">
      <t>ハイセン</t>
    </rPh>
    <rPh sb="200" eb="202">
      <t>メイキ</t>
    </rPh>
    <phoneticPr fontId="74"/>
  </si>
  <si>
    <t>・直交集成板（ＣＬＴ）、地中熱ヒートポンプ・システム、
  ＰＶＴシステム、
  又は液体集熱式太陽熱利用システムを導入する場合は
  提出すること
・導入する建材又は設備の部材名、メーカー、数量、単位を
  記入すること</t>
    <rPh sb="1" eb="6">
      <t>チョッコウシュウセイバン</t>
    </rPh>
    <rPh sb="76" eb="78">
      <t>ドウニュウ</t>
    </rPh>
    <rPh sb="80" eb="82">
      <t>ケンザイ</t>
    </rPh>
    <rPh sb="82" eb="83">
      <t>マタ</t>
    </rPh>
    <rPh sb="84" eb="86">
      <t>セツビ</t>
    </rPh>
    <rPh sb="87" eb="89">
      <t>ブザイ</t>
    </rPh>
    <rPh sb="89" eb="90">
      <t>メイ</t>
    </rPh>
    <rPh sb="96" eb="98">
      <t>スウリョウ</t>
    </rPh>
    <rPh sb="99" eb="101">
      <t>タンイ</t>
    </rPh>
    <rPh sb="105" eb="107">
      <t>キニュウ</t>
    </rPh>
    <phoneticPr fontId="74"/>
  </si>
  <si>
    <t>・直交集成板（ＣＬＴ）、地中熱ヒートポンプ・システム、
  ＰＶＴシステム、
  又は液体集熱式太陽熱利用システムを導入する場合は
  提出すること
・イラストや構成図等を用いて、システム全体を表現すること</t>
    <rPh sb="1" eb="6">
      <t>チョッコウシュウセイバン</t>
    </rPh>
    <rPh sb="81" eb="84">
      <t>コウセイズ</t>
    </rPh>
    <rPh sb="84" eb="85">
      <t>トウ</t>
    </rPh>
    <rPh sb="86" eb="87">
      <t>モチ</t>
    </rPh>
    <rPh sb="94" eb="96">
      <t>ゼンタイ</t>
    </rPh>
    <rPh sb="97" eb="99">
      <t>ヒョウゲン</t>
    </rPh>
    <phoneticPr fontId="22"/>
  </si>
  <si>
    <t>広報実施開始予定年月</t>
    <phoneticPr fontId="20"/>
  </si>
  <si>
    <t>＜媒体の分類＞
省エネ性能ラベルによる住棟のエネルギー消費性能・断熱性能表示があるもののみ入力すること</t>
    <rPh sb="1" eb="3">
      <t>バイタイ</t>
    </rPh>
    <rPh sb="4" eb="6">
      <t>ブンルイ</t>
    </rPh>
    <rPh sb="45" eb="47">
      <t>ニュウリョク</t>
    </rPh>
    <phoneticPr fontId="20"/>
  </si>
  <si>
    <t>暖　房</t>
    <rPh sb="0" eb="1">
      <t>ダン</t>
    </rPh>
    <rPh sb="2" eb="3">
      <t>フサ</t>
    </rPh>
    <phoneticPr fontId="20"/>
  </si>
  <si>
    <t>冷　房</t>
    <rPh sb="0" eb="1">
      <t>ヒヤ</t>
    </rPh>
    <rPh sb="2" eb="3">
      <t>フサ</t>
    </rPh>
    <phoneticPr fontId="20"/>
  </si>
  <si>
    <t>昇　降　機</t>
    <rPh sb="0" eb="1">
      <t>ノボル</t>
    </rPh>
    <rPh sb="2" eb="3">
      <t>タカシ</t>
    </rPh>
    <rPh sb="4" eb="5">
      <t>キ</t>
    </rPh>
    <phoneticPr fontId="20"/>
  </si>
  <si>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６年４月１日環地温発第２４０３２９４３号）及び交付規程の定めるところに従うことを承知の上、申請します。</t>
    <phoneticPr fontId="21"/>
  </si>
  <si>
    <t>ＢＥＬＳ取得予定日</t>
    <phoneticPr fontId="22"/>
  </si>
  <si>
    <t>（以下「本事業」といいます。）の実施のため、以下「２．」に記載する情報を本事業の実施期間にわたり取得します。</t>
    <phoneticPr fontId="74"/>
  </si>
  <si>
    <t>直交集成板（ＣＬＴ）</t>
    <phoneticPr fontId="22"/>
  </si>
  <si>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20"/>
  </si>
  <si>
    <t>ＨＥＭＳを使用して各住戸のエネルギー使用状況をエネルギー区分（冷暖房、換気、給湯、照明、その他）ごとに計測し、補助事業者からＳＩＩへ報告できる。</t>
    <rPh sb="5" eb="7">
      <t>シヨウ</t>
    </rPh>
    <rPh sb="9" eb="12">
      <t>カクジュウコ</t>
    </rPh>
    <rPh sb="18" eb="22">
      <t>シヨウジョウキョウ</t>
    </rPh>
    <rPh sb="28" eb="30">
      <t>クブン</t>
    </rPh>
    <rPh sb="51" eb="53">
      <t>ケイソク</t>
    </rPh>
    <rPh sb="66" eb="68">
      <t>ホウコク</t>
    </rPh>
    <phoneticPr fontId="20"/>
  </si>
  <si>
    <t>※直交集成板（ＣＬＴ）の補助額上限額は１棟あたり１，５００万円</t>
    <rPh sb="17" eb="18">
      <t>ガク</t>
    </rPh>
    <phoneticPr fontId="74"/>
  </si>
  <si>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0"/>
  </si>
  <si>
    <t>（別紙２）　暴力団排除に関する誓約事項</t>
    <phoneticPr fontId="22"/>
  </si>
  <si>
    <t>（別紙３）　役員名簿</t>
    <phoneticPr fontId="22"/>
  </si>
  <si>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2"/>
  </si>
  <si>
    <t>・発行日より３ヶ月以内のもの
・未取得の場合はその旨と取得時期を説明した紙面を添付す
  ること</t>
    <rPh sb="1" eb="4">
      <t>ハッコウビ</t>
    </rPh>
    <rPh sb="8" eb="9">
      <t>ゲツ</t>
    </rPh>
    <rPh sb="9" eb="11">
      <t>イナイ</t>
    </rPh>
    <rPh sb="16" eb="17">
      <t>ミ</t>
    </rPh>
    <rPh sb="17" eb="19">
      <t>シュトク</t>
    </rPh>
    <rPh sb="20" eb="22">
      <t>バアイ</t>
    </rPh>
    <rPh sb="25" eb="26">
      <t>ムネ</t>
    </rPh>
    <rPh sb="27" eb="29">
      <t>シュトク</t>
    </rPh>
    <rPh sb="29" eb="31">
      <t>ジキ</t>
    </rPh>
    <rPh sb="32" eb="34">
      <t>セツメイ</t>
    </rPh>
    <rPh sb="36" eb="38">
      <t>シメン</t>
    </rPh>
    <rPh sb="39" eb="41">
      <t>テンプ</t>
    </rPh>
    <phoneticPr fontId="20"/>
  </si>
  <si>
    <t>←以下（別紙１）の合計金額が反映</t>
    <rPh sb="1" eb="3">
      <t>イカ</t>
    </rPh>
    <rPh sb="4" eb="6">
      <t>ベッシ</t>
    </rPh>
    <rPh sb="9" eb="13">
      <t>ゴウケイキンガク</t>
    </rPh>
    <rPh sb="14" eb="16">
      <t>ハンエイ</t>
    </rPh>
    <phoneticPr fontId="21"/>
  </si>
  <si>
    <t>←５.補助対象経費総括表（まとめ）から反映</t>
    <rPh sb="3" eb="9">
      <t>ホジョタイショウケイヒ</t>
    </rPh>
    <rPh sb="9" eb="12">
      <t>ソウカツヒョウ</t>
    </rPh>
    <rPh sb="19" eb="21">
      <t>ハンエイ</t>
    </rPh>
    <phoneticPr fontId="21"/>
  </si>
  <si>
    <t>(ウ)	ＺＥＨ－Ｍ種別、外皮平均熱貫流率、導入設備種別等の性能情報</t>
    <rPh sb="29" eb="31">
      <t>セイノウ</t>
    </rPh>
    <phoneticPr fontId="74"/>
  </si>
  <si>
    <t>ＣＬＴ導入の有無</t>
    <rPh sb="3" eb="5">
      <t>ドウニュウ</t>
    </rPh>
    <rPh sb="6" eb="8">
      <t>ウム</t>
    </rPh>
    <phoneticPr fontId="20"/>
  </si>
  <si>
    <t>←令和６年度における、蓄電システムの申請可能な導入価格の上限額を表示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4"/>
  </si>
  <si>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4"/>
  </si>
  <si>
    <t>←加算する場合は「１５．水害等の災害時の電源確保に配慮した蓄電システム導入計画の詳細」</t>
    <rPh sb="1" eb="3">
      <t>カサン</t>
    </rPh>
    <rPh sb="5" eb="7">
      <t>バアイ</t>
    </rPh>
    <phoneticPr fontId="74"/>
  </si>
  <si>
    <t>←・「令和５年度補正 クリーンエネルギー自動車導入促進補助金」又は</t>
    <rPh sb="8" eb="10">
      <t>ホセイ</t>
    </rPh>
    <phoneticPr fontId="74"/>
  </si>
  <si>
    <t>　  「令和６年度 クリーンエネルギー自動車導入促進補助金」に製品登録されている設備であること</t>
    <rPh sb="31" eb="35">
      <t>セイヒントウロク</t>
    </rPh>
    <rPh sb="40" eb="42">
      <t>セツビ</t>
    </rPh>
    <phoneticPr fontId="74"/>
  </si>
  <si>
    <t>　・ＥＣＨＯＮＥＴ Ｌｉｔｅ規格の認証登録番号を取得しているもの</t>
    <phoneticPr fontId="74"/>
  </si>
  <si>
    <t>（２）　１ｋＷｈあたりの補助対象経費の上限</t>
    <rPh sb="12" eb="14">
      <t>ホジョ</t>
    </rPh>
    <rPh sb="14" eb="16">
      <t>タイショウ</t>
    </rPh>
    <rPh sb="16" eb="18">
      <t>ケイヒ</t>
    </rPh>
    <rPh sb="19" eb="21">
      <t>ジョウゲン</t>
    </rPh>
    <phoneticPr fontId="22"/>
  </si>
  <si>
    <t>令和６年度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21"/>
  </si>
  <si>
    <t>高層ＺＥＨ－Ｍ支援事業</t>
    <rPh sb="0" eb="1">
      <t>コウ</t>
    </rPh>
    <rPh sb="7" eb="9">
      <t>シエン</t>
    </rPh>
    <rPh sb="9" eb="11">
      <t>ジギョウ</t>
    </rPh>
    <phoneticPr fontId="20"/>
  </si>
  <si>
    <t>交付申請書を提出する日（2024年5月27日~6月21日の間）</t>
    <phoneticPr fontId="22"/>
  </si>
  <si>
    <t>５．他の補助金に関する事項</t>
    <rPh sb="2" eb="3">
      <t>ホカ</t>
    </rPh>
    <rPh sb="4" eb="7">
      <t>ホジョキン</t>
    </rPh>
    <rPh sb="8" eb="9">
      <t>カン</t>
    </rPh>
    <rPh sb="11" eb="13">
      <t>ジコウ</t>
    </rPh>
    <phoneticPr fontId="21"/>
  </si>
  <si>
    <t>６．資金調達計画</t>
    <rPh sb="2" eb="4">
      <t>シキン</t>
    </rPh>
    <rPh sb="4" eb="6">
      <t>チョウタツ</t>
    </rPh>
    <rPh sb="6" eb="8">
      <t>ケイカク</t>
    </rPh>
    <phoneticPr fontId="21"/>
  </si>
  <si>
    <t>７．事業に係る設計者等情報</t>
    <phoneticPr fontId="21"/>
  </si>
  <si>
    <t>８．屋上利用状況（資料提出不要）</t>
    <rPh sb="2" eb="4">
      <t>オクジョウ</t>
    </rPh>
    <rPh sb="4" eb="8">
      <t>リヨウジョウキョウ</t>
    </rPh>
    <rPh sb="9" eb="15">
      <t>シリョウテイシュツフヨウ</t>
    </rPh>
    <phoneticPr fontId="21"/>
  </si>
  <si>
    <t>⑩その他</t>
    <phoneticPr fontId="22"/>
  </si>
  <si>
    <t>令和６年度　高層ＺＥＨ－Ｍ支援事業</t>
    <rPh sb="6" eb="7">
      <t>コウ</t>
    </rPh>
    <phoneticPr fontId="21"/>
  </si>
  <si>
    <t>高層ＺＥＨ－Ｍ支援事業</t>
    <rPh sb="0" eb="1">
      <t>コウ</t>
    </rPh>
    <phoneticPr fontId="21"/>
  </si>
  <si>
    <t>（戸建住宅ネット・ゼロ・エネルギー・ハウス（ＺＥＨ）化等支援事業及び集合住宅の省ＣＯ２化促進事業）のうち高層ＺＥＨ－Ｍ支援事業</t>
    <rPh sb="52" eb="54">
      <t>コウソウ</t>
    </rPh>
    <phoneticPr fontId="72"/>
  </si>
  <si>
    <t>（４）他の補助金に関する事項</t>
    <phoneticPr fontId="22"/>
  </si>
  <si>
    <t>（５）デコ活宣言・デコ活応援団参画</t>
    <phoneticPr fontId="22"/>
  </si>
  <si>
    <t>建築物木材利用促進協定について（公募要領Ｐ３１⑧を参照）</t>
    <rPh sb="0" eb="3">
      <t>ケンチクブツ</t>
    </rPh>
    <rPh sb="3" eb="5">
      <t>モクザイ</t>
    </rPh>
    <rPh sb="5" eb="7">
      <t>リヨウ</t>
    </rPh>
    <rPh sb="7" eb="9">
      <t>ソクシン</t>
    </rPh>
    <rPh sb="9" eb="11">
      <t>キョウテイ</t>
    </rPh>
    <rPh sb="16" eb="20">
      <t>コウボヨウリョウ</t>
    </rPh>
    <rPh sb="25" eb="27">
      <t>サンショウ</t>
    </rPh>
    <phoneticPr fontId="21"/>
  </si>
  <si>
    <t>建築物木材利用促進協定を締結し、協定対象区域内に協定の構想に沿った内容・条件の木材を補助対象建築物に使用している。</t>
    <phoneticPr fontId="22"/>
  </si>
  <si>
    <t>高層ＺＥＨ－Ｍ支援事業</t>
    <rPh sb="0" eb="1">
      <t>コウ</t>
    </rPh>
    <phoneticPr fontId="22"/>
  </si>
  <si>
    <t>高層ＺＥＨ－Ｍ支援事業</t>
    <rPh sb="0" eb="1">
      <t>コウ</t>
    </rPh>
    <phoneticPr fontId="21"/>
  </si>
  <si>
    <t>高層ZEH-M支援事業</t>
    <rPh sb="0" eb="1">
      <t>コウ</t>
    </rPh>
    <phoneticPr fontId="22"/>
  </si>
  <si>
    <t>高層ZEH-M支援事業</t>
    <rPh sb="0" eb="1">
      <t>コウ</t>
    </rPh>
    <phoneticPr fontId="22"/>
  </si>
  <si>
    <t>「１８．直交集成板（ＣＬＴ）明細」から自動転記（検算すること）</t>
    <rPh sb="4" eb="9">
      <t>チョッコウシュウセイバン</t>
    </rPh>
    <phoneticPr fontId="22"/>
  </si>
  <si>
    <t>「１８．直交集成板（ＣＬＴ）明細」から自動転記（検算すること）</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</si>
</sst>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s>
  <fonts count="25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s>
  <fills count="27">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7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s>
  <cellStyleXfs count="2468">
    <xf numFmtId="0" fontId="0" fillId="0" borderId="0">
      <alignment vertical="center"/>
    </xf>
    <xf numFmtId="38" fontId="19"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2"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2" fillId="0" borderId="0">
      <alignment vertical="center"/>
    </xf>
    <xf numFmtId="0" fontId="18" fillId="0" borderId="0">
      <alignment vertical="center"/>
    </xf>
    <xf numFmtId="0" fontId="82" fillId="0" borderId="0">
      <alignment vertical="center"/>
    </xf>
    <xf numFmtId="0" fontId="17"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7" fillId="0" borderId="0">
      <alignment vertical="center"/>
    </xf>
    <xf numFmtId="0" fontId="16" fillId="0" borderId="0">
      <alignment vertical="center"/>
    </xf>
    <xf numFmtId="0" fontId="16" fillId="0" borderId="0">
      <alignment vertical="center"/>
    </xf>
    <xf numFmtId="0" fontId="84" fillId="0" borderId="0">
      <alignment vertical="center"/>
    </xf>
    <xf numFmtId="0" fontId="15" fillId="0" borderId="0">
      <alignment vertical="center"/>
    </xf>
    <xf numFmtId="38" fontId="14"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0" fontId="172"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12"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12" fillId="0" borderId="0">
      <alignment vertical="center"/>
    </xf>
    <xf numFmtId="6" fontId="82" fillId="0" borderId="0" applyFont="0" applyFill="0" applyBorder="0" applyAlignment="0" applyProtection="0">
      <alignment vertical="center"/>
    </xf>
    <xf numFmtId="9" fontId="51"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2" fillId="0" borderId="0">
      <alignment vertical="center"/>
    </xf>
    <xf numFmtId="0" fontId="52" fillId="0" borderId="0">
      <alignment vertical="center"/>
    </xf>
    <xf numFmtId="0" fontId="52" fillId="0" borderId="0">
      <alignment vertical="center"/>
    </xf>
    <xf numFmtId="0" fontId="82" fillId="0" borderId="0">
      <alignment vertical="center"/>
    </xf>
    <xf numFmtId="0" fontId="52" fillId="0" borderId="0">
      <alignment vertical="center"/>
    </xf>
    <xf numFmtId="0" fontId="82" fillId="0" borderId="0">
      <alignment vertical="center"/>
    </xf>
    <xf numFmtId="9" fontId="12" fillId="0" borderId="0" applyFont="0" applyFill="0" applyBorder="0" applyAlignment="0" applyProtection="0">
      <alignment vertical="center"/>
    </xf>
    <xf numFmtId="0" fontId="51" fillId="0" borderId="0"/>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xf numFmtId="9" fontId="82"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2"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2" fillId="0" borderId="0"/>
    <xf numFmtId="0" fontId="12" fillId="0" borderId="0">
      <alignment vertical="center"/>
    </xf>
    <xf numFmtId="0" fontId="12" fillId="0" borderId="0">
      <alignment vertical="center"/>
    </xf>
    <xf numFmtId="0" fontId="173"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74" fillId="0" borderId="0"/>
    <xf numFmtId="9" fontId="51" fillId="0" borderId="0" applyFont="0" applyFill="0" applyBorder="0" applyAlignment="0" applyProtection="0">
      <alignment vertical="center"/>
    </xf>
    <xf numFmtId="9" fontId="82" fillId="0" borderId="0" applyFont="0" applyFill="0" applyBorder="0" applyAlignment="0" applyProtection="0">
      <alignment vertical="center"/>
    </xf>
    <xf numFmtId="9" fontId="12" fillId="0" borderId="0" applyFont="0" applyFill="0" applyBorder="0" applyAlignment="0" applyProtection="0">
      <alignment vertical="center"/>
    </xf>
    <xf numFmtId="38" fontId="51" fillId="0" borderId="0" applyFont="0" applyFill="0" applyBorder="0" applyAlignment="0" applyProtection="0">
      <alignment vertical="center"/>
    </xf>
    <xf numFmtId="38" fontId="12" fillId="0" borderId="0" applyFont="0" applyFill="0" applyBorder="0" applyAlignment="0" applyProtection="0">
      <alignment vertical="center"/>
    </xf>
    <xf numFmtId="38" fontId="8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0" fontId="82" fillId="0" borderId="0">
      <alignment vertical="center"/>
    </xf>
    <xf numFmtId="0" fontId="8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4" fillId="0" borderId="0">
      <alignment vertical="center"/>
    </xf>
    <xf numFmtId="0" fontId="51" fillId="0" borderId="0"/>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38"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1"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6" fontId="82" fillId="0" borderId="0" applyFont="0" applyFill="0" applyBorder="0" applyAlignment="0" applyProtection="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51"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2433">
    <xf numFmtId="0" fontId="0" fillId="0" borderId="0" xfId="0">
      <alignment vertical="center"/>
    </xf>
    <xf numFmtId="0" fontId="25" fillId="0" borderId="0" xfId="0" applyFont="1">
      <alignment vertical="center"/>
    </xf>
    <xf numFmtId="0" fontId="26" fillId="0" borderId="6" xfId="0" applyFont="1" applyBorder="1" applyAlignment="1" applyProtection="1">
      <alignment horizontal="center" vertical="center" shrinkToFit="1"/>
      <protection locked="0"/>
    </xf>
    <xf numFmtId="0" fontId="41" fillId="0" borderId="0" xfId="0" applyFont="1">
      <alignment vertical="center"/>
    </xf>
    <xf numFmtId="0" fontId="26" fillId="0" borderId="11" xfId="0" applyFont="1" applyBorder="1" applyAlignment="1" applyProtection="1">
      <alignment horizontal="left" vertical="center" indent="1"/>
      <protection locked="0"/>
    </xf>
    <xf numFmtId="0" fontId="55" fillId="0" borderId="0" xfId="0" applyFont="1">
      <alignment vertical="center"/>
    </xf>
    <xf numFmtId="0" fontId="58" fillId="0" borderId="0" xfId="0" applyFont="1">
      <alignment vertical="center"/>
    </xf>
    <xf numFmtId="0" fontId="56" fillId="0" borderId="0" xfId="0" applyFont="1">
      <alignment vertical="center"/>
    </xf>
    <xf numFmtId="0" fontId="54" fillId="0" borderId="0" xfId="0" applyFont="1">
      <alignment vertical="center"/>
    </xf>
    <xf numFmtId="0" fontId="67" fillId="0" borderId="0" xfId="0" applyFont="1" applyAlignment="1">
      <alignment vertical="center" shrinkToFit="1"/>
    </xf>
    <xf numFmtId="0" fontId="49" fillId="0" borderId="0" xfId="0" applyFont="1">
      <alignment vertical="center"/>
    </xf>
    <xf numFmtId="0" fontId="55"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41" fillId="0" borderId="0" xfId="1" applyFont="1">
      <alignment vertical="center"/>
    </xf>
    <xf numFmtId="38" fontId="57" fillId="0" borderId="0" xfId="1" applyFont="1">
      <alignment vertical="center"/>
    </xf>
    <xf numFmtId="38" fontId="55" fillId="0" borderId="0" xfId="1" applyFont="1">
      <alignment vertical="center"/>
    </xf>
    <xf numFmtId="38" fontId="41" fillId="0" borderId="0" xfId="1" applyFont="1" applyAlignment="1">
      <alignment horizontal="right" vertical="center"/>
    </xf>
    <xf numFmtId="38" fontId="56" fillId="0" borderId="0" xfId="1" applyFont="1">
      <alignment vertical="center"/>
    </xf>
    <xf numFmtId="38" fontId="41" fillId="0" borderId="6" xfId="1" applyFont="1" applyBorder="1" applyAlignment="1">
      <alignment horizontal="center" vertical="center"/>
    </xf>
    <xf numFmtId="38" fontId="50" fillId="0" borderId="6" xfId="1" applyFont="1" applyBorder="1" applyAlignment="1">
      <alignment horizontal="center" vertical="center"/>
    </xf>
    <xf numFmtId="38" fontId="66" fillId="0" borderId="6" xfId="1" applyFont="1" applyBorder="1" applyAlignment="1">
      <alignment horizontal="center" vertical="center"/>
    </xf>
    <xf numFmtId="38" fontId="41" fillId="0" borderId="43" xfId="1" applyFont="1" applyBorder="1" applyAlignment="1">
      <alignment horizontal="center" vertical="center"/>
    </xf>
    <xf numFmtId="193" fontId="41" fillId="0" borderId="0" xfId="1" applyNumberFormat="1" applyFont="1">
      <alignment vertical="center"/>
    </xf>
    <xf numFmtId="0" fontId="41" fillId="0" borderId="0" xfId="0" applyFont="1" applyProtection="1">
      <alignment vertical="center"/>
      <protection locked="0"/>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41" fillId="0" borderId="0" xfId="1" applyFont="1" applyBorder="1">
      <alignment vertical="center"/>
    </xf>
    <xf numFmtId="0" fontId="48" fillId="0" borderId="0" xfId="0" applyFont="1">
      <alignment vertical="center"/>
    </xf>
    <xf numFmtId="0" fontId="48" fillId="0" borderId="0" xfId="0" applyFont="1" applyAlignment="1">
      <alignment horizontal="center" vertical="center"/>
    </xf>
    <xf numFmtId="0" fontId="43" fillId="0" borderId="0" xfId="0" applyFont="1">
      <alignment vertical="center"/>
    </xf>
    <xf numFmtId="0" fontId="65" fillId="0" borderId="0" xfId="22" applyFont="1">
      <alignment vertical="center"/>
    </xf>
    <xf numFmtId="0" fontId="65" fillId="0" borderId="0" xfId="22" applyFont="1" applyAlignment="1">
      <alignment vertical="center" shrinkToFit="1"/>
    </xf>
    <xf numFmtId="0" fontId="87" fillId="0" borderId="106" xfId="2" applyFont="1" applyBorder="1" applyAlignment="1">
      <alignment vertical="center" shrinkToFit="1"/>
    </xf>
    <xf numFmtId="0" fontId="87" fillId="0" borderId="101"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87" fillId="0" borderId="0" xfId="2" applyFont="1" applyAlignment="1">
      <alignment vertical="center"/>
    </xf>
    <xf numFmtId="0" fontId="87" fillId="0" borderId="117" xfId="2" applyFont="1" applyBorder="1" applyAlignment="1">
      <alignment horizontal="left" vertical="center" wrapText="1" shrinkToFit="1"/>
    </xf>
    <xf numFmtId="0" fontId="69" fillId="0" borderId="6" xfId="5" applyFont="1" applyBorder="1" applyAlignment="1" applyProtection="1">
      <alignment horizontal="center" vertical="center" wrapText="1"/>
      <protection locked="0"/>
    </xf>
    <xf numFmtId="0" fontId="69" fillId="0" borderId="119" xfId="5" applyFont="1" applyBorder="1" applyAlignment="1" applyProtection="1">
      <alignment horizontal="center" vertical="center" wrapText="1"/>
      <protection locked="0"/>
    </xf>
    <xf numFmtId="49" fontId="69" fillId="0" borderId="119" xfId="5" applyNumberFormat="1"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6"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9" xfId="5" applyFont="1" applyBorder="1" applyAlignment="1" applyProtection="1">
      <alignment horizontal="center" vertical="center" wrapText="1"/>
      <protection locked="0"/>
    </xf>
    <xf numFmtId="0" fontId="69" fillId="0" borderId="122"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38" fontId="69" fillId="0" borderId="122" xfId="1"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7"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19" xfId="5" applyFont="1" applyBorder="1" applyAlignment="1" applyProtection="1">
      <alignment horizontal="center" vertical="center" wrapText="1"/>
      <protection locked="0"/>
    </xf>
    <xf numFmtId="0" fontId="65" fillId="0" borderId="120"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Alignment="1">
      <alignment vertical="center"/>
    </xf>
    <xf numFmtId="0" fontId="103" fillId="0" borderId="0" xfId="22" applyFont="1">
      <alignment vertical="center"/>
    </xf>
    <xf numFmtId="0" fontId="91" fillId="0" borderId="0" xfId="2" applyFont="1" applyAlignment="1">
      <alignment vertical="center"/>
    </xf>
    <xf numFmtId="0" fontId="50" fillId="0" borderId="0" xfId="22" applyFont="1">
      <alignment vertical="center"/>
    </xf>
    <xf numFmtId="0" fontId="102" fillId="0" borderId="0" xfId="2" applyFont="1" applyAlignment="1">
      <alignment vertical="center"/>
    </xf>
    <xf numFmtId="38" fontId="49" fillId="0" borderId="0" xfId="1" applyFont="1" applyFill="1">
      <alignment vertical="center"/>
    </xf>
    <xf numFmtId="195" fontId="69" fillId="0" borderId="0" xfId="5" applyNumberFormat="1" applyFont="1" applyAlignment="1">
      <alignment horizontal="center" vertical="center" wrapText="1"/>
    </xf>
    <xf numFmtId="195" fontId="69" fillId="0" borderId="119" xfId="5" applyNumberFormat="1" applyFont="1" applyBorder="1" applyAlignment="1" applyProtection="1">
      <alignment horizontal="center" vertical="center" wrapText="1"/>
      <protection locked="0"/>
    </xf>
    <xf numFmtId="195" fontId="69" fillId="0" borderId="120"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Alignment="1">
      <alignment vertical="center"/>
    </xf>
    <xf numFmtId="0" fontId="108" fillId="0" borderId="0" xfId="2" applyFont="1" applyAlignment="1">
      <alignment vertical="center"/>
    </xf>
    <xf numFmtId="0" fontId="83" fillId="0" borderId="0" xfId="2" applyFont="1" applyAlignment="1">
      <alignment vertical="center" shrinkToFit="1"/>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2"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41" fillId="0" borderId="6" xfId="0" applyFont="1" applyBorder="1" applyAlignment="1">
      <alignment horizontal="center" vertical="center"/>
    </xf>
    <xf numFmtId="0" fontId="48" fillId="0" borderId="6" xfId="0" applyFont="1" applyBorder="1" applyAlignment="1" applyProtection="1">
      <alignment horizontal="center" vertical="center" shrinkToFit="1"/>
      <protection locked="0"/>
    </xf>
    <xf numFmtId="199" fontId="48" fillId="0" borderId="6" xfId="0" applyNumberFormat="1" applyFont="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0" applyFont="1" applyAlignment="1">
      <alignment horizontal="left" vertical="center" indent="1" shrinkToFit="1"/>
    </xf>
    <xf numFmtId="0" fontId="117" fillId="0" borderId="0" xfId="0" applyFont="1" applyAlignment="1">
      <alignment vertical="center" shrinkToFit="1"/>
    </xf>
    <xf numFmtId="0" fontId="81" fillId="0" borderId="0" xfId="0" applyFont="1">
      <alignment vertical="center"/>
    </xf>
    <xf numFmtId="0" fontId="119" fillId="0" borderId="0" xfId="0" applyFont="1" applyAlignment="1">
      <alignment vertical="center" shrinkToFit="1"/>
    </xf>
    <xf numFmtId="0" fontId="81" fillId="0" borderId="0" xfId="0" applyFont="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lignment vertical="center"/>
    </xf>
    <xf numFmtId="0" fontId="98" fillId="0" borderId="6" xfId="0" applyFont="1" applyBorder="1" applyAlignment="1" applyProtection="1">
      <alignment horizontal="center" vertical="center" shrinkToFit="1"/>
      <protection locked="0"/>
    </xf>
    <xf numFmtId="0" fontId="81" fillId="0" borderId="7" xfId="0" applyFont="1" applyBorder="1" applyProtection="1">
      <alignment vertical="center"/>
      <protection locked="0"/>
    </xf>
    <xf numFmtId="0" fontId="98" fillId="0" borderId="6" xfId="0" applyFont="1" applyBorder="1" applyAlignment="1" applyProtection="1">
      <alignment vertical="center" shrinkToFit="1"/>
      <protection locked="0"/>
    </xf>
    <xf numFmtId="0" fontId="48" fillId="0" borderId="6" xfId="0" applyFont="1" applyBorder="1" applyAlignment="1" applyProtection="1">
      <alignment horizontal="left" vertical="center" shrinkToFit="1"/>
      <protection locked="0"/>
    </xf>
    <xf numFmtId="0" fontId="121" fillId="0" borderId="0" xfId="0" applyFont="1" applyAlignment="1">
      <alignment vertical="center" shrinkToFit="1"/>
    </xf>
    <xf numFmtId="0" fontId="118" fillId="0" borderId="0" xfId="0" applyFont="1">
      <alignment vertical="center"/>
    </xf>
    <xf numFmtId="38" fontId="41" fillId="0" borderId="35" xfId="1" applyFont="1" applyFill="1" applyBorder="1" applyAlignment="1">
      <alignment vertical="center" wrapText="1"/>
    </xf>
    <xf numFmtId="38" fontId="41" fillId="0" borderId="35" xfId="1" applyFont="1" applyFill="1" applyBorder="1" applyAlignment="1">
      <alignment vertical="center"/>
    </xf>
    <xf numFmtId="38" fontId="41" fillId="0" borderId="0" xfId="1" applyFont="1" applyFill="1" applyBorder="1" applyAlignment="1">
      <alignment vertical="center"/>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6"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81" fillId="0" borderId="53" xfId="0" applyFont="1" applyBorder="1" applyAlignment="1" applyProtection="1">
      <alignment horizontal="center" vertical="center"/>
      <protection locked="0"/>
    </xf>
    <xf numFmtId="182" fontId="41" fillId="0" borderId="0" xfId="0" applyNumberFormat="1" applyFont="1">
      <alignment vertical="center"/>
    </xf>
    <xf numFmtId="0" fontId="41" fillId="0" borderId="0" xfId="0" applyFont="1" applyAlignment="1">
      <alignment vertical="center" wrapText="1" shrinkToFit="1"/>
    </xf>
    <xf numFmtId="0" fontId="42" fillId="0" borderId="0" xfId="0" applyFont="1">
      <alignment vertical="center"/>
    </xf>
    <xf numFmtId="0" fontId="41" fillId="0" borderId="0" xfId="0" applyFont="1" applyAlignment="1">
      <alignment vertical="center" shrinkToFit="1"/>
    </xf>
    <xf numFmtId="0" fontId="109" fillId="0" borderId="0" xfId="0" applyFont="1" applyAlignment="1">
      <alignment horizontal="left" vertical="center" indent="1"/>
    </xf>
    <xf numFmtId="179" fontId="41" fillId="0" borderId="0" xfId="0" applyNumberFormat="1" applyFont="1">
      <alignment vertical="center"/>
    </xf>
    <xf numFmtId="179" fontId="41" fillId="0" borderId="0" xfId="0" applyNumberFormat="1" applyFont="1" applyAlignment="1">
      <alignment horizontal="left" vertical="center" indent="1"/>
    </xf>
    <xf numFmtId="0" fontId="81" fillId="0" borderId="0" xfId="0" applyFont="1" applyAlignment="1">
      <alignment vertical="center" wrapText="1"/>
    </xf>
    <xf numFmtId="0" fontId="115" fillId="0" borderId="0" xfId="0" applyFont="1" applyAlignment="1">
      <alignment horizontal="left" vertical="center" wrapText="1"/>
    </xf>
    <xf numFmtId="0" fontId="41" fillId="0" borderId="0" xfId="0" applyFont="1" applyAlignment="1">
      <alignment horizontal="left" vertical="center" indent="3"/>
    </xf>
    <xf numFmtId="49" fontId="41" fillId="0" borderId="0" xfId="0" applyNumberFormat="1" applyFont="1">
      <alignment vertical="center"/>
    </xf>
    <xf numFmtId="0" fontId="41" fillId="0" borderId="0" xfId="0" applyFont="1" applyAlignment="1">
      <alignment horizontal="right" vertical="center"/>
    </xf>
    <xf numFmtId="181" fontId="40" fillId="0" borderId="0" xfId="1" applyNumberFormat="1" applyFont="1" applyAlignment="1" applyProtection="1">
      <alignment vertical="center"/>
    </xf>
    <xf numFmtId="0" fontId="46" fillId="0" borderId="0" xfId="0" applyFont="1">
      <alignment vertical="center"/>
    </xf>
    <xf numFmtId="180" fontId="40" fillId="0" borderId="0" xfId="0" applyNumberFormat="1" applyFont="1">
      <alignment vertical="center"/>
    </xf>
    <xf numFmtId="0" fontId="45" fillId="0" borderId="0" xfId="0" applyFont="1">
      <alignment vertical="center"/>
    </xf>
    <xf numFmtId="0" fontId="47" fillId="0" borderId="0" xfId="0" applyFont="1">
      <alignment vertical="center"/>
    </xf>
    <xf numFmtId="0" fontId="41" fillId="0" borderId="34" xfId="0" applyFont="1" applyBorder="1" applyAlignment="1">
      <alignment horizontal="center"/>
    </xf>
    <xf numFmtId="0" fontId="41" fillId="0" borderId="36" xfId="0" applyFont="1" applyBorder="1" applyAlignment="1">
      <alignment horizontal="center"/>
    </xf>
    <xf numFmtId="0" fontId="41" fillId="0" borderId="40" xfId="0" applyFont="1" applyBorder="1" applyAlignment="1">
      <alignment horizontal="center" vertical="top"/>
    </xf>
    <xf numFmtId="0" fontId="41" fillId="0" borderId="41" xfId="0" applyFont="1" applyBorder="1" applyAlignment="1">
      <alignment horizontal="center" vertical="top"/>
    </xf>
    <xf numFmtId="38" fontId="41" fillId="0" borderId="0" xfId="1" applyFont="1" applyBorder="1" applyAlignment="1" applyProtection="1">
      <alignment vertical="center"/>
    </xf>
    <xf numFmtId="0" fontId="41" fillId="0" borderId="0" xfId="0" applyFont="1" applyAlignment="1">
      <alignment vertical="center" wrapText="1"/>
    </xf>
    <xf numFmtId="0" fontId="41" fillId="0" borderId="0" xfId="0" applyFont="1" applyAlignment="1">
      <alignment vertical="top" wrapText="1"/>
    </xf>
    <xf numFmtId="0" fontId="41" fillId="0" borderId="0" xfId="0" applyFont="1" applyAlignment="1">
      <alignment vertical="top"/>
    </xf>
    <xf numFmtId="0" fontId="104" fillId="0" borderId="0" xfId="0" applyFont="1">
      <alignment vertical="center"/>
    </xf>
    <xf numFmtId="0" fontId="43" fillId="0" borderId="0" xfId="0" applyFont="1" applyAlignment="1">
      <alignment horizontal="center" vertical="center"/>
    </xf>
    <xf numFmtId="0" fontId="41" fillId="5" borderId="6" xfId="0" applyFont="1" applyFill="1" applyBorder="1" applyAlignment="1">
      <alignment horizontal="center" vertical="center"/>
    </xf>
    <xf numFmtId="0" fontId="41" fillId="0" borderId="6" xfId="0" applyFont="1" applyBorder="1" applyAlignment="1" applyProtection="1">
      <alignment horizontal="left" vertical="center" indent="1" shrinkToFit="1"/>
      <protection locked="0"/>
    </xf>
    <xf numFmtId="38" fontId="41" fillId="0" borderId="7" xfId="1" applyFont="1" applyBorder="1" applyAlignment="1" applyProtection="1">
      <alignment horizontal="center" vertical="center"/>
    </xf>
    <xf numFmtId="38" fontId="44" fillId="0" borderId="0" xfId="1" applyFont="1" applyAlignment="1">
      <alignment vertical="center"/>
    </xf>
    <xf numFmtId="0" fontId="69" fillId="18" borderId="6" xfId="5" applyFont="1" applyFill="1" applyBorder="1" applyAlignment="1">
      <alignment horizontal="center" vertical="center" wrapText="1"/>
    </xf>
    <xf numFmtId="0" fontId="112" fillId="0" borderId="0" xfId="0" applyFont="1" applyAlignment="1">
      <alignment horizontal="right" vertical="center"/>
    </xf>
    <xf numFmtId="0" fontId="70" fillId="0" borderId="0" xfId="0" applyFont="1">
      <alignment vertical="center"/>
    </xf>
    <xf numFmtId="0" fontId="69" fillId="0" borderId="0" xfId="0" applyFont="1">
      <alignment vertical="center"/>
    </xf>
    <xf numFmtId="0" fontId="50" fillId="0" borderId="0" xfId="0" applyFont="1">
      <alignment vertical="center"/>
    </xf>
    <xf numFmtId="0" fontId="41" fillId="10" borderId="6" xfId="0" applyFont="1" applyFill="1" applyBorder="1" applyAlignment="1">
      <alignment horizontal="center" vertical="center"/>
    </xf>
    <xf numFmtId="0" fontId="41" fillId="10" borderId="6" xfId="0" applyFont="1" applyFill="1" applyBorder="1" applyAlignment="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Alignment="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6" fillId="0" borderId="16" xfId="0" applyNumberFormat="1" applyFont="1" applyBorder="1" applyAlignment="1" applyProtection="1">
      <alignment horizontal="left" vertical="center" indent="1"/>
      <protection locked="0"/>
    </xf>
    <xf numFmtId="189" fontId="69" fillId="0" borderId="7" xfId="5" applyNumberFormat="1" applyFont="1" applyBorder="1" applyAlignment="1" applyProtection="1">
      <alignment horizontal="center" vertical="center" textRotation="255" shrinkToFit="1"/>
      <protection locked="0"/>
    </xf>
    <xf numFmtId="0" fontId="90"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30" fillId="0" borderId="0" xfId="0" applyFont="1">
      <alignment vertical="center"/>
    </xf>
    <xf numFmtId="0" fontId="131" fillId="0" borderId="0" xfId="0" applyFont="1">
      <alignment vertical="center"/>
    </xf>
    <xf numFmtId="0" fontId="128" fillId="0" borderId="0" xfId="0" applyFont="1" applyAlignment="1">
      <alignment vertical="center" wrapText="1"/>
    </xf>
    <xf numFmtId="0" fontId="133" fillId="0" borderId="0" xfId="0" applyFont="1">
      <alignment vertical="center"/>
    </xf>
    <xf numFmtId="0" fontId="135" fillId="0" borderId="0" xfId="0" applyFont="1">
      <alignment vertical="center"/>
    </xf>
    <xf numFmtId="0" fontId="127" fillId="0" borderId="0" xfId="2" applyFont="1" applyAlignment="1">
      <alignment vertical="center"/>
    </xf>
    <xf numFmtId="195" fontId="138" fillId="0" borderId="0" xfId="5" applyNumberFormat="1" applyFont="1" applyAlignment="1">
      <alignment horizontal="center" vertical="center" wrapText="1"/>
    </xf>
    <xf numFmtId="49" fontId="138" fillId="0" borderId="0" xfId="5" applyNumberFormat="1" applyFont="1" applyAlignment="1">
      <alignment horizontal="center" vertical="center" wrapText="1"/>
    </xf>
    <xf numFmtId="0" fontId="138" fillId="0" borderId="0" xfId="5" applyFont="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Alignment="1">
      <alignment horizontal="center" vertical="center" textRotation="255" shrinkToFit="1"/>
    </xf>
    <xf numFmtId="38" fontId="138" fillId="0" borderId="0" xfId="1" applyFont="1" applyFill="1" applyAlignment="1">
      <alignment horizontal="center" vertical="center" wrapText="1"/>
    </xf>
    <xf numFmtId="0" fontId="137" fillId="0" borderId="0" xfId="0" applyFo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38" fontId="140" fillId="0" borderId="158" xfId="1" applyFont="1" applyBorder="1">
      <alignment vertical="center"/>
    </xf>
    <xf numFmtId="38" fontId="81" fillId="0" borderId="159" xfId="1" applyFont="1" applyFill="1" applyBorder="1" applyAlignment="1" applyProtection="1">
      <alignment horizontal="center" vertical="center"/>
    </xf>
    <xf numFmtId="0" fontId="39"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indent="3"/>
    </xf>
    <xf numFmtId="0" fontId="122" fillId="0" borderId="0" xfId="6" applyFont="1" applyProtection="1">
      <alignment vertical="center"/>
      <protection hidden="1"/>
    </xf>
    <xf numFmtId="0" fontId="56" fillId="0" borderId="0" xfId="12" applyFont="1" applyProtection="1">
      <alignment vertical="center"/>
      <protection hidden="1"/>
    </xf>
    <xf numFmtId="0" fontId="122" fillId="0" borderId="0" xfId="6" applyFont="1">
      <alignment vertical="center"/>
    </xf>
    <xf numFmtId="0" fontId="145" fillId="0" borderId="0" xfId="6" applyFont="1">
      <alignment vertical="center"/>
    </xf>
    <xf numFmtId="0" fontId="146" fillId="9" borderId="0" xfId="6" applyFont="1" applyFill="1">
      <alignment vertical="center"/>
    </xf>
    <xf numFmtId="0" fontId="147" fillId="9" borderId="0" xfId="6" applyFont="1" applyFill="1" applyAlignment="1"/>
    <xf numFmtId="0" fontId="145" fillId="9" borderId="0" xfId="6" applyFont="1" applyFill="1">
      <alignment vertical="center"/>
    </xf>
    <xf numFmtId="0" fontId="145" fillId="9" borderId="0" xfId="6" applyFont="1" applyFill="1" applyAlignment="1">
      <alignment horizontal="left" vertical="center" indent="1"/>
    </xf>
    <xf numFmtId="0" fontId="145" fillId="0" borderId="0" xfId="6" applyFont="1" applyProtection="1">
      <alignment vertical="center"/>
      <protection hidden="1"/>
    </xf>
    <xf numFmtId="0" fontId="148" fillId="0" borderId="0" xfId="12" applyFont="1" applyAlignment="1" applyProtection="1">
      <alignment horizontal="right" vertical="center"/>
      <protection hidden="1"/>
    </xf>
    <xf numFmtId="0" fontId="56" fillId="0" borderId="0" xfId="12" applyFont="1" applyAlignment="1" applyProtection="1">
      <alignment horizontal="right" vertical="center"/>
      <protection hidden="1"/>
    </xf>
    <xf numFmtId="0" fontId="83" fillId="9" borderId="0" xfId="6" applyFont="1" applyFill="1" applyAlignment="1">
      <alignment vertical="top" wrapText="1"/>
    </xf>
    <xf numFmtId="0" fontId="149" fillId="0" borderId="0" xfId="12" applyFont="1" applyProtection="1">
      <alignment vertical="center"/>
      <protection hidden="1"/>
    </xf>
    <xf numFmtId="38" fontId="150" fillId="0" borderId="0" xfId="10" applyFont="1" applyProtection="1">
      <alignment vertical="center"/>
      <protection hidden="1"/>
    </xf>
    <xf numFmtId="0" fontId="124" fillId="0" borderId="0" xfId="12" applyFont="1" applyProtection="1">
      <alignment vertical="center"/>
      <protection hidden="1"/>
    </xf>
    <xf numFmtId="0" fontId="56" fillId="9" borderId="0" xfId="12" applyFont="1" applyFill="1" applyProtection="1">
      <alignment vertical="center"/>
      <protection hidden="1"/>
    </xf>
    <xf numFmtId="0" fontId="41" fillId="9" borderId="0" xfId="12" applyFont="1" applyFill="1" applyAlignment="1" applyProtection="1">
      <alignment vertical="center" wrapText="1"/>
      <protection hidden="1"/>
    </xf>
    <xf numFmtId="201" fontId="56" fillId="0" borderId="0" xfId="12" applyNumberFormat="1" applyFont="1" applyProtection="1">
      <alignment vertical="center"/>
      <protection hidden="1"/>
    </xf>
    <xf numFmtId="202" fontId="56" fillId="0" borderId="0" xfId="12" applyNumberFormat="1" applyFont="1" applyAlignment="1" applyProtection="1">
      <alignment horizontal="center" vertical="center"/>
      <protection hidden="1"/>
    </xf>
    <xf numFmtId="201" fontId="65" fillId="0" borderId="0" xfId="6" applyNumberFormat="1" applyFont="1" applyAlignment="1" applyProtection="1">
      <alignment vertical="center" wrapText="1"/>
      <protection hidden="1"/>
    </xf>
    <xf numFmtId="202" fontId="65" fillId="0" borderId="0" xfId="6" applyNumberFormat="1" applyFont="1" applyAlignment="1" applyProtection="1">
      <alignment horizontal="center" vertical="center" wrapText="1"/>
      <protection hidden="1"/>
    </xf>
    <xf numFmtId="201" fontId="65" fillId="14" borderId="0" xfId="6" applyNumberFormat="1" applyFont="1" applyFill="1" applyAlignment="1" applyProtection="1">
      <alignment vertical="center" wrapText="1"/>
      <protection hidden="1"/>
    </xf>
    <xf numFmtId="202" fontId="65" fillId="14" borderId="0" xfId="6" applyNumberFormat="1" applyFont="1" applyFill="1" applyAlignment="1" applyProtection="1">
      <alignment horizontal="center" vertical="center" wrapText="1"/>
      <protection hidden="1"/>
    </xf>
    <xf numFmtId="0" fontId="82" fillId="0" borderId="0" xfId="14">
      <alignment vertical="center"/>
    </xf>
    <xf numFmtId="0" fontId="151" fillId="0" borderId="0" xfId="12" applyFont="1" applyAlignment="1">
      <alignment horizontal="center" vertical="center" wrapText="1" shrinkToFit="1"/>
    </xf>
    <xf numFmtId="49" fontId="152" fillId="0" borderId="0" xfId="12" applyNumberFormat="1" applyFont="1" applyAlignment="1">
      <alignment vertical="center" shrinkToFit="1"/>
    </xf>
    <xf numFmtId="0" fontId="153"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4"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79" fillId="0" borderId="0" xfId="0" applyFont="1">
      <alignment vertical="center"/>
    </xf>
    <xf numFmtId="0" fontId="50" fillId="0" borderId="0" xfId="0" applyFont="1" applyAlignment="1">
      <alignment horizontal="right" vertical="center"/>
    </xf>
    <xf numFmtId="0" fontId="50" fillId="0" borderId="0" xfId="0" applyFont="1" applyAlignment="1">
      <alignment vertical="center" shrinkToFit="1"/>
    </xf>
    <xf numFmtId="0" fontId="69" fillId="0" borderId="0" xfId="0" applyFont="1" applyAlignment="1">
      <alignment horizontal="right" vertical="center"/>
    </xf>
    <xf numFmtId="0" fontId="69" fillId="0" borderId="0" xfId="0" applyFont="1" applyAlignment="1">
      <alignment vertical="center" shrinkToFit="1"/>
    </xf>
    <xf numFmtId="0" fontId="77" fillId="0" borderId="0" xfId="0" applyFont="1">
      <alignment vertical="center"/>
    </xf>
    <xf numFmtId="0" fontId="69" fillId="0" borderId="0" xfId="0" applyFont="1" applyAlignment="1">
      <alignment horizontal="center" vertical="center"/>
    </xf>
    <xf numFmtId="0" fontId="91" fillId="0" borderId="9" xfId="0" applyFont="1" applyBorder="1">
      <alignment vertical="center"/>
    </xf>
    <xf numFmtId="0" fontId="158"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83" fillId="9" borderId="0" xfId="6" applyFont="1" applyFill="1" applyAlignment="1"/>
    <xf numFmtId="0" fontId="161" fillId="0" borderId="0" xfId="6" applyFont="1" applyProtection="1">
      <alignment vertical="center"/>
      <protection hidden="1"/>
    </xf>
    <xf numFmtId="0" fontId="83" fillId="9" borderId="0" xfId="6" applyFont="1" applyFill="1" applyAlignment="1">
      <alignment vertical="center" wrapText="1"/>
    </xf>
    <xf numFmtId="0" fontId="161" fillId="0" borderId="0" xfId="6" applyFont="1">
      <alignment vertical="center"/>
    </xf>
    <xf numFmtId="0" fontId="161" fillId="0" borderId="0" xfId="12" applyFont="1" applyAlignment="1">
      <alignment vertical="center" shrinkToFit="1"/>
    </xf>
    <xf numFmtId="0" fontId="155" fillId="0" borderId="0" xfId="6" applyFont="1" applyAlignment="1">
      <alignment horizontal="right" vertical="center"/>
    </xf>
    <xf numFmtId="0" fontId="162" fillId="9" borderId="0" xfId="6" applyFont="1" applyFill="1">
      <alignment vertical="center"/>
    </xf>
    <xf numFmtId="0" fontId="161" fillId="9" borderId="0" xfId="6" applyFont="1" applyFill="1">
      <alignment vertical="center"/>
    </xf>
    <xf numFmtId="0" fontId="161" fillId="0" borderId="0" xfId="6" applyFont="1" applyAlignment="1">
      <alignment horizontal="right" vertical="center"/>
    </xf>
    <xf numFmtId="0" fontId="151" fillId="9" borderId="0" xfId="6" applyFont="1" applyFill="1">
      <alignment vertical="center"/>
    </xf>
    <xf numFmtId="0" fontId="161"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1"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5"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3"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1" fillId="9" borderId="0" xfId="6" applyFont="1" applyFill="1" applyAlignment="1">
      <alignment horizontal="right" vertical="center"/>
    </xf>
    <xf numFmtId="0" fontId="155" fillId="9" borderId="0" xfId="6" applyFont="1" applyFill="1" applyAlignment="1">
      <alignment horizontal="left" vertical="top"/>
    </xf>
    <xf numFmtId="0" fontId="83" fillId="9" borderId="0" xfId="6" applyFont="1" applyFill="1" applyAlignment="1">
      <alignment horizontal="right" vertical="center"/>
    </xf>
    <xf numFmtId="0" fontId="151" fillId="0" borderId="0" xfId="6" applyFont="1" applyAlignment="1">
      <alignment horizontal="center" vertical="center"/>
    </xf>
    <xf numFmtId="0" fontId="155" fillId="9" borderId="0" xfId="6" applyFont="1" applyFill="1" applyAlignment="1">
      <alignment vertical="top"/>
    </xf>
    <xf numFmtId="0" fontId="155" fillId="0" borderId="0" xfId="6" applyFont="1">
      <alignment vertical="center"/>
    </xf>
    <xf numFmtId="0" fontId="164" fillId="0" borderId="0" xfId="12" applyFont="1" applyProtection="1">
      <alignment vertical="center"/>
      <protection hidden="1"/>
    </xf>
    <xf numFmtId="0" fontId="154" fillId="0" borderId="0" xfId="12" applyFont="1" applyProtection="1">
      <alignment vertical="center"/>
      <protection hidden="1"/>
    </xf>
    <xf numFmtId="38" fontId="69" fillId="0" borderId="0" xfId="10" applyFont="1" applyProtection="1">
      <alignment vertical="center"/>
      <protection hidden="1"/>
    </xf>
    <xf numFmtId="0" fontId="146" fillId="0" borderId="0" xfId="12" applyFont="1" applyProtection="1">
      <alignment vertical="center"/>
      <protection hidden="1"/>
    </xf>
    <xf numFmtId="0" fontId="83" fillId="0" borderId="0" xfId="12" applyFont="1" applyProtection="1">
      <alignment vertical="center"/>
      <protection hidden="1"/>
    </xf>
    <xf numFmtId="0" fontId="160"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1" fontId="163" fillId="0" borderId="0" xfId="12" applyNumberFormat="1" applyFont="1" applyProtection="1">
      <alignment vertical="center"/>
      <protection hidden="1"/>
    </xf>
    <xf numFmtId="202" fontId="160" fillId="0" borderId="0" xfId="12" applyNumberFormat="1" applyFont="1" applyAlignment="1" applyProtection="1">
      <alignment horizontal="center" vertical="center"/>
      <protection hidden="1"/>
    </xf>
    <xf numFmtId="201" fontId="165" fillId="0" borderId="0" xfId="6" applyNumberFormat="1" applyFont="1" applyAlignment="1" applyProtection="1">
      <alignment vertical="center" wrapText="1"/>
      <protection hidden="1"/>
    </xf>
    <xf numFmtId="201" fontId="165" fillId="14" borderId="0" xfId="6" applyNumberFormat="1" applyFont="1" applyFill="1" applyAlignment="1" applyProtection="1">
      <alignment vertical="center" wrapText="1"/>
      <protection hidden="1"/>
    </xf>
    <xf numFmtId="0" fontId="155" fillId="19" borderId="7" xfId="14" applyFont="1" applyFill="1" applyBorder="1" applyAlignment="1" applyProtection="1">
      <alignment horizontal="center" vertical="center"/>
      <protection locked="0"/>
    </xf>
    <xf numFmtId="0" fontId="156" fillId="0" borderId="8" xfId="12" applyFont="1" applyBorder="1">
      <alignment vertical="center"/>
    </xf>
    <xf numFmtId="0" fontId="155" fillId="19" borderId="8" xfId="14" applyFont="1" applyFill="1" applyBorder="1" applyAlignment="1" applyProtection="1">
      <alignment horizontal="center" vertical="center"/>
      <protection locked="0"/>
    </xf>
    <xf numFmtId="0" fontId="155" fillId="9" borderId="8" xfId="14" applyFont="1" applyFill="1" applyBorder="1">
      <alignment vertical="center"/>
    </xf>
    <xf numFmtId="0" fontId="155" fillId="0" borderId="9" xfId="6" applyFont="1" applyBorder="1">
      <alignment vertical="center"/>
    </xf>
    <xf numFmtId="49" fontId="83" fillId="9" borderId="0" xfId="14" applyNumberFormat="1" applyFont="1" applyFill="1">
      <alignment vertical="center"/>
    </xf>
    <xf numFmtId="49" fontId="152" fillId="0" borderId="0" xfId="12" applyNumberFormat="1" applyFont="1" applyAlignment="1">
      <alignment horizontal="center" vertical="center" shrinkToFit="1"/>
    </xf>
    <xf numFmtId="49" fontId="166" fillId="0" borderId="0" xfId="12" applyNumberFormat="1" applyFont="1" applyAlignment="1">
      <alignment horizontal="center" vertical="center" shrinkToFit="1"/>
    </xf>
    <xf numFmtId="0" fontId="152"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5" fillId="0" borderId="0" xfId="12" applyNumberFormat="1" applyFont="1" applyAlignment="1">
      <alignment vertical="center" shrinkToFit="1"/>
    </xf>
    <xf numFmtId="49" fontId="144" fillId="0" borderId="0" xfId="12" applyNumberFormat="1" applyFont="1" applyAlignment="1">
      <alignment vertical="center" shrinkToFit="1"/>
    </xf>
    <xf numFmtId="49" fontId="155" fillId="0" borderId="9" xfId="12" applyNumberFormat="1" applyFont="1" applyBorder="1" applyAlignment="1">
      <alignment vertical="center" shrinkToFit="1"/>
    </xf>
    <xf numFmtId="0" fontId="155" fillId="0" borderId="9" xfId="12" applyFont="1" applyBorder="1" applyAlignment="1">
      <alignment vertical="center" shrinkToFit="1"/>
    </xf>
    <xf numFmtId="0" fontId="144" fillId="0" borderId="0" xfId="12" applyFont="1" applyAlignment="1">
      <alignment vertical="center" shrinkToFit="1"/>
    </xf>
    <xf numFmtId="0" fontId="155" fillId="0" borderId="0" xfId="12" applyFont="1" applyAlignment="1">
      <alignment vertical="center" shrinkToFit="1"/>
    </xf>
    <xf numFmtId="49" fontId="145"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5" fillId="0" borderId="0" xfId="6" applyFont="1" applyAlignment="1">
      <alignment horizontal="center" vertical="center"/>
    </xf>
    <xf numFmtId="0" fontId="151" fillId="0" borderId="0" xfId="6" applyFont="1" applyProtection="1">
      <alignment vertical="center"/>
      <protection hidden="1"/>
    </xf>
    <xf numFmtId="0" fontId="51" fillId="0" borderId="0" xfId="6" applyFont="1" applyProtection="1">
      <alignment vertical="center"/>
      <protection hidden="1"/>
    </xf>
    <xf numFmtId="0" fontId="163" fillId="0" borderId="0" xfId="12" applyFont="1" applyProtection="1">
      <alignment vertical="center"/>
      <protection hidden="1"/>
    </xf>
    <xf numFmtId="0" fontId="160" fillId="0" borderId="0" xfId="12" applyFont="1" applyProtection="1">
      <alignment vertical="center"/>
      <protection hidden="1"/>
    </xf>
    <xf numFmtId="0" fontId="51" fillId="0" borderId="0" xfId="6" applyFont="1">
      <alignment vertical="center"/>
    </xf>
    <xf numFmtId="0" fontId="155" fillId="0" borderId="9" xfId="6" applyFont="1" applyBorder="1" applyAlignment="1">
      <alignment horizontal="center" vertical="center"/>
    </xf>
    <xf numFmtId="0" fontId="155" fillId="0" borderId="8" xfId="12" applyFont="1" applyBorder="1" applyAlignment="1">
      <alignment vertical="center" wrapText="1"/>
    </xf>
    <xf numFmtId="0" fontId="155" fillId="0" borderId="8" xfId="12" applyFont="1" applyBorder="1">
      <alignment vertical="center"/>
    </xf>
    <xf numFmtId="0" fontId="151" fillId="0" borderId="0" xfId="2" applyFont="1"/>
    <xf numFmtId="0" fontId="86" fillId="0" borderId="0" xfId="2" applyFont="1" applyAlignment="1">
      <alignment horizontal="left" vertical="center"/>
    </xf>
    <xf numFmtId="0" fontId="169" fillId="0" borderId="0" xfId="2" applyFont="1"/>
    <xf numFmtId="0" fontId="155" fillId="0" borderId="0" xfId="2" applyFont="1"/>
    <xf numFmtId="0" fontId="169" fillId="0" borderId="9" xfId="2" applyFont="1" applyBorder="1" applyAlignment="1">
      <alignment vertical="center"/>
    </xf>
    <xf numFmtId="0" fontId="169" fillId="0" borderId="0" xfId="2" applyFont="1" applyAlignment="1">
      <alignment vertical="center"/>
    </xf>
    <xf numFmtId="0" fontId="160" fillId="0" borderId="0" xfId="2" applyFont="1" applyAlignment="1">
      <alignment horizontal="left" vertical="center"/>
    </xf>
    <xf numFmtId="0" fontId="87" fillId="0" borderId="0" xfId="1245" applyFont="1">
      <alignment vertical="center"/>
    </xf>
    <xf numFmtId="38" fontId="159" fillId="0" borderId="0" xfId="1246" applyFont="1" applyFill="1" applyBorder="1" applyAlignment="1" applyProtection="1">
      <alignment vertical="center" shrinkToFit="1"/>
    </xf>
    <xf numFmtId="38" fontId="167" fillId="0" borderId="0" xfId="1246" applyFont="1" applyFill="1" applyBorder="1" applyAlignment="1" applyProtection="1">
      <alignment vertical="center" shrinkToFit="1"/>
    </xf>
    <xf numFmtId="0" fontId="155" fillId="0" borderId="0" xfId="1245" applyFont="1">
      <alignment vertical="center"/>
    </xf>
    <xf numFmtId="0" fontId="163" fillId="0" borderId="0" xfId="12" applyFont="1">
      <alignment vertical="center"/>
    </xf>
    <xf numFmtId="0" fontId="160" fillId="0" borderId="0" xfId="12" applyFont="1">
      <alignment vertical="center"/>
    </xf>
    <xf numFmtId="0" fontId="73" fillId="0" borderId="0" xfId="12" applyFont="1" applyAlignment="1">
      <alignment horizontal="right" vertical="center"/>
    </xf>
    <xf numFmtId="0" fontId="163" fillId="0" borderId="0" xfId="12" applyFont="1" applyAlignment="1">
      <alignment horizontal="right" vertical="center"/>
    </xf>
    <xf numFmtId="0" fontId="164" fillId="0" borderId="0" xfId="12" applyFont="1">
      <alignment vertical="center"/>
    </xf>
    <xf numFmtId="38" fontId="69" fillId="0" borderId="0" xfId="10" applyFont="1" applyProtection="1">
      <alignment vertical="center"/>
    </xf>
    <xf numFmtId="0" fontId="146" fillId="0" borderId="0" xfId="12" applyFont="1">
      <alignment vertical="center"/>
    </xf>
    <xf numFmtId="0" fontId="83" fillId="0" borderId="0" xfId="12" applyFont="1">
      <alignment vertical="center"/>
    </xf>
    <xf numFmtId="0" fontId="160" fillId="9" borderId="0" xfId="12" applyFont="1" applyFill="1">
      <alignment vertical="center"/>
    </xf>
    <xf numFmtId="0" fontId="50" fillId="9" borderId="0" xfId="12" applyFont="1" applyFill="1" applyAlignment="1">
      <alignment vertical="center" wrapText="1"/>
    </xf>
    <xf numFmtId="201" fontId="163" fillId="0" borderId="0" xfId="12" applyNumberFormat="1" applyFont="1">
      <alignment vertical="center"/>
    </xf>
    <xf numFmtId="202" fontId="160" fillId="0" borderId="0" xfId="12" applyNumberFormat="1" applyFont="1" applyAlignment="1">
      <alignment horizontal="center" vertical="center"/>
    </xf>
    <xf numFmtId="201" fontId="165" fillId="0" borderId="0" xfId="6" applyNumberFormat="1" applyFont="1" applyAlignment="1">
      <alignment vertical="center" wrapText="1"/>
    </xf>
    <xf numFmtId="202" fontId="65" fillId="0" borderId="0" xfId="6" applyNumberFormat="1" applyFont="1" applyAlignment="1">
      <alignment horizontal="center" vertical="center" wrapText="1"/>
    </xf>
    <xf numFmtId="201" fontId="165" fillId="14" borderId="0" xfId="6" applyNumberFormat="1" applyFont="1" applyFill="1" applyAlignment="1">
      <alignment vertical="center" wrapText="1"/>
    </xf>
    <xf numFmtId="202" fontId="65" fillId="14" borderId="0" xfId="6" applyNumberFormat="1" applyFont="1" applyFill="1" applyAlignment="1">
      <alignment horizontal="center" vertical="center" wrapText="1"/>
    </xf>
    <xf numFmtId="38" fontId="48" fillId="0" borderId="208" xfId="1" applyFont="1" applyBorder="1" applyAlignment="1">
      <alignment horizontal="center" vertical="center" wrapText="1"/>
    </xf>
    <xf numFmtId="0" fontId="177" fillId="0" borderId="0" xfId="0" applyFont="1">
      <alignment vertical="center"/>
    </xf>
    <xf numFmtId="0" fontId="177" fillId="0" borderId="0" xfId="0" applyFont="1" applyAlignment="1">
      <alignment horizontal="center" vertical="center"/>
    </xf>
    <xf numFmtId="0" fontId="177" fillId="0" borderId="0" xfId="0" applyFont="1" applyAlignment="1">
      <alignment vertical="center" wrapText="1"/>
    </xf>
    <xf numFmtId="0" fontId="178"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9" fillId="0" borderId="0" xfId="0" applyFont="1">
      <alignment vertical="center"/>
    </xf>
    <xf numFmtId="0" fontId="90" fillId="0" borderId="0" xfId="0" applyFont="1" applyAlignment="1">
      <alignment vertical="center" wrapText="1"/>
    </xf>
    <xf numFmtId="0" fontId="180" fillId="0" borderId="0" xfId="2" applyFont="1"/>
    <xf numFmtId="0" fontId="181" fillId="0" borderId="0" xfId="1251" applyFont="1" applyAlignment="1">
      <alignment horizontal="left" vertical="center"/>
    </xf>
    <xf numFmtId="0" fontId="176" fillId="0" borderId="0" xfId="1251" applyFont="1">
      <alignment vertical="center"/>
    </xf>
    <xf numFmtId="0" fontId="176" fillId="0" borderId="0" xfId="1251" applyFont="1" applyAlignment="1">
      <alignment horizontal="center" vertical="center"/>
    </xf>
    <xf numFmtId="38" fontId="176" fillId="0" borderId="0" xfId="1252" applyFont="1" applyBorder="1" applyAlignment="1">
      <alignment horizontal="center" vertical="center"/>
    </xf>
    <xf numFmtId="38" fontId="176" fillId="0" borderId="0" xfId="1252" applyFont="1" applyBorder="1">
      <alignment vertical="center"/>
    </xf>
    <xf numFmtId="214" fontId="176" fillId="0" borderId="196" xfId="1252" applyNumberFormat="1" applyFont="1" applyBorder="1">
      <alignment vertical="center"/>
    </xf>
    <xf numFmtId="215" fontId="176" fillId="0" borderId="211" xfId="1252" applyNumberFormat="1" applyFont="1" applyBorder="1">
      <alignment vertical="center"/>
    </xf>
    <xf numFmtId="206" fontId="176" fillId="0" borderId="198" xfId="1251" applyNumberFormat="1" applyFont="1" applyBorder="1" applyAlignment="1">
      <alignment horizontal="center" vertical="center"/>
    </xf>
    <xf numFmtId="216" fontId="176" fillId="0" borderId="196" xfId="1252" applyNumberFormat="1" applyFont="1" applyBorder="1">
      <alignment vertical="center"/>
    </xf>
    <xf numFmtId="206" fontId="176" fillId="0" borderId="205" xfId="1251" applyNumberFormat="1" applyFont="1" applyBorder="1" applyAlignment="1">
      <alignment horizontal="center" vertical="center"/>
    </xf>
    <xf numFmtId="216" fontId="176" fillId="0" borderId="206" xfId="1252" applyNumberFormat="1" applyFont="1" applyBorder="1">
      <alignment vertical="center"/>
    </xf>
    <xf numFmtId="0" fontId="41" fillId="0" borderId="39" xfId="0" applyFont="1" applyBorder="1">
      <alignment vertical="center"/>
    </xf>
    <xf numFmtId="0" fontId="182" fillId="0" borderId="0" xfId="0" applyFont="1">
      <alignment vertical="center"/>
    </xf>
    <xf numFmtId="0" fontId="176" fillId="0" borderId="0" xfId="0" applyFont="1">
      <alignment vertical="center"/>
    </xf>
    <xf numFmtId="0" fontId="183" fillId="0" borderId="0" xfId="0" applyFont="1">
      <alignment vertical="center"/>
    </xf>
    <xf numFmtId="0" fontId="185" fillId="0" borderId="0" xfId="1250" applyFont="1">
      <alignment vertical="center"/>
    </xf>
    <xf numFmtId="0" fontId="94" fillId="0" borderId="0" xfId="1250" applyFont="1">
      <alignment vertical="center"/>
    </xf>
    <xf numFmtId="0" fontId="94" fillId="0" borderId="0" xfId="1250" applyFont="1" applyAlignment="1">
      <alignment vertical="center" shrinkToFit="1"/>
    </xf>
    <xf numFmtId="0" fontId="68" fillId="0" borderId="0" xfId="1250" applyFont="1" applyAlignment="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Alignment="1">
      <alignment horizontal="center" vertical="center"/>
    </xf>
    <xf numFmtId="0" fontId="70" fillId="0" borderId="0" xfId="0" applyFont="1" applyAlignment="1">
      <alignment horizontal="center" vertical="center"/>
    </xf>
    <xf numFmtId="0" fontId="70" fillId="0" borderId="39" xfId="0" applyFont="1" applyBorder="1">
      <alignment vertical="center"/>
    </xf>
    <xf numFmtId="0" fontId="48" fillId="0" borderId="35" xfId="0" applyFont="1" applyBorder="1" applyAlignment="1">
      <alignment horizontal="center" vertical="center"/>
    </xf>
    <xf numFmtId="0" fontId="184" fillId="0" borderId="0" xfId="22" applyFont="1">
      <alignment vertical="center"/>
    </xf>
    <xf numFmtId="0" fontId="48" fillId="0" borderId="0" xfId="22" applyFont="1">
      <alignment vertical="center"/>
    </xf>
    <xf numFmtId="0" fontId="48" fillId="0" borderId="0" xfId="22" applyFont="1" applyAlignment="1">
      <alignment vertical="center" shrinkToFit="1"/>
    </xf>
    <xf numFmtId="0" fontId="70" fillId="10" borderId="6" xfId="22" applyFont="1" applyFill="1" applyBorder="1" applyAlignment="1">
      <alignment horizontal="center" vertical="center"/>
    </xf>
    <xf numFmtId="0" fontId="70" fillId="0" borderId="39" xfId="0" applyFont="1" applyBorder="1" applyAlignment="1">
      <alignment horizontal="center" vertical="center"/>
    </xf>
    <xf numFmtId="0" fontId="70" fillId="12" borderId="9" xfId="0" applyFont="1" applyFill="1" applyBorder="1" applyAlignment="1">
      <alignment horizontal="center" vertical="center"/>
    </xf>
    <xf numFmtId="0" fontId="70" fillId="12" borderId="36" xfId="0" applyFont="1" applyFill="1" applyBorder="1" applyAlignment="1">
      <alignment horizontal="center" vertical="center"/>
    </xf>
    <xf numFmtId="0" fontId="45" fillId="0" borderId="6" xfId="0" applyFont="1" applyBorder="1" applyAlignment="1">
      <alignment vertical="center" wrapText="1"/>
    </xf>
    <xf numFmtId="0" fontId="45" fillId="0" borderId="43" xfId="0" applyFont="1" applyBorder="1" applyAlignment="1">
      <alignment vertical="center" wrapText="1"/>
    </xf>
    <xf numFmtId="0" fontId="45" fillId="0" borderId="44" xfId="0" applyFont="1" applyBorder="1" applyAlignment="1">
      <alignment vertical="center" wrapText="1"/>
    </xf>
    <xf numFmtId="0" fontId="189" fillId="0" borderId="0" xfId="22" applyFont="1">
      <alignment vertical="center"/>
    </xf>
    <xf numFmtId="38" fontId="176" fillId="0" borderId="0" xfId="1252" applyFont="1" applyFill="1" applyBorder="1">
      <alignment vertical="center"/>
    </xf>
    <xf numFmtId="0" fontId="189" fillId="0" borderId="0" xfId="1250" applyFont="1">
      <alignment vertical="center"/>
    </xf>
    <xf numFmtId="0" fontId="190" fillId="0" borderId="0" xfId="0" applyFont="1">
      <alignment vertical="center"/>
    </xf>
    <xf numFmtId="205"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4" xfId="1252"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88" xfId="1251" applyFont="1" applyFill="1" applyBorder="1" applyAlignment="1">
      <alignment horizontal="center" vertical="center"/>
    </xf>
    <xf numFmtId="38" fontId="70" fillId="0" borderId="197" xfId="1252" applyFont="1" applyBorder="1">
      <alignment vertical="center"/>
    </xf>
    <xf numFmtId="38" fontId="70" fillId="0" borderId="224" xfId="1252" applyFont="1" applyFill="1" applyBorder="1">
      <alignment vertical="center"/>
    </xf>
    <xf numFmtId="38" fontId="70" fillId="0" borderId="202" xfId="1252" applyFont="1" applyBorder="1">
      <alignment vertical="center"/>
    </xf>
    <xf numFmtId="203" fontId="70" fillId="0" borderId="204" xfId="1253" applyNumberFormat="1" applyFont="1" applyBorder="1">
      <alignment vertical="center"/>
    </xf>
    <xf numFmtId="203" fontId="70" fillId="0" borderId="224" xfId="1253" applyNumberFormat="1" applyFont="1" applyFill="1" applyBorder="1">
      <alignment vertical="center"/>
    </xf>
    <xf numFmtId="0" fontId="70" fillId="0" borderId="148" xfId="1251" applyFont="1" applyBorder="1">
      <alignment vertical="center"/>
    </xf>
    <xf numFmtId="0" fontId="56" fillId="10" borderId="6" xfId="0" applyFont="1" applyFill="1" applyBorder="1" applyAlignment="1">
      <alignment horizontal="center" vertical="center"/>
    </xf>
    <xf numFmtId="0" fontId="56" fillId="0" borderId="0" xfId="0" applyFont="1" applyAlignment="1">
      <alignment horizontal="center" vertical="center"/>
    </xf>
    <xf numFmtId="0" fontId="191" fillId="0" borderId="0" xfId="0" applyFont="1">
      <alignment vertical="center"/>
    </xf>
    <xf numFmtId="0" fontId="71" fillId="0" borderId="0" xfId="0" applyFont="1">
      <alignment vertical="center"/>
    </xf>
    <xf numFmtId="0" fontId="56" fillId="0" borderId="39" xfId="0" applyFont="1" applyBorder="1">
      <alignment vertical="center"/>
    </xf>
    <xf numFmtId="38" fontId="48" fillId="10" borderId="208" xfId="1" applyFont="1" applyFill="1" applyBorder="1" applyAlignment="1">
      <alignment horizontal="center" vertical="center" wrapText="1"/>
    </xf>
    <xf numFmtId="38" fontId="41" fillId="10" borderId="43" xfId="1" applyFont="1" applyFill="1" applyBorder="1" applyAlignment="1">
      <alignment horizontal="center" vertical="center"/>
    </xf>
    <xf numFmtId="0" fontId="176" fillId="0" borderId="0" xfId="1248" applyFont="1">
      <alignment vertical="center"/>
    </xf>
    <xf numFmtId="38" fontId="176" fillId="0" borderId="0" xfId="1249" applyFont="1" applyProtection="1">
      <alignment vertical="center"/>
    </xf>
    <xf numFmtId="0" fontId="176" fillId="0" borderId="0" xfId="1248" applyFont="1" applyAlignment="1">
      <alignment horizontal="center" vertical="center"/>
    </xf>
    <xf numFmtId="205" fontId="126" fillId="0" borderId="0" xfId="1249" applyNumberFormat="1" applyFont="1" applyProtection="1">
      <alignment vertical="center"/>
    </xf>
    <xf numFmtId="205" fontId="40" fillId="0" borderId="0" xfId="1249" applyNumberFormat="1" applyFont="1" applyProtection="1">
      <alignment vertical="center"/>
    </xf>
    <xf numFmtId="0" fontId="70" fillId="0" borderId="0" xfId="1248" applyFont="1">
      <alignment vertical="center"/>
    </xf>
    <xf numFmtId="38" fontId="70" fillId="0" borderId="0" xfId="1249" applyFont="1" applyProtection="1">
      <alignment vertical="center"/>
    </xf>
    <xf numFmtId="0" fontId="70" fillId="0" borderId="0" xfId="1248" applyFont="1" applyAlignment="1">
      <alignment horizontal="center" vertical="center"/>
    </xf>
    <xf numFmtId="205" fontId="70" fillId="0" borderId="0" xfId="1249" applyNumberFormat="1" applyFont="1" applyProtection="1">
      <alignment vertical="center"/>
    </xf>
    <xf numFmtId="38" fontId="70" fillId="0" borderId="224" xfId="1249" applyFont="1" applyFill="1" applyBorder="1" applyAlignment="1" applyProtection="1">
      <alignment horizontal="center" vertical="center"/>
    </xf>
    <xf numFmtId="38" fontId="176" fillId="0" borderId="0" xfId="1249" applyFont="1" applyBorder="1" applyAlignment="1" applyProtection="1">
      <alignment horizontal="center" vertical="center"/>
    </xf>
    <xf numFmtId="0" fontId="70" fillId="3" borderId="187" xfId="1248" applyFont="1" applyFill="1" applyBorder="1" applyAlignment="1">
      <alignment horizontal="center" vertical="center"/>
    </xf>
    <xf numFmtId="0" fontId="70" fillId="3" borderId="188" xfId="1248" applyFont="1" applyFill="1" applyBorder="1" applyAlignment="1">
      <alignment horizontal="center" vertical="center"/>
    </xf>
    <xf numFmtId="38" fontId="70" fillId="3" borderId="188" xfId="1249" applyFont="1" applyFill="1" applyBorder="1" applyAlignment="1" applyProtection="1">
      <alignment horizontal="center" vertical="center"/>
    </xf>
    <xf numFmtId="38" fontId="176" fillId="0" borderId="0" xfId="1249" applyFont="1" applyBorder="1" applyProtection="1">
      <alignment vertical="center"/>
    </xf>
    <xf numFmtId="0" fontId="176" fillId="0" borderId="191" xfId="1248" applyFont="1" applyBorder="1" applyAlignment="1">
      <alignment horizontal="center" vertical="center"/>
    </xf>
    <xf numFmtId="0" fontId="176" fillId="0" borderId="192" xfId="1248" applyFont="1" applyBorder="1" applyAlignment="1">
      <alignment horizontal="center" vertical="center"/>
    </xf>
    <xf numFmtId="38" fontId="187" fillId="0" borderId="224" xfId="1249" applyFont="1" applyBorder="1" applyProtection="1">
      <alignment vertical="center"/>
    </xf>
    <xf numFmtId="206" fontId="176" fillId="0" borderId="198" xfId="1248" applyNumberFormat="1" applyFont="1" applyBorder="1" applyAlignment="1">
      <alignment horizontal="center" vertical="center"/>
    </xf>
    <xf numFmtId="38" fontId="176" fillId="0" borderId="196" xfId="1249" applyFont="1" applyBorder="1" applyProtection="1">
      <alignment vertical="center"/>
    </xf>
    <xf numFmtId="206" fontId="176" fillId="0" borderId="203" xfId="1248" applyNumberFormat="1" applyFont="1" applyBorder="1" applyAlignment="1">
      <alignment horizontal="center" vertical="center"/>
    </xf>
    <xf numFmtId="38" fontId="176" fillId="0" borderId="201" xfId="1249" applyFont="1" applyBorder="1" applyProtection="1">
      <alignment vertical="center"/>
    </xf>
    <xf numFmtId="38" fontId="187" fillId="0" borderId="0" xfId="1249" applyFont="1" applyBorder="1" applyProtection="1">
      <alignment vertical="center"/>
    </xf>
    <xf numFmtId="207" fontId="176" fillId="0" borderId="205" xfId="1248" applyNumberFormat="1" applyFont="1" applyBorder="1" applyAlignment="1">
      <alignment horizontal="center" vertical="center"/>
    </xf>
    <xf numFmtId="38" fontId="176" fillId="0" borderId="206" xfId="1249" applyFont="1" applyBorder="1" applyProtection="1">
      <alignment vertical="center"/>
    </xf>
    <xf numFmtId="0" fontId="70" fillId="0" borderId="151" xfId="1248" applyFont="1" applyBorder="1" applyAlignment="1">
      <alignment horizontal="center" vertical="center"/>
    </xf>
    <xf numFmtId="38" fontId="187" fillId="0" borderId="151" xfId="1249" applyFont="1" applyFill="1" applyBorder="1" applyProtection="1">
      <alignment vertical="center"/>
    </xf>
    <xf numFmtId="38" fontId="187" fillId="0" borderId="0" xfId="1249" applyFont="1" applyFill="1" applyBorder="1" applyProtection="1">
      <alignment vertical="center"/>
    </xf>
    <xf numFmtId="38" fontId="176" fillId="0" borderId="0" xfId="1249" applyFont="1" applyFill="1" applyBorder="1" applyProtection="1">
      <alignment vertical="center"/>
    </xf>
    <xf numFmtId="0" fontId="176" fillId="0" borderId="238" xfId="1248" applyFont="1" applyBorder="1" applyAlignment="1">
      <alignment horizontal="center" vertical="center"/>
    </xf>
    <xf numFmtId="0" fontId="176" fillId="0" borderId="215" xfId="1248" applyFont="1" applyBorder="1" applyAlignment="1">
      <alignment horizontal="center" vertical="center"/>
    </xf>
    <xf numFmtId="38" fontId="70" fillId="0" borderId="0" xfId="1249" applyFont="1" applyFill="1" applyBorder="1" applyAlignment="1" applyProtection="1">
      <alignment horizontal="center" vertical="center"/>
    </xf>
    <xf numFmtId="208" fontId="176" fillId="0" borderId="198" xfId="1248" applyNumberFormat="1" applyFont="1" applyBorder="1" applyAlignment="1">
      <alignment horizontal="center" vertical="center"/>
    </xf>
    <xf numFmtId="196" fontId="176" fillId="0" borderId="196" xfId="1248" applyNumberFormat="1" applyFont="1" applyBorder="1">
      <alignment vertical="center"/>
    </xf>
    <xf numFmtId="208" fontId="176" fillId="0" borderId="203" xfId="1248" applyNumberFormat="1" applyFont="1" applyBorder="1" applyAlignment="1">
      <alignment horizontal="center" vertical="center"/>
    </xf>
    <xf numFmtId="0" fontId="176" fillId="0" borderId="201" xfId="1248" applyFont="1" applyBorder="1">
      <alignment vertical="center"/>
    </xf>
    <xf numFmtId="209" fontId="176" fillId="0" borderId="205" xfId="1248" applyNumberFormat="1" applyFont="1" applyBorder="1" applyAlignment="1">
      <alignment horizontal="center" vertical="center"/>
    </xf>
    <xf numFmtId="0" fontId="176" fillId="0" borderId="206" xfId="1248" applyFont="1" applyBorder="1">
      <alignment vertical="center"/>
    </xf>
    <xf numFmtId="210" fontId="176" fillId="0" borderId="203" xfId="1248" applyNumberFormat="1" applyFont="1" applyBorder="1" applyAlignment="1">
      <alignment horizontal="center" vertical="center"/>
    </xf>
    <xf numFmtId="194" fontId="176" fillId="0" borderId="201" xfId="1249" applyNumberFormat="1" applyFont="1" applyBorder="1" applyProtection="1">
      <alignment vertical="center"/>
    </xf>
    <xf numFmtId="211" fontId="176" fillId="0" borderId="205" xfId="1248" applyNumberFormat="1" applyFont="1" applyBorder="1" applyAlignment="1">
      <alignment horizontal="center" vertical="center"/>
    </xf>
    <xf numFmtId="0" fontId="176" fillId="0" borderId="232" xfId="1248" applyFont="1" applyBorder="1" applyAlignment="1">
      <alignment horizontal="center" vertical="center"/>
    </xf>
    <xf numFmtId="0" fontId="176" fillId="0" borderId="233" xfId="1248" applyFont="1" applyBorder="1" applyAlignment="1">
      <alignment horizontal="center" vertical="center"/>
    </xf>
    <xf numFmtId="212" fontId="176" fillId="0" borderId="198" xfId="1248" applyNumberFormat="1" applyFont="1" applyBorder="1" applyAlignment="1">
      <alignment horizontal="center" vertical="center"/>
    </xf>
    <xf numFmtId="0" fontId="176" fillId="0" borderId="203" xfId="1248" applyFont="1" applyBorder="1" applyAlignment="1">
      <alignment horizontal="center" vertical="center"/>
    </xf>
    <xf numFmtId="0" fontId="176" fillId="0" borderId="205" xfId="1248" applyFont="1" applyBorder="1" applyAlignment="1">
      <alignment horizontal="center" vertical="center"/>
    </xf>
    <xf numFmtId="38" fontId="187" fillId="0" borderId="148" xfId="1249" applyFont="1" applyFill="1" applyBorder="1" applyProtection="1">
      <alignment vertical="center"/>
    </xf>
    <xf numFmtId="38" fontId="187" fillId="0" borderId="224" xfId="1248" applyNumberFormat="1" applyFont="1" applyBorder="1">
      <alignment vertical="center"/>
    </xf>
    <xf numFmtId="0" fontId="176" fillId="0" borderId="224" xfId="1248" applyFont="1" applyBorder="1">
      <alignment vertical="center"/>
    </xf>
    <xf numFmtId="0" fontId="71" fillId="0" borderId="38" xfId="0" applyFont="1" applyBorder="1">
      <alignment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6" fillId="0" borderId="148" xfId="1251" applyFont="1" applyBorder="1" applyAlignment="1">
      <alignment horizontal="center" vertical="center"/>
    </xf>
    <xf numFmtId="0" fontId="176" fillId="0" borderId="145" xfId="1251" applyFont="1" applyBorder="1" applyAlignment="1">
      <alignment horizontal="center" vertical="center"/>
    </xf>
    <xf numFmtId="38" fontId="70" fillId="12" borderId="7" xfId="1" applyFont="1" applyFill="1" applyBorder="1" applyProtection="1">
      <alignment vertical="center"/>
      <protection locked="0"/>
    </xf>
    <xf numFmtId="38" fontId="187" fillId="0" borderId="0" xfId="1" applyFont="1" applyBorder="1" applyProtection="1">
      <alignment vertical="center"/>
    </xf>
    <xf numFmtId="206" fontId="176" fillId="0" borderId="0" xfId="1251" applyNumberFormat="1" applyFont="1" applyAlignment="1">
      <alignment horizontal="center" vertical="center"/>
    </xf>
    <xf numFmtId="216" fontId="176" fillId="0" borderId="0" xfId="1252" applyNumberFormat="1" applyFont="1" applyBorder="1">
      <alignment vertical="center"/>
    </xf>
    <xf numFmtId="0" fontId="176" fillId="0" borderId="0" xfId="1251" applyFont="1" applyAlignment="1">
      <alignment horizontal="right" vertical="center"/>
    </xf>
    <xf numFmtId="0" fontId="92" fillId="0" borderId="38" xfId="0" applyFont="1" applyBorder="1">
      <alignment vertical="center"/>
    </xf>
    <xf numFmtId="0" fontId="81" fillId="0" borderId="67" xfId="0" applyFont="1" applyBorder="1" applyAlignment="1">
      <alignment horizontal="center" vertical="center" wrapText="1"/>
    </xf>
    <xf numFmtId="0" fontId="81" fillId="0" borderId="208" xfId="0" applyFont="1" applyBorder="1" applyAlignment="1">
      <alignment horizontal="center" vertical="center" wrapText="1"/>
    </xf>
    <xf numFmtId="0" fontId="81" fillId="0" borderId="102" xfId="0" applyFont="1" applyBorder="1" applyAlignment="1">
      <alignment horizontal="center" vertical="center" wrapText="1"/>
    </xf>
    <xf numFmtId="0" fontId="94" fillId="3" borderId="179" xfId="0" applyFont="1" applyFill="1" applyBorder="1" applyAlignment="1">
      <alignment horizontal="right" vertical="center"/>
    </xf>
    <xf numFmtId="0" fontId="81" fillId="0" borderId="8" xfId="0" applyFont="1" applyBorder="1" applyAlignment="1" applyProtection="1">
      <alignment horizontal="center" vertical="center" wrapText="1"/>
      <protection locked="0"/>
    </xf>
    <xf numFmtId="0" fontId="94" fillId="0" borderId="9" xfId="0" applyFont="1" applyBorder="1" applyAlignment="1">
      <alignment vertical="center" wrapText="1"/>
    </xf>
    <xf numFmtId="0" fontId="81" fillId="0" borderId="8" xfId="0" applyFont="1" applyBorder="1" applyAlignment="1" applyProtection="1">
      <alignment horizontal="center" vertical="center"/>
      <protection locked="0"/>
    </xf>
    <xf numFmtId="0" fontId="94" fillId="0" borderId="9" xfId="0" applyFont="1" applyBorder="1" applyAlignment="1">
      <alignment horizontal="left" vertical="center"/>
    </xf>
    <xf numFmtId="0" fontId="81" fillId="0" borderId="81" xfId="0" applyFont="1" applyBorder="1" applyAlignment="1" applyProtection="1">
      <alignment horizontal="center" vertical="center"/>
      <protection locked="0"/>
    </xf>
    <xf numFmtId="0" fontId="155" fillId="0" borderId="0" xfId="5" applyFont="1" applyAlignment="1">
      <alignment horizontal="center" vertical="center" wrapText="1"/>
    </xf>
    <xf numFmtId="189" fontId="155" fillId="0" borderId="0" xfId="5" applyNumberFormat="1" applyFont="1" applyAlignment="1">
      <alignment horizontal="center" vertical="center" textRotation="255" shrinkToFit="1"/>
    </xf>
    <xf numFmtId="0" fontId="91" fillId="3" borderId="6" xfId="0" applyFont="1" applyFill="1" applyBorder="1" applyAlignment="1">
      <alignment horizontal="center" vertical="center"/>
    </xf>
    <xf numFmtId="191" fontId="91" fillId="0" borderId="8" xfId="0" applyNumberFormat="1" applyFont="1" applyBorder="1" applyAlignment="1">
      <alignment horizontal="right" vertical="center"/>
    </xf>
    <xf numFmtId="38" fontId="91" fillId="0" borderId="7" xfId="1" applyFont="1" applyBorder="1" applyProtection="1">
      <alignment vertical="center"/>
      <protection locked="0"/>
    </xf>
    <xf numFmtId="0" fontId="91" fillId="0" borderId="9" xfId="0" applyFont="1" applyBorder="1" applyAlignment="1">
      <alignment horizontal="right" vertical="center"/>
    </xf>
    <xf numFmtId="3" fontId="91" fillId="0" borderId="8" xfId="0" applyNumberFormat="1" applyFont="1" applyBorder="1" applyAlignment="1">
      <alignment vertical="center" shrinkToFit="1"/>
    </xf>
    <xf numFmtId="191" fontId="91" fillId="0" borderId="47" xfId="0" applyNumberFormat="1" applyFont="1" applyBorder="1" applyAlignment="1">
      <alignment horizontal="right" vertical="center"/>
    </xf>
    <xf numFmtId="0" fontId="91" fillId="0" borderId="47" xfId="0" applyFont="1" applyBorder="1" applyAlignment="1">
      <alignment horizontal="right" vertical="center"/>
    </xf>
    <xf numFmtId="3" fontId="91" fillId="0" borderId="46" xfId="0" applyNumberFormat="1" applyFont="1" applyBorder="1" applyAlignment="1">
      <alignment vertical="center" shrinkToFit="1"/>
    </xf>
    <xf numFmtId="0" fontId="91" fillId="0" borderId="47" xfId="0" applyFont="1" applyBorder="1">
      <alignment vertical="center"/>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lignment vertical="center"/>
    </xf>
    <xf numFmtId="0" fontId="151" fillId="4" borderId="7" xfId="0" applyFont="1" applyFill="1" applyBorder="1" applyAlignment="1">
      <alignment vertical="center" textRotation="255"/>
    </xf>
    <xf numFmtId="191" fontId="91" fillId="0" borderId="46" xfId="0" applyNumberFormat="1" applyFont="1" applyBorder="1" applyAlignment="1">
      <alignment horizontal="right" vertical="center"/>
    </xf>
    <xf numFmtId="0" fontId="91" fillId="0" borderId="47" xfId="0" applyFont="1" applyBorder="1" applyAlignment="1">
      <alignment vertical="center" wrapText="1"/>
    </xf>
    <xf numFmtId="38" fontId="91" fillId="0" borderId="90" xfId="1" applyFont="1" applyBorder="1" applyAlignment="1" applyProtection="1">
      <alignment vertical="center" shrinkToFit="1"/>
    </xf>
    <xf numFmtId="0" fontId="91" fillId="0" borderId="92" xfId="0" applyFont="1" applyBorder="1" applyAlignment="1">
      <alignment horizontal="right" vertical="center"/>
    </xf>
    <xf numFmtId="38" fontId="91" fillId="0" borderId="90" xfId="1" applyFont="1" applyBorder="1" applyProtection="1">
      <alignment vertical="center"/>
    </xf>
    <xf numFmtId="3" fontId="91" fillId="0" borderId="91" xfId="0" applyNumberFormat="1" applyFont="1" applyBorder="1" applyAlignment="1">
      <alignment vertical="center" shrinkToFit="1"/>
    </xf>
    <xf numFmtId="38" fontId="91" fillId="0" borderId="28" xfId="1" applyFont="1" applyBorder="1" applyAlignment="1" applyProtection="1">
      <alignment vertical="center" shrinkToFit="1"/>
    </xf>
    <xf numFmtId="0" fontId="91" fillId="0" borderId="30" xfId="0" applyFont="1" applyBorder="1" applyAlignment="1">
      <alignment horizontal="right" vertical="center"/>
    </xf>
    <xf numFmtId="38" fontId="91" fillId="0" borderId="28" xfId="1" applyFont="1" applyBorder="1" applyProtection="1">
      <alignment vertical="center"/>
    </xf>
    <xf numFmtId="3" fontId="91" fillId="0" borderId="29" xfId="0" applyNumberFormat="1" applyFont="1" applyBorder="1" applyAlignment="1">
      <alignment vertical="center" shrinkToFit="1"/>
    </xf>
    <xf numFmtId="38" fontId="91" fillId="0" borderId="68" xfId="1" applyFont="1" applyBorder="1" applyAlignment="1" applyProtection="1">
      <alignment vertical="center" shrinkToFit="1"/>
    </xf>
    <xf numFmtId="0" fontId="91" fillId="0" borderId="70" xfId="0" applyFont="1" applyBorder="1" applyAlignment="1">
      <alignment horizontal="right" vertical="center"/>
    </xf>
    <xf numFmtId="38" fontId="91" fillId="0" borderId="68" xfId="1" applyFont="1" applyBorder="1" applyProtection="1">
      <alignment vertical="center"/>
    </xf>
    <xf numFmtId="3" fontId="91" fillId="0" borderId="69" xfId="0" applyNumberFormat="1" applyFont="1" applyBorder="1" applyAlignment="1">
      <alignment vertical="center" shrinkToFit="1"/>
    </xf>
    <xf numFmtId="0" fontId="91" fillId="0" borderId="41" xfId="0" applyFont="1" applyBorder="1" applyAlignment="1">
      <alignment vertical="center" wrapText="1"/>
    </xf>
    <xf numFmtId="38" fontId="91" fillId="0" borderId="34" xfId="1" applyFont="1" applyBorder="1" applyProtection="1">
      <alignment vertical="center"/>
    </xf>
    <xf numFmtId="38" fontId="91" fillId="0" borderId="161" xfId="1" applyFont="1" applyBorder="1" applyProtection="1">
      <alignment vertical="center"/>
    </xf>
    <xf numFmtId="38" fontId="91" fillId="0" borderId="161" xfId="1" applyFont="1" applyBorder="1" applyAlignment="1" applyProtection="1">
      <alignment vertical="center" shrinkToFit="1"/>
    </xf>
    <xf numFmtId="0" fontId="91" fillId="0" borderId="218" xfId="0" applyFont="1" applyBorder="1" applyAlignment="1">
      <alignment horizontal="right" vertical="center"/>
    </xf>
    <xf numFmtId="38" fontId="91" fillId="0" borderId="38" xfId="1" applyFont="1" applyBorder="1" applyProtection="1">
      <alignment vertical="center"/>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0" fontId="91" fillId="0" borderId="142" xfId="0" applyFont="1" applyBorder="1">
      <alignment vertical="center"/>
    </xf>
    <xf numFmtId="0" fontId="81" fillId="10" borderId="99" xfId="0" applyFont="1" applyFill="1" applyBorder="1" applyAlignment="1">
      <alignment horizontal="right" vertical="center"/>
    </xf>
    <xf numFmtId="0" fontId="91" fillId="10" borderId="103"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3"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33" xfId="0" applyFont="1" applyBorder="1" applyAlignment="1">
      <alignment horizontal="right" vertical="center"/>
    </xf>
    <xf numFmtId="38" fontId="91" fillId="0" borderId="31" xfId="1" applyFont="1" applyBorder="1" applyProtection="1">
      <alignment vertical="center"/>
    </xf>
    <xf numFmtId="3" fontId="91" fillId="0" borderId="32" xfId="0" applyNumberFormat="1" applyFont="1" applyBorder="1" applyAlignment="1">
      <alignment vertical="center" shrinkToFit="1"/>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93" fillId="0" borderId="45" xfId="0" applyNumberFormat="1" applyFont="1" applyBorder="1" applyAlignment="1">
      <alignment vertical="center" shrinkToFit="1"/>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93" fillId="0" borderId="46" xfId="0" applyNumberFormat="1" applyFont="1" applyBorder="1" applyAlignment="1">
      <alignment vertical="center" shrinkToFit="1"/>
    </xf>
    <xf numFmtId="191" fontId="91" fillId="3" borderId="60" xfId="0" applyNumberFormat="1" applyFont="1" applyFill="1" applyBorder="1" applyAlignment="1">
      <alignment horizontal="right" vertical="center"/>
    </xf>
    <xf numFmtId="191" fontId="91" fillId="10" borderId="103" xfId="0" applyNumberFormat="1" applyFont="1" applyFill="1" applyBorder="1" applyAlignment="1">
      <alignment horizontal="right" vertical="center"/>
    </xf>
    <xf numFmtId="3" fontId="91" fillId="0" borderId="99" xfId="0" applyNumberFormat="1" applyFont="1" applyBorder="1" applyAlignment="1">
      <alignment vertical="center" shrinkToFit="1"/>
    </xf>
    <xf numFmtId="0" fontId="91" fillId="0" borderId="102" xfId="0" applyFont="1" applyBorder="1">
      <alignment vertical="center"/>
    </xf>
    <xf numFmtId="0" fontId="56" fillId="0" borderId="6" xfId="0" applyFont="1" applyBorder="1" applyAlignment="1">
      <alignment horizontal="center" vertical="center"/>
    </xf>
    <xf numFmtId="0" fontId="56" fillId="0" borderId="67" xfId="0" applyFont="1" applyBorder="1" applyAlignment="1">
      <alignment horizontal="center" vertical="center"/>
    </xf>
    <xf numFmtId="0" fontId="56" fillId="0" borderId="42" xfId="0" applyFont="1" applyBorder="1" applyAlignment="1">
      <alignment horizontal="center" vertical="center"/>
    </xf>
    <xf numFmtId="0" fontId="56" fillId="0" borderId="6"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9" xfId="0" applyFont="1" applyBorder="1" applyAlignment="1">
      <alignment horizontal="center" vertical="center"/>
    </xf>
    <xf numFmtId="0" fontId="56" fillId="0" borderId="44" xfId="0" applyFont="1" applyBorder="1" applyAlignment="1">
      <alignment horizontal="center" vertical="center"/>
    </xf>
    <xf numFmtId="217" fontId="59" fillId="0" borderId="6" xfId="1" applyNumberFormat="1" applyFont="1" applyBorder="1">
      <alignment vertical="center"/>
    </xf>
    <xf numFmtId="217" fontId="59" fillId="0" borderId="43" xfId="1" applyNumberFormat="1" applyFont="1" applyBorder="1">
      <alignment vertical="center"/>
    </xf>
    <xf numFmtId="217" fontId="59" fillId="0" borderId="44" xfId="1" applyNumberFormat="1" applyFont="1" applyBorder="1">
      <alignment vertical="center"/>
    </xf>
    <xf numFmtId="217" fontId="81" fillId="0" borderId="98" xfId="1" applyNumberFormat="1" applyFont="1" applyFill="1" applyBorder="1" applyAlignment="1" applyProtection="1">
      <alignment horizontal="right" vertical="center"/>
    </xf>
    <xf numFmtId="217" fontId="81" fillId="0" borderId="208" xfId="1" applyNumberFormat="1" applyFont="1" applyFill="1" applyBorder="1" applyAlignment="1" applyProtection="1">
      <alignment horizontal="right" vertical="center"/>
    </xf>
    <xf numFmtId="217" fontId="59" fillId="0" borderId="6" xfId="1" applyNumberFormat="1" applyFont="1" applyBorder="1" applyAlignment="1">
      <alignment horizontal="right" vertical="center"/>
    </xf>
    <xf numFmtId="217" fontId="59" fillId="0" borderId="43" xfId="1" applyNumberFormat="1" applyFont="1" applyBorder="1" applyAlignment="1">
      <alignment horizontal="right" vertical="center"/>
    </xf>
    <xf numFmtId="217" fontId="41" fillId="0" borderId="6" xfId="1" applyNumberFormat="1" applyFont="1" applyBorder="1" applyAlignment="1">
      <alignment horizontal="right" vertical="center"/>
    </xf>
    <xf numFmtId="217" fontId="59" fillId="0" borderId="208" xfId="1" applyNumberFormat="1" applyFont="1" applyFill="1" applyBorder="1">
      <alignment vertical="center"/>
    </xf>
    <xf numFmtId="217" fontId="59" fillId="0" borderId="102" xfId="1" applyNumberFormat="1" applyFont="1" applyBorder="1">
      <alignment vertical="center"/>
    </xf>
    <xf numFmtId="217" fontId="59" fillId="0" borderId="98" xfId="1" applyNumberFormat="1" applyFont="1" applyFill="1" applyBorder="1">
      <alignment vertical="center"/>
    </xf>
    <xf numFmtId="217" fontId="123" fillId="0" borderId="0" xfId="1" applyNumberFormat="1" applyFont="1" applyAlignment="1" applyProtection="1">
      <alignment vertical="center"/>
    </xf>
    <xf numFmtId="217" fontId="123" fillId="0" borderId="208" xfId="0" applyNumberFormat="1" applyFont="1" applyBorder="1">
      <alignment vertical="center"/>
    </xf>
    <xf numFmtId="49" fontId="68" fillId="0" borderId="37" xfId="9" applyNumberFormat="1" applyFont="1" applyFill="1" applyBorder="1" applyAlignment="1" applyProtection="1">
      <alignment horizontal="center" vertical="center" shrinkToFit="1"/>
    </xf>
    <xf numFmtId="217" fontId="71" fillId="0" borderId="6" xfId="1" applyNumberFormat="1" applyFont="1" applyBorder="1" applyProtection="1">
      <alignment vertical="center"/>
    </xf>
    <xf numFmtId="217" fontId="71" fillId="0" borderId="67" xfId="1" applyNumberFormat="1" applyFont="1" applyBorder="1" applyProtection="1">
      <alignment vertical="center"/>
    </xf>
    <xf numFmtId="217" fontId="71" fillId="0" borderId="43" xfId="1" applyNumberFormat="1" applyFont="1" applyBorder="1" applyProtection="1">
      <alignment vertical="center"/>
    </xf>
    <xf numFmtId="217" fontId="71" fillId="0" borderId="98" xfId="1" applyNumberFormat="1" applyFont="1" applyBorder="1" applyProtection="1">
      <alignment vertical="center"/>
    </xf>
    <xf numFmtId="217" fontId="71" fillId="0" borderId="102" xfId="1" applyNumberFormat="1" applyFont="1" applyBorder="1" applyProtection="1">
      <alignment vertical="center"/>
    </xf>
    <xf numFmtId="217" fontId="187" fillId="0" borderId="207" xfId="1252" applyNumberFormat="1" applyFont="1" applyBorder="1">
      <alignment vertical="center"/>
    </xf>
    <xf numFmtId="217" fontId="123" fillId="0" borderId="67" xfId="0" applyNumberFormat="1" applyFont="1" applyBorder="1">
      <alignment vertical="center"/>
    </xf>
    <xf numFmtId="217" fontId="123" fillId="0" borderId="102" xfId="0" applyNumberFormat="1" applyFont="1" applyBorder="1">
      <alignment vertical="center"/>
    </xf>
    <xf numFmtId="183" fontId="65" fillId="0" borderId="119" xfId="5" applyNumberFormat="1" applyFont="1" applyBorder="1" applyAlignment="1" applyProtection="1">
      <alignment horizontal="right" vertical="center"/>
      <protection locked="0"/>
    </xf>
    <xf numFmtId="183" fontId="65" fillId="0" borderId="120" xfId="5" applyNumberFormat="1" applyFont="1" applyBorder="1" applyAlignment="1" applyProtection="1">
      <alignment horizontal="right" vertical="center"/>
      <protection locked="0"/>
    </xf>
    <xf numFmtId="183" fontId="198" fillId="0" borderId="6" xfId="5" applyNumberFormat="1" applyFont="1" applyBorder="1">
      <alignment vertical="center"/>
    </xf>
    <xf numFmtId="218" fontId="198" fillId="0" borderId="6" xfId="4" applyNumberFormat="1" applyFont="1" applyBorder="1" applyAlignment="1" applyProtection="1">
      <alignment vertical="center"/>
    </xf>
    <xf numFmtId="183" fontId="198" fillId="0" borderId="129" xfId="5" applyNumberFormat="1" applyFont="1" applyBorder="1">
      <alignment vertical="center"/>
    </xf>
    <xf numFmtId="218" fontId="198" fillId="0" borderId="129" xfId="4" applyNumberFormat="1" applyFont="1" applyBorder="1" applyAlignment="1" applyProtection="1">
      <alignment vertical="center"/>
    </xf>
    <xf numFmtId="218" fontId="175" fillId="0" borderId="9" xfId="5" applyNumberFormat="1" applyFont="1" applyBorder="1">
      <alignment vertical="center"/>
    </xf>
    <xf numFmtId="220" fontId="69" fillId="0" borderId="7" xfId="1" applyNumberFormat="1" applyFont="1" applyBorder="1" applyAlignment="1" applyProtection="1">
      <alignment vertical="center"/>
      <protection locked="0"/>
    </xf>
    <xf numFmtId="220" fontId="69" fillId="0" borderId="131" xfId="1" applyNumberFormat="1" applyFont="1" applyBorder="1" applyAlignment="1" applyProtection="1">
      <alignment vertical="center"/>
      <protection locked="0"/>
    </xf>
    <xf numFmtId="217" fontId="70" fillId="0" borderId="194" xfId="1" applyNumberFormat="1" applyFont="1" applyBorder="1" applyProtection="1">
      <alignment vertical="center"/>
      <protection locked="0"/>
    </xf>
    <xf numFmtId="217" fontId="70" fillId="0" borderId="195" xfId="1" applyNumberFormat="1" applyFont="1" applyBorder="1" applyProtection="1">
      <alignment vertical="center"/>
      <protection locked="0"/>
    </xf>
    <xf numFmtId="217" fontId="70" fillId="0" borderId="195" xfId="1" applyNumberFormat="1" applyFont="1" applyFill="1" applyBorder="1" applyProtection="1">
      <alignment vertical="center"/>
      <protection locked="0"/>
    </xf>
    <xf numFmtId="217" fontId="70" fillId="0" borderId="227" xfId="1" applyNumberFormat="1" applyFont="1" applyBorder="1" applyProtection="1">
      <alignment vertical="center"/>
      <protection locked="0"/>
    </xf>
    <xf numFmtId="217" fontId="70" fillId="0" borderId="199" xfId="1" applyNumberFormat="1" applyFont="1" applyBorder="1" applyProtection="1">
      <alignment vertical="center"/>
      <protection locked="0"/>
    </xf>
    <xf numFmtId="217" fontId="70" fillId="0" borderId="200" xfId="1" applyNumberFormat="1" applyFont="1" applyBorder="1" applyProtection="1">
      <alignment vertical="center"/>
      <protection locked="0"/>
    </xf>
    <xf numFmtId="217" fontId="70" fillId="0" borderId="200" xfId="1" applyNumberFormat="1" applyFont="1" applyFill="1" applyBorder="1" applyProtection="1">
      <alignment vertical="center"/>
      <protection locked="0"/>
    </xf>
    <xf numFmtId="217" fontId="70" fillId="0" borderId="163" xfId="1" applyNumberFormat="1" applyFont="1" applyBorder="1" applyProtection="1">
      <alignment vertical="center"/>
      <protection locked="0"/>
    </xf>
    <xf numFmtId="217" fontId="70" fillId="0" borderId="229" xfId="1" applyNumberFormat="1" applyFont="1" applyBorder="1" applyProtection="1">
      <alignment vertical="center"/>
      <protection locked="0"/>
    </xf>
    <xf numFmtId="217" fontId="70" fillId="0" borderId="230" xfId="1" applyNumberFormat="1" applyFont="1" applyBorder="1" applyProtection="1">
      <alignment vertical="center"/>
      <protection locked="0"/>
    </xf>
    <xf numFmtId="217" fontId="70" fillId="0" borderId="230" xfId="1" applyNumberFormat="1" applyFont="1" applyFill="1" applyBorder="1" applyProtection="1">
      <alignment vertical="center"/>
      <protection locked="0"/>
    </xf>
    <xf numFmtId="217" fontId="70" fillId="0" borderId="231" xfId="1" applyNumberFormat="1" applyFont="1" applyBorder="1" applyProtection="1">
      <alignment vertical="center"/>
      <protection locked="0"/>
    </xf>
    <xf numFmtId="220" fontId="70" fillId="0" borderId="194" xfId="1" applyNumberFormat="1" applyFont="1" applyBorder="1" applyProtection="1">
      <alignment vertical="center"/>
      <protection locked="0"/>
    </xf>
    <xf numFmtId="220" fontId="70" fillId="0" borderId="195" xfId="1" applyNumberFormat="1" applyFont="1" applyBorder="1" applyProtection="1">
      <alignment vertical="center"/>
      <protection locked="0"/>
    </xf>
    <xf numFmtId="220" fontId="70" fillId="0" borderId="195" xfId="1" applyNumberFormat="1" applyFont="1" applyFill="1" applyBorder="1" applyProtection="1">
      <alignment vertical="center"/>
      <protection locked="0"/>
    </xf>
    <xf numFmtId="220" fontId="70" fillId="0" borderId="227" xfId="1" applyNumberFormat="1" applyFont="1" applyBorder="1" applyProtection="1">
      <alignment vertical="center"/>
      <protection locked="0"/>
    </xf>
    <xf numFmtId="220" fontId="70" fillId="0" borderId="199" xfId="1" applyNumberFormat="1" applyFont="1" applyBorder="1" applyProtection="1">
      <alignment vertical="center"/>
      <protection locked="0"/>
    </xf>
    <xf numFmtId="220" fontId="70" fillId="0" borderId="200" xfId="1" applyNumberFormat="1" applyFont="1" applyBorder="1" applyProtection="1">
      <alignment vertical="center"/>
      <protection locked="0"/>
    </xf>
    <xf numFmtId="220" fontId="70" fillId="0" borderId="163" xfId="1" applyNumberFormat="1" applyFont="1" applyBorder="1" applyProtection="1">
      <alignment vertical="center"/>
      <protection locked="0"/>
    </xf>
    <xf numFmtId="220" fontId="70" fillId="0" borderId="229" xfId="1" applyNumberFormat="1" applyFont="1" applyBorder="1" applyProtection="1">
      <alignment vertical="center"/>
      <protection locked="0"/>
    </xf>
    <xf numFmtId="220" fontId="70" fillId="0" borderId="230" xfId="1" applyNumberFormat="1" applyFont="1" applyBorder="1" applyProtection="1">
      <alignment vertical="center"/>
      <protection locked="0"/>
    </xf>
    <xf numFmtId="220" fontId="70" fillId="0" borderId="231" xfId="1" applyNumberFormat="1" applyFont="1" applyBorder="1" applyProtection="1">
      <alignment vertical="center"/>
      <protection locked="0"/>
    </xf>
    <xf numFmtId="220" fontId="70" fillId="0" borderId="163" xfId="1" applyNumberFormat="1" applyFont="1" applyFill="1" applyBorder="1" applyProtection="1">
      <alignment vertical="center"/>
      <protection locked="0"/>
    </xf>
    <xf numFmtId="220" fontId="56" fillId="0" borderId="6" xfId="0" applyNumberFormat="1" applyFont="1" applyBorder="1" applyProtection="1">
      <alignment vertical="center"/>
      <protection locked="0"/>
    </xf>
    <xf numFmtId="220" fontId="56" fillId="0" borderId="67" xfId="0" applyNumberFormat="1" applyFont="1" applyBorder="1" applyProtection="1">
      <alignment vertical="center"/>
      <protection locked="0"/>
    </xf>
    <xf numFmtId="220" fontId="56" fillId="0" borderId="44" xfId="0" applyNumberFormat="1" applyFont="1" applyBorder="1" applyProtection="1">
      <alignment vertical="center"/>
      <protection locked="0"/>
    </xf>
    <xf numFmtId="221" fontId="70" fillId="0" borderId="195" xfId="1252" applyNumberFormat="1" applyFont="1" applyFill="1" applyBorder="1" applyProtection="1">
      <alignment vertical="center"/>
      <protection locked="0"/>
    </xf>
    <xf numFmtId="221" fontId="70" fillId="0" borderId="200" xfId="1252" applyNumberFormat="1" applyFont="1" applyFill="1" applyBorder="1" applyProtection="1">
      <alignment vertical="center"/>
      <protection locked="0"/>
    </xf>
    <xf numFmtId="221" fontId="70" fillId="0" borderId="212" xfId="1252" applyNumberFormat="1" applyFont="1" applyFill="1" applyBorder="1" applyProtection="1">
      <alignment vertical="center"/>
      <protection locked="0"/>
    </xf>
    <xf numFmtId="219" fontId="70" fillId="0" borderId="196" xfId="1251" applyNumberFormat="1" applyFont="1" applyBorder="1" applyProtection="1">
      <alignment vertical="center"/>
      <protection locked="0"/>
    </xf>
    <xf numFmtId="219" fontId="70" fillId="0" borderId="201" xfId="1251" applyNumberFormat="1" applyFont="1" applyBorder="1" applyProtection="1">
      <alignment vertical="center"/>
      <protection locked="0"/>
    </xf>
    <xf numFmtId="219" fontId="70" fillId="0" borderId="213" xfId="1251" applyNumberFormat="1" applyFont="1" applyBorder="1" applyProtection="1">
      <alignment vertical="center"/>
      <protection locked="0"/>
    </xf>
    <xf numFmtId="219" fontId="70" fillId="0" borderId="215" xfId="1251" applyNumberFormat="1" applyFont="1" applyBorder="1" applyProtection="1">
      <alignment vertical="center"/>
      <protection locked="0"/>
    </xf>
    <xf numFmtId="222" fontId="87" fillId="0" borderId="53" xfId="2" applyNumberFormat="1" applyFont="1" applyBorder="1" applyAlignment="1" applyProtection="1">
      <alignment vertical="center" shrinkToFit="1"/>
      <protection locked="0"/>
    </xf>
    <xf numFmtId="222" fontId="87" fillId="16" borderId="6" xfId="2" applyNumberFormat="1" applyFont="1" applyFill="1" applyBorder="1" applyAlignment="1" applyProtection="1">
      <alignment vertical="center" shrinkToFit="1"/>
      <protection locked="0"/>
    </xf>
    <xf numFmtId="222" fontId="87" fillId="16" borderId="6" xfId="2" applyNumberFormat="1" applyFont="1" applyFill="1" applyBorder="1" applyAlignment="1">
      <alignment vertical="center" shrinkToFit="1"/>
    </xf>
    <xf numFmtId="222" fontId="87" fillId="15" borderId="6" xfId="2" applyNumberFormat="1" applyFont="1" applyFill="1" applyBorder="1" applyAlignment="1" applyProtection="1">
      <alignment vertical="center" shrinkToFit="1"/>
      <protection locked="0"/>
    </xf>
    <xf numFmtId="222" fontId="87" fillId="15" borderId="6" xfId="2" applyNumberFormat="1" applyFont="1" applyFill="1" applyBorder="1" applyAlignment="1">
      <alignment vertical="center" shrinkToFit="1"/>
    </xf>
    <xf numFmtId="222" fontId="87" fillId="0" borderId="6" xfId="2" applyNumberFormat="1" applyFont="1" applyBorder="1" applyAlignment="1">
      <alignment vertical="center" shrinkToFit="1"/>
    </xf>
    <xf numFmtId="222" fontId="87" fillId="0" borderId="77" xfId="2" applyNumberFormat="1" applyFont="1" applyBorder="1" applyAlignment="1" applyProtection="1">
      <alignment vertical="center" shrinkToFit="1"/>
      <protection locked="0"/>
    </xf>
    <xf numFmtId="222" fontId="87" fillId="16" borderId="42" xfId="2" applyNumberFormat="1" applyFont="1" applyFill="1" applyBorder="1" applyAlignment="1" applyProtection="1">
      <alignment vertical="center" shrinkToFit="1"/>
      <protection locked="0"/>
    </xf>
    <xf numFmtId="222" fontId="87" fillId="16" borderId="42" xfId="2" applyNumberFormat="1" applyFont="1" applyFill="1" applyBorder="1" applyAlignment="1">
      <alignment vertical="center" shrinkToFit="1"/>
    </xf>
    <xf numFmtId="222" fontId="87" fillId="15" borderId="42" xfId="2" applyNumberFormat="1" applyFont="1" applyFill="1" applyBorder="1" applyAlignment="1" applyProtection="1">
      <alignment vertical="center" shrinkToFit="1"/>
      <protection locked="0"/>
    </xf>
    <xf numFmtId="222" fontId="87" fillId="15" borderId="42" xfId="2" applyNumberFormat="1" applyFont="1" applyFill="1" applyBorder="1" applyAlignment="1">
      <alignment vertical="center" shrinkToFit="1"/>
    </xf>
    <xf numFmtId="222" fontId="87" fillId="0" borderId="42" xfId="2" applyNumberFormat="1" applyFont="1" applyBorder="1" applyAlignment="1">
      <alignment vertical="center" shrinkToFit="1"/>
    </xf>
    <xf numFmtId="222" fontId="87" fillId="16" borderId="107" xfId="2" applyNumberFormat="1" applyFont="1" applyFill="1" applyBorder="1" applyAlignment="1">
      <alignment vertical="center" shrinkToFit="1"/>
    </xf>
    <xf numFmtId="222" fontId="87" fillId="15" borderId="107" xfId="2" applyNumberFormat="1" applyFont="1" applyFill="1" applyBorder="1" applyAlignment="1">
      <alignment vertical="center" shrinkToFit="1"/>
    </xf>
    <xf numFmtId="222" fontId="87" fillId="0" borderId="107" xfId="2" applyNumberFormat="1" applyFont="1" applyBorder="1" applyAlignment="1">
      <alignment vertical="center" shrinkToFit="1"/>
    </xf>
    <xf numFmtId="222" fontId="88" fillId="16" borderId="116" xfId="2" applyNumberFormat="1" applyFont="1" applyFill="1" applyBorder="1" applyAlignment="1">
      <alignment horizontal="right" vertical="center" shrinkToFit="1"/>
    </xf>
    <xf numFmtId="222" fontId="88" fillId="15" borderId="116" xfId="2" applyNumberFormat="1" applyFont="1" applyFill="1" applyBorder="1" applyAlignment="1">
      <alignment horizontal="right" vertical="center" shrinkToFit="1"/>
    </xf>
    <xf numFmtId="222" fontId="88" fillId="0" borderId="116" xfId="2" applyNumberFormat="1" applyFont="1" applyBorder="1" applyAlignment="1">
      <alignment horizontal="right" vertical="center" shrinkToFit="1"/>
    </xf>
    <xf numFmtId="223" fontId="41" fillId="0" borderId="208" xfId="1" quotePrefix="1" applyNumberFormat="1" applyFont="1" applyBorder="1" applyAlignment="1">
      <alignment horizontal="right" vertical="center"/>
    </xf>
    <xf numFmtId="223" fontId="41" fillId="0" borderId="208" xfId="1" applyNumberFormat="1" applyFont="1" applyBorder="1" applyAlignment="1">
      <alignment horizontal="right" vertical="center"/>
    </xf>
    <xf numFmtId="187" fontId="81" fillId="0" borderId="7" xfId="0" applyNumberFormat="1" applyFont="1" applyBorder="1" applyAlignment="1">
      <alignment vertical="center" shrinkToFit="1"/>
    </xf>
    <xf numFmtId="0" fontId="45" fillId="0" borderId="67" xfId="0" applyFont="1" applyBorder="1" applyAlignment="1">
      <alignment vertical="center" wrapText="1"/>
    </xf>
    <xf numFmtId="0" fontId="159" fillId="0" borderId="8" xfId="6" applyFont="1" applyBorder="1" applyAlignment="1">
      <alignment horizontal="center" vertical="center"/>
    </xf>
    <xf numFmtId="49" fontId="155" fillId="0" borderId="9" xfId="12" applyNumberFormat="1" applyFont="1" applyBorder="1" applyAlignment="1">
      <alignment horizontal="center" vertical="center" shrinkToFit="1"/>
    </xf>
    <xf numFmtId="49" fontId="155" fillId="0" borderId="60" xfId="12" applyNumberFormat="1" applyFont="1" applyBorder="1" applyAlignment="1">
      <alignment horizontal="center" vertical="center" shrinkToFit="1"/>
    </xf>
    <xf numFmtId="49" fontId="155" fillId="0" borderId="103" xfId="12" applyNumberFormat="1" applyFont="1" applyBorder="1" applyAlignment="1">
      <alignment horizontal="center" vertical="center" shrinkToFit="1"/>
    </xf>
    <xf numFmtId="0" fontId="155" fillId="0" borderId="9" xfId="12" applyFont="1" applyBorder="1" applyAlignment="1">
      <alignment horizontal="center" vertical="center" shrinkToFit="1"/>
    </xf>
    <xf numFmtId="0" fontId="155" fillId="0" borderId="60" xfId="12" applyFont="1" applyBorder="1" applyAlignment="1">
      <alignment horizontal="center" vertical="center" shrinkToFit="1"/>
    </xf>
    <xf numFmtId="0" fontId="155" fillId="0" borderId="103" xfId="12" applyFont="1" applyBorder="1" applyAlignment="1">
      <alignment horizontal="center" vertical="center" shrinkToFit="1"/>
    </xf>
    <xf numFmtId="0" fontId="190" fillId="0" borderId="0" xfId="1251" applyFont="1" applyAlignment="1">
      <alignment horizontal="left" vertical="center"/>
    </xf>
    <xf numFmtId="0" fontId="170" fillId="0" borderId="0" xfId="2" applyFont="1"/>
    <xf numFmtId="0" fontId="200" fillId="0" borderId="0" xfId="2" applyFont="1" applyAlignment="1">
      <alignment vertical="center"/>
    </xf>
    <xf numFmtId="0" fontId="201" fillId="0" borderId="0" xfId="2" applyFont="1" applyAlignment="1">
      <alignment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217" fontId="187" fillId="0" borderId="245" xfId="1" applyNumberFormat="1" applyFont="1" applyBorder="1" applyAlignment="1" applyProtection="1">
      <alignment vertical="center" shrinkToFit="1"/>
    </xf>
    <xf numFmtId="217" fontId="187" fillId="0" borderId="101" xfId="1" applyNumberFormat="1" applyFont="1" applyBorder="1" applyAlignment="1" applyProtection="1">
      <alignment vertical="center" shrinkToFit="1"/>
    </xf>
    <xf numFmtId="217" fontId="187" fillId="0" borderId="106" xfId="1" applyNumberFormat="1" applyFont="1" applyBorder="1" applyAlignment="1" applyProtection="1">
      <alignment vertical="center" shrinkToFit="1"/>
    </xf>
    <xf numFmtId="217" fontId="187" fillId="0" borderId="244" xfId="1" applyNumberFormat="1" applyFont="1" applyBorder="1" applyAlignment="1" applyProtection="1">
      <alignment vertical="center" shrinkToFit="1"/>
    </xf>
    <xf numFmtId="217" fontId="187" fillId="0" borderId="151" xfId="1" applyNumberFormat="1" applyFont="1" applyBorder="1" applyAlignment="1" applyProtection="1">
      <alignment vertical="center" shrinkToFit="1"/>
    </xf>
    <xf numFmtId="217" fontId="187" fillId="0" borderId="106" xfId="1249" applyNumberFormat="1" applyFont="1" applyBorder="1" applyAlignment="1" applyProtection="1">
      <alignment vertical="center" shrinkToFit="1"/>
    </xf>
    <xf numFmtId="0" fontId="70" fillId="0" borderId="199" xfId="1248" applyFont="1" applyBorder="1" applyProtection="1">
      <alignment vertical="center"/>
      <protection locked="0"/>
    </xf>
    <xf numFmtId="0" fontId="70" fillId="0" borderId="200" xfId="1248" applyFont="1" applyBorder="1" applyProtection="1">
      <alignment vertical="center"/>
      <protection locked="0"/>
    </xf>
    <xf numFmtId="38" fontId="70" fillId="0" borderId="200"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155" fillId="9" borderId="0" xfId="6" applyFont="1" applyFill="1" applyAlignment="1">
      <alignment vertical="top" wrapText="1"/>
    </xf>
    <xf numFmtId="0" fontId="155"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lignment vertical="center" shrinkToFit="1"/>
    </xf>
    <xf numFmtId="0" fontId="91" fillId="10" borderId="92" xfId="0" applyFont="1" applyFill="1" applyBorder="1" applyAlignment="1">
      <alignment horizontal="right" vertical="center"/>
    </xf>
    <xf numFmtId="0" fontId="91" fillId="10" borderId="35" xfId="0" applyFont="1" applyFill="1" applyBorder="1">
      <alignment vertical="center"/>
    </xf>
    <xf numFmtId="3" fontId="91" fillId="10" borderId="0" xfId="0" applyNumberFormat="1" applyFont="1" applyFill="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38" fontId="70" fillId="0" borderId="0" xfId="1" applyFont="1">
      <alignment vertical="center"/>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2" xfId="0" applyFont="1" applyBorder="1" applyAlignment="1">
      <alignment horizontal="right" vertical="center"/>
    </xf>
    <xf numFmtId="0" fontId="91" fillId="0" borderId="29" xfId="0" applyFont="1" applyBorder="1" applyAlignment="1">
      <alignment horizontal="right" vertical="center"/>
    </xf>
    <xf numFmtId="0" fontId="91" fillId="0" borderId="32" xfId="0" applyFont="1" applyBorder="1" applyAlignment="1">
      <alignment horizontal="right" vertical="center"/>
    </xf>
    <xf numFmtId="0" fontId="91" fillId="0" borderId="253"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99"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lignment vertical="center" shrinkToFit="1"/>
    </xf>
    <xf numFmtId="0" fontId="91" fillId="10" borderId="25" xfId="0" applyFont="1" applyFill="1" applyBorder="1">
      <alignment vertical="center"/>
    </xf>
    <xf numFmtId="0" fontId="91" fillId="10" borderId="27" xfId="0" applyFont="1" applyFill="1" applyBorder="1">
      <alignmen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83" fillId="0" borderId="0" xfId="6" applyFont="1" applyAlignment="1"/>
    <xf numFmtId="0" fontId="155" fillId="0" borderId="0" xfId="6" applyFont="1" applyAlignment="1">
      <alignment vertical="center" wrapText="1" shrinkToFit="1"/>
    </xf>
    <xf numFmtId="38" fontId="94" fillId="0" borderId="9" xfId="1" applyFont="1" applyBorder="1" applyAlignment="1">
      <alignment vertical="center"/>
    </xf>
    <xf numFmtId="38" fontId="94" fillId="0" borderId="0" xfId="1" applyFont="1" applyBorder="1" applyAlignment="1">
      <alignment vertical="center"/>
    </xf>
    <xf numFmtId="38" fontId="41" fillId="22" borderId="6" xfId="1" applyFont="1" applyFill="1" applyBorder="1" applyAlignment="1">
      <alignment horizontal="center" vertical="center"/>
    </xf>
    <xf numFmtId="38" fontId="41" fillId="0" borderId="35" xfId="1" applyFont="1" applyFill="1" applyBorder="1" applyAlignment="1">
      <alignment horizontal="right" vertical="center"/>
    </xf>
    <xf numFmtId="217" fontId="59" fillId="0" borderId="67" xfId="1" applyNumberFormat="1" applyFont="1" applyFill="1" applyBorder="1">
      <alignment vertical="center"/>
    </xf>
    <xf numFmtId="38" fontId="41" fillId="0" borderId="0" xfId="1" applyFont="1" applyFill="1" applyBorder="1" applyAlignment="1">
      <alignment horizontal="right" vertical="center"/>
    </xf>
    <xf numFmtId="217" fontId="59" fillId="12" borderId="6" xfId="1" applyNumberFormat="1" applyFont="1" applyFill="1" applyBorder="1" applyAlignment="1">
      <alignment horizontal="right" vertical="center"/>
    </xf>
    <xf numFmtId="38" fontId="206" fillId="0" borderId="0" xfId="1" applyFont="1">
      <alignment vertical="center"/>
    </xf>
    <xf numFmtId="38" fontId="41" fillId="0" borderId="35" xfId="1" applyFont="1" applyFill="1" applyBorder="1">
      <alignment vertical="center"/>
    </xf>
    <xf numFmtId="217" fontId="59" fillId="0" borderId="42" xfId="1" applyNumberFormat="1" applyFont="1" applyBorder="1">
      <alignment vertical="center"/>
    </xf>
    <xf numFmtId="223" fontId="41" fillId="0" borderId="67" xfId="1" quotePrefix="1" applyNumberFormat="1" applyFont="1" applyBorder="1" applyAlignment="1">
      <alignment horizontal="right" vertical="center"/>
    </xf>
    <xf numFmtId="223" fontId="41" fillId="0" borderId="98" xfId="1" quotePrefix="1" applyNumberFormat="1" applyFont="1" applyBorder="1" applyAlignment="1">
      <alignment horizontal="right" vertical="center"/>
    </xf>
    <xf numFmtId="38" fontId="41" fillId="24" borderId="98"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Protection="1">
      <alignment vertical="center"/>
      <protection locked="0"/>
    </xf>
    <xf numFmtId="0" fontId="99" fillId="9" borderId="0" xfId="6" applyFont="1" applyFill="1" applyAlignment="1" applyProtection="1">
      <alignment horizontal="left" vertical="center" indent="1"/>
      <protection locked="0"/>
    </xf>
    <xf numFmtId="0" fontId="87" fillId="9" borderId="38" xfId="6" applyFont="1" applyFill="1" applyBorder="1" applyAlignment="1" applyProtection="1">
      <protection locked="0"/>
    </xf>
    <xf numFmtId="0" fontId="161" fillId="0" borderId="38" xfId="6" applyFont="1" applyBorder="1" applyProtection="1">
      <alignment vertical="center"/>
      <protection locked="0"/>
    </xf>
    <xf numFmtId="0" fontId="161" fillId="0" borderId="0" xfId="6" applyFont="1" applyProtection="1">
      <alignment vertical="center"/>
      <protection locked="0"/>
    </xf>
    <xf numFmtId="0" fontId="161" fillId="0" borderId="38" xfId="6" applyFont="1" applyBorder="1" applyProtection="1">
      <alignment vertical="center"/>
      <protection locked="0" hidden="1"/>
    </xf>
    <xf numFmtId="0" fontId="161" fillId="0" borderId="0" xfId="6" applyFont="1" applyProtection="1">
      <alignment vertical="center"/>
      <protection locked="0" hidden="1"/>
    </xf>
    <xf numFmtId="0" fontId="161" fillId="0" borderId="40" xfId="6" applyFont="1" applyBorder="1" applyProtection="1">
      <alignment vertical="center"/>
      <protection locked="0" hidden="1"/>
    </xf>
    <xf numFmtId="0" fontId="161" fillId="0" borderId="37" xfId="6" applyFont="1" applyBorder="1" applyProtection="1">
      <alignment vertical="center"/>
      <protection locked="0" hidden="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7" fillId="11" borderId="0" xfId="2" applyFont="1" applyFill="1" applyAlignment="1" applyProtection="1">
      <alignment vertical="center"/>
      <protection hidden="1"/>
    </xf>
    <xf numFmtId="0" fontId="209"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0" fillId="0" borderId="0" xfId="2" applyFont="1" applyAlignment="1" applyProtection="1">
      <alignment vertical="center"/>
      <protection hidden="1"/>
    </xf>
    <xf numFmtId="0" fontId="147" fillId="0" borderId="0" xfId="2" applyFont="1" applyAlignment="1" applyProtection="1">
      <alignment vertical="center"/>
      <protection hidden="1"/>
    </xf>
    <xf numFmtId="0" fontId="48" fillId="0" borderId="0" xfId="12" applyFont="1" applyProtection="1">
      <alignment vertical="center"/>
      <protection hidden="1"/>
    </xf>
    <xf numFmtId="0" fontId="211"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12" fillId="9" borderId="0" xfId="6" applyNumberFormat="1" applyFont="1" applyFill="1" applyAlignment="1" applyProtection="1">
      <alignment vertical="top"/>
      <protection hidden="1"/>
    </xf>
    <xf numFmtId="0" fontId="5"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8" fillId="0" borderId="0" xfId="12" applyFont="1" applyProtection="1">
      <alignment vertical="center"/>
      <protection hidden="1"/>
    </xf>
    <xf numFmtId="0" fontId="165"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8" fillId="0" borderId="0" xfId="2" applyFont="1" applyAlignment="1">
      <alignment vertical="center"/>
    </xf>
    <xf numFmtId="49" fontId="26" fillId="0" borderId="30"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0" fontId="26" fillId="0" borderId="33" xfId="0" applyFont="1" applyBorder="1" applyAlignment="1" applyProtection="1">
      <alignment horizontal="left" vertical="center" indent="1" shrinkToFit="1"/>
      <protection locked="0"/>
    </xf>
    <xf numFmtId="0" fontId="204" fillId="9" borderId="8" xfId="6" applyFont="1" applyFill="1" applyBorder="1" applyAlignment="1">
      <alignment horizontal="center" vertical="center" wrapText="1"/>
    </xf>
    <xf numFmtId="0" fontId="65" fillId="9" borderId="0" xfId="6" applyFont="1" applyFill="1" applyAlignment="1" applyProtection="1">
      <alignment vertical="center" shrinkToFit="1"/>
      <protection hidden="1"/>
    </xf>
    <xf numFmtId="0" fontId="41" fillId="0" borderId="35" xfId="0" applyFont="1" applyBorder="1" applyAlignment="1">
      <alignment horizontal="left" vertical="center" indent="1" shrinkToFit="1"/>
    </xf>
    <xf numFmtId="0" fontId="41" fillId="0" borderId="35" xfId="0" applyFont="1" applyBorder="1" applyAlignment="1">
      <alignment vertical="center" shrinkToFit="1"/>
    </xf>
    <xf numFmtId="0" fontId="116" fillId="0" borderId="35" xfId="0" applyFont="1" applyBorder="1" applyAlignment="1">
      <alignment vertical="center" shrinkToFit="1"/>
    </xf>
    <xf numFmtId="0" fontId="65" fillId="9" borderId="35" xfId="6" applyFont="1" applyFill="1" applyBorder="1" applyAlignment="1" applyProtection="1">
      <alignment horizontal="left" vertical="center" indent="1" shrinkToFit="1"/>
      <protection hidden="1"/>
    </xf>
    <xf numFmtId="0" fontId="26" fillId="0" borderId="28" xfId="0" applyFont="1" applyBorder="1" applyAlignment="1" applyProtection="1">
      <alignment horizontal="left" vertical="center" indent="1"/>
      <protection locked="0"/>
    </xf>
    <xf numFmtId="0" fontId="26" fillId="0" borderId="28" xfId="0" applyFont="1" applyBorder="1" applyAlignment="1" applyProtection="1">
      <alignment horizontal="left" vertical="center" wrapText="1" indent="1"/>
      <protection locked="0"/>
    </xf>
    <xf numFmtId="0" fontId="26" fillId="9" borderId="255" xfId="0" applyFont="1" applyFill="1" applyBorder="1" applyAlignment="1" applyProtection="1">
      <alignment horizontal="left" vertical="center" indent="1" shrinkToFit="1"/>
      <protection locked="0"/>
    </xf>
    <xf numFmtId="217" fontId="56"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83" fillId="0" borderId="7" xfId="14" applyFont="1" applyBorder="1" applyAlignment="1">
      <alignment horizontal="center" vertical="center"/>
    </xf>
    <xf numFmtId="0" fontId="83" fillId="0" borderId="8" xfId="6" applyFont="1" applyBorder="1">
      <alignment vertical="center"/>
    </xf>
    <xf numFmtId="0" fontId="151" fillId="0" borderId="38" xfId="6" applyFont="1" applyBorder="1" applyAlignment="1">
      <alignment horizontal="center" vertical="center"/>
    </xf>
    <xf numFmtId="0" fontId="83" fillId="0" borderId="0" xfId="6" applyFont="1" applyAlignment="1">
      <alignment vertical="center" wrapText="1"/>
    </xf>
    <xf numFmtId="0" fontId="155" fillId="9" borderId="35" xfId="6" applyFont="1" applyFill="1" applyBorder="1" applyAlignment="1">
      <alignment vertical="top"/>
    </xf>
    <xf numFmtId="0" fontId="83" fillId="0" borderId="0" xfId="6" applyFont="1" applyAlignment="1">
      <alignment horizontal="center" vertical="center" wrapText="1"/>
    </xf>
    <xf numFmtId="38" fontId="87" fillId="0" borderId="0" xfId="1" applyFont="1" applyFill="1" applyBorder="1" applyAlignment="1" applyProtection="1">
      <alignment vertical="center" wrapText="1" shrinkToFit="1"/>
    </xf>
    <xf numFmtId="0" fontId="205" fillId="9" borderId="0" xfId="6" applyFont="1" applyFill="1" applyAlignment="1">
      <alignment vertical="top"/>
    </xf>
    <xf numFmtId="0" fontId="155" fillId="23" borderId="6" xfId="6" applyFont="1" applyFill="1" applyBorder="1">
      <alignment vertical="center"/>
    </xf>
    <xf numFmtId="0" fontId="155" fillId="0" borderId="8" xfId="6" applyFont="1" applyBorder="1" applyAlignment="1">
      <alignment horizontal="center" vertical="center"/>
    </xf>
    <xf numFmtId="0" fontId="83" fillId="9" borderId="6" xfId="6" applyFont="1" applyFill="1" applyBorder="1" applyAlignment="1">
      <alignment horizontal="center" vertical="center" wrapText="1"/>
    </xf>
    <xf numFmtId="0" fontId="83" fillId="17" borderId="0" xfId="6" applyFont="1" applyFill="1" applyAlignment="1">
      <alignment vertical="center" wrapText="1"/>
    </xf>
    <xf numFmtId="0" fontId="155" fillId="9" borderId="0" xfId="6" applyFont="1" applyFill="1" applyAlignment="1">
      <alignment vertical="center" wrapText="1"/>
    </xf>
    <xf numFmtId="0" fontId="204" fillId="9" borderId="0" xfId="6" applyFont="1" applyFill="1" applyAlignment="1">
      <alignment horizontal="center" vertical="center" wrapText="1"/>
    </xf>
    <xf numFmtId="0" fontId="26" fillId="0" borderId="0" xfId="0" applyFont="1">
      <alignment vertical="center"/>
    </xf>
    <xf numFmtId="0" fontId="26" fillId="0" borderId="0" xfId="0" applyFont="1" applyAlignment="1">
      <alignment horizontal="left" vertical="center" shrinkToFit="1"/>
    </xf>
    <xf numFmtId="0" fontId="110" fillId="0" borderId="0" xfId="0" applyFont="1" applyAlignment="1">
      <alignment horizontal="right" vertical="center"/>
    </xf>
    <xf numFmtId="189" fontId="111" fillId="0" borderId="0" xfId="5" applyNumberFormat="1" applyFont="1" applyAlignment="1">
      <alignment horizontal="right" vertical="center"/>
    </xf>
    <xf numFmtId="0" fontId="36" fillId="0" borderId="0" xfId="0" applyFont="1">
      <alignment vertical="center"/>
    </xf>
    <xf numFmtId="0" fontId="143" fillId="0" borderId="0" xfId="0" applyFont="1">
      <alignment vertical="center"/>
    </xf>
    <xf numFmtId="0" fontId="27" fillId="0" borderId="0" xfId="0" applyFont="1">
      <alignment vertical="center"/>
    </xf>
    <xf numFmtId="0" fontId="114" fillId="0" borderId="0" xfId="0" applyFont="1">
      <alignment vertical="center"/>
    </xf>
    <xf numFmtId="0" fontId="30" fillId="0" borderId="0" xfId="0" applyFont="1">
      <alignment vertical="center"/>
    </xf>
    <xf numFmtId="49" fontId="92" fillId="0" borderId="0" xfId="0" applyNumberFormat="1" applyFont="1">
      <alignment vertical="center"/>
    </xf>
    <xf numFmtId="0" fontId="32" fillId="0" borderId="0" xfId="0" applyFont="1">
      <alignment vertical="center"/>
    </xf>
    <xf numFmtId="0" fontId="32" fillId="6" borderId="1" xfId="0" applyFont="1" applyFill="1" applyBorder="1">
      <alignment vertical="center"/>
    </xf>
    <xf numFmtId="0" fontId="89" fillId="0" borderId="0" xfId="0" applyFont="1">
      <alignment vertical="center"/>
    </xf>
    <xf numFmtId="0" fontId="26" fillId="0" borderId="23" xfId="0" applyFont="1" applyBorder="1" applyAlignment="1">
      <alignment vertical="center" wrapText="1"/>
    </xf>
    <xf numFmtId="0" fontId="37" fillId="0" borderId="0" xfId="0" applyFont="1">
      <alignment vertical="center"/>
    </xf>
    <xf numFmtId="49" fontId="92" fillId="0" borderId="8" xfId="0" applyNumberFormat="1" applyFont="1" applyBorder="1" applyAlignment="1">
      <alignment horizontal="left" vertical="center" indent="1" shrinkToFit="1"/>
    </xf>
    <xf numFmtId="0" fontId="34" fillId="0" borderId="9" xfId="0" applyFont="1" applyBorder="1">
      <alignment vertical="center"/>
    </xf>
    <xf numFmtId="0" fontId="35" fillId="0" borderId="0" xfId="0" applyFont="1">
      <alignment vertical="center"/>
    </xf>
    <xf numFmtId="0" fontId="26" fillId="0" borderId="93" xfId="0" applyFont="1" applyBorder="1">
      <alignment vertical="center"/>
    </xf>
    <xf numFmtId="0" fontId="92" fillId="0" borderId="93" xfId="0" applyFont="1" applyBorder="1">
      <alignment vertical="center"/>
    </xf>
    <xf numFmtId="0" fontId="34" fillId="0" borderId="33" xfId="0" applyFont="1" applyBorder="1">
      <alignment vertical="center"/>
    </xf>
    <xf numFmtId="0" fontId="90" fillId="0" borderId="93" xfId="0" applyFont="1" applyBorder="1" applyAlignment="1">
      <alignment vertical="center" wrapText="1"/>
    </xf>
    <xf numFmtId="0" fontId="90" fillId="0" borderId="93" xfId="0" applyFont="1" applyBorder="1">
      <alignment vertical="center"/>
    </xf>
    <xf numFmtId="0" fontId="95" fillId="0" borderId="93" xfId="0" applyFont="1" applyBorder="1">
      <alignment vertical="center"/>
    </xf>
    <xf numFmtId="0" fontId="34" fillId="0" borderId="41" xfId="0" applyFont="1" applyBorder="1">
      <alignment vertical="center"/>
    </xf>
    <xf numFmtId="0" fontId="92" fillId="0" borderId="93" xfId="0" applyFont="1" applyBorder="1" applyAlignment="1">
      <alignment vertical="center" wrapText="1"/>
    </xf>
    <xf numFmtId="0" fontId="63" fillId="0" borderId="0" xfId="0" applyFont="1">
      <alignment vertical="center"/>
    </xf>
    <xf numFmtId="0" fontId="31" fillId="4" borderId="1" xfId="0" applyFont="1" applyFill="1" applyBorder="1">
      <alignment vertical="center"/>
    </xf>
    <xf numFmtId="0" fontId="31" fillId="4" borderId="0" xfId="0" applyFont="1" applyFill="1">
      <alignment vertical="center"/>
    </xf>
    <xf numFmtId="0" fontId="31" fillId="4" borderId="37" xfId="0" applyFont="1" applyFill="1" applyBorder="1">
      <alignment vertical="center"/>
    </xf>
    <xf numFmtId="0" fontId="36" fillId="0" borderId="8" xfId="0" applyFont="1" applyBorder="1" applyAlignment="1">
      <alignment horizontal="right" vertical="center"/>
    </xf>
    <xf numFmtId="0" fontId="93" fillId="0" borderId="9" xfId="0" applyFont="1" applyBorder="1">
      <alignment vertical="center"/>
    </xf>
    <xf numFmtId="0" fontId="90" fillId="0" borderId="23" xfId="0" applyFont="1" applyBorder="1">
      <alignment vertical="center"/>
    </xf>
    <xf numFmtId="0" fontId="26" fillId="0" borderId="23" xfId="0" applyFont="1" applyBorder="1">
      <alignment vertical="center"/>
    </xf>
    <xf numFmtId="0" fontId="89" fillId="0" borderId="93" xfId="0" applyFont="1" applyBorder="1">
      <alignment vertical="center"/>
    </xf>
    <xf numFmtId="0" fontId="26" fillId="0" borderId="93" xfId="0" applyFont="1" applyBorder="1" applyAlignment="1">
      <alignment vertical="center" wrapText="1"/>
    </xf>
    <xf numFmtId="0" fontId="37" fillId="0" borderId="0" xfId="0" applyFont="1" applyAlignment="1">
      <alignment horizontal="right" vertical="center"/>
    </xf>
    <xf numFmtId="0" fontId="38" fillId="0" borderId="0" xfId="0" applyFont="1">
      <alignment vertical="center"/>
    </xf>
    <xf numFmtId="0" fontId="64" fillId="0" borderId="0" xfId="0" applyFont="1">
      <alignment vertical="center"/>
    </xf>
    <xf numFmtId="0" fontId="34" fillId="0" borderId="36" xfId="0" applyFont="1" applyBorder="1">
      <alignment vertical="center"/>
    </xf>
    <xf numFmtId="0" fontId="62" fillId="0" borderId="0" xfId="0" applyFont="1">
      <alignment vertical="center"/>
    </xf>
    <xf numFmtId="0" fontId="89" fillId="0" borderId="23" xfId="0" applyFont="1" applyBorder="1">
      <alignment vertical="center"/>
    </xf>
    <xf numFmtId="183" fontId="26" fillId="0" borderId="27" xfId="0" applyNumberFormat="1" applyFont="1" applyBorder="1" applyAlignment="1">
      <alignment vertical="center" shrinkToFit="1"/>
    </xf>
    <xf numFmtId="0" fontId="92" fillId="0" borderId="23" xfId="0" applyFont="1" applyBorder="1">
      <alignment vertical="center"/>
    </xf>
    <xf numFmtId="183" fontId="26" fillId="0" borderId="30" xfId="0" applyNumberFormat="1" applyFont="1" applyBorder="1" applyAlignment="1">
      <alignment vertical="center" shrinkToFit="1"/>
    </xf>
    <xf numFmtId="183" fontId="26" fillId="0" borderId="218" xfId="0" applyNumberFormat="1" applyFont="1" applyBorder="1" applyAlignment="1">
      <alignment vertical="center" shrinkToFit="1"/>
    </xf>
    <xf numFmtId="0" fontId="26" fillId="0" borderId="35" xfId="0" applyFont="1" applyBorder="1" applyAlignment="1">
      <alignment horizontal="left" vertical="center" shrinkToFit="1"/>
    </xf>
    <xf numFmtId="0" fontId="26" fillId="0" borderId="35" xfId="0" applyFont="1" applyBorder="1">
      <alignment vertical="center"/>
    </xf>
    <xf numFmtId="0" fontId="36" fillId="0" borderId="8" xfId="0" applyFont="1" applyBorder="1" applyAlignment="1" applyProtection="1">
      <alignment horizontal="right" vertical="center"/>
      <protection locked="0"/>
    </xf>
    <xf numFmtId="0" fontId="26" fillId="9" borderId="28" xfId="0" applyFont="1" applyFill="1" applyBorder="1" applyAlignment="1" applyProtection="1">
      <alignment horizontal="center" vertical="center" wrapText="1"/>
      <protection locked="0"/>
    </xf>
    <xf numFmtId="0" fontId="26" fillId="0" borderId="0" xfId="0" applyFont="1" applyAlignment="1">
      <alignment horizontal="center" vertical="center"/>
    </xf>
    <xf numFmtId="0" fontId="26" fillId="0" borderId="0" xfId="0" applyFont="1" applyAlignment="1">
      <alignment horizontal="left" vertical="center" indent="1"/>
    </xf>
    <xf numFmtId="49" fontId="26" fillId="0" borderId="41" xfId="0" applyNumberFormat="1" applyFont="1" applyBorder="1" applyAlignment="1" applyProtection="1">
      <alignment horizontal="left" vertical="center" indent="1" shrinkToFit="1"/>
      <protection locked="0"/>
    </xf>
    <xf numFmtId="49" fontId="26" fillId="0" borderId="163" xfId="0" applyNumberFormat="1" applyFont="1" applyBorder="1" applyAlignment="1" applyProtection="1">
      <alignment horizontal="left" vertical="center" indent="1" shrinkToFit="1"/>
      <protection locked="0"/>
    </xf>
    <xf numFmtId="0" fontId="26" fillId="0" borderId="38" xfId="0" applyFont="1" applyBorder="1">
      <alignment vertical="center"/>
    </xf>
    <xf numFmtId="0" fontId="94" fillId="9" borderId="0" xfId="35" applyFont="1" applyFill="1" applyProtection="1">
      <alignment vertical="center"/>
      <protection hidden="1"/>
    </xf>
    <xf numFmtId="195" fontId="48" fillId="9" borderId="0" xfId="12" applyNumberFormat="1" applyFont="1" applyFill="1" applyProtection="1">
      <alignment vertical="center"/>
      <protection hidden="1"/>
    </xf>
    <xf numFmtId="188" fontId="48" fillId="9" borderId="0" xfId="12" applyNumberFormat="1" applyFont="1" applyFill="1" applyAlignment="1">
      <alignment vertical="center" shrinkToFit="1"/>
    </xf>
    <xf numFmtId="38" fontId="140" fillId="0" borderId="0" xfId="1" applyFont="1" applyBorder="1">
      <alignment vertical="center"/>
    </xf>
    <xf numFmtId="217" fontId="123" fillId="0" borderId="98"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41" fillId="12" borderId="6" xfId="1" applyFont="1" applyFill="1" applyBorder="1">
      <alignment vertical="center"/>
    </xf>
    <xf numFmtId="38" fontId="48" fillId="0" borderId="6" xfId="1" applyFont="1" applyBorder="1" applyAlignment="1">
      <alignment horizontal="center" vertical="center"/>
    </xf>
    <xf numFmtId="38" fontId="41" fillId="21" borderId="6" xfId="1" applyFont="1" applyFill="1" applyBorder="1" applyProtection="1">
      <alignment vertical="center"/>
      <protection locked="0"/>
    </xf>
    <xf numFmtId="38" fontId="41" fillId="12" borderId="43" xfId="1" applyFont="1" applyFill="1" applyBorder="1">
      <alignment vertical="center"/>
    </xf>
    <xf numFmtId="38" fontId="41" fillId="0" borderId="42" xfId="1" applyFont="1" applyBorder="1">
      <alignment vertical="center"/>
    </xf>
    <xf numFmtId="38" fontId="41" fillId="0" borderId="7" xfId="1" applyFont="1" applyBorder="1" applyAlignment="1">
      <alignment vertical="center" shrinkToFit="1"/>
    </xf>
    <xf numFmtId="38" fontId="41" fillId="0" borderId="8" xfId="1" applyFont="1" applyBorder="1">
      <alignment vertical="center"/>
    </xf>
    <xf numFmtId="217" fontId="123" fillId="0" borderId="6" xfId="1" applyNumberFormat="1" applyFont="1" applyFill="1" applyBorder="1" applyAlignment="1" applyProtection="1">
      <alignment horizontal="right" vertical="center"/>
    </xf>
    <xf numFmtId="0" fontId="161" fillId="9" borderId="0" xfId="6" applyFont="1" applyFill="1" applyAlignment="1">
      <alignment horizontal="left" vertical="center" shrinkToFit="1"/>
    </xf>
    <xf numFmtId="0" fontId="218" fillId="0" borderId="0" xfId="6" applyFont="1" applyAlignment="1">
      <alignment horizontal="left" vertical="center"/>
    </xf>
    <xf numFmtId="0" fontId="216" fillId="9" borderId="262" xfId="0" applyFont="1" applyFill="1" applyBorder="1" applyAlignment="1" applyProtection="1">
      <alignment horizontal="left" vertical="center"/>
      <protection hidden="1"/>
    </xf>
    <xf numFmtId="0" fontId="95" fillId="9" borderId="263" xfId="0" applyFont="1" applyFill="1" applyBorder="1" applyAlignment="1" applyProtection="1">
      <alignment horizontal="left" vertical="center"/>
      <protection hidden="1"/>
    </xf>
    <xf numFmtId="0" fontId="216" fillId="9" borderId="93" xfId="0" applyFont="1" applyFill="1" applyBorder="1" applyAlignment="1" applyProtection="1">
      <alignment horizontal="left" vertical="center"/>
      <protection hidden="1"/>
    </xf>
    <xf numFmtId="0" fontId="221" fillId="9" borderId="23" xfId="0" applyFont="1" applyFill="1" applyBorder="1" applyAlignment="1" applyProtection="1">
      <alignment horizontal="left" vertical="center"/>
      <protection hidden="1"/>
    </xf>
    <xf numFmtId="0" fontId="221" fillId="9" borderId="0" xfId="0" applyFont="1" applyFill="1" applyAlignment="1" applyProtection="1">
      <alignment horizontal="left" vertical="center"/>
      <protection hidden="1"/>
    </xf>
    <xf numFmtId="0" fontId="94" fillId="3" borderId="179" xfId="0" applyFont="1" applyFill="1" applyBorder="1" applyAlignment="1">
      <alignment horizontal="center" vertical="center"/>
    </xf>
    <xf numFmtId="0" fontId="205" fillId="0" borderId="0" xfId="6" applyFont="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Border="1" applyAlignment="1">
      <alignment vertical="center" shrinkToFit="1"/>
    </xf>
    <xf numFmtId="198" fontId="217" fillId="9" borderId="43" xfId="6" applyNumberFormat="1" applyFont="1" applyFill="1" applyBorder="1">
      <alignment vertical="center"/>
    </xf>
    <xf numFmtId="0" fontId="217" fillId="9" borderId="43" xfId="6" applyFont="1" applyFill="1" applyBorder="1">
      <alignment vertical="center"/>
    </xf>
    <xf numFmtId="198" fontId="159" fillId="9" borderId="6" xfId="6" applyNumberFormat="1" applyFont="1" applyFill="1" applyBorder="1" applyAlignment="1">
      <alignment horizontal="right" vertical="center"/>
    </xf>
    <xf numFmtId="198" fontId="159" fillId="9" borderId="67" xfId="6" applyNumberFormat="1" applyFont="1" applyFill="1" applyBorder="1" applyAlignment="1">
      <alignment horizontal="right" vertical="center"/>
    </xf>
    <xf numFmtId="0" fontId="155" fillId="0" borderId="6" xfId="6" applyFont="1" applyBorder="1" applyProtection="1">
      <alignment vertical="center"/>
      <protection locked="0" hidden="1"/>
    </xf>
    <xf numFmtId="0" fontId="155" fillId="0" borderId="67" xfId="6" applyFont="1" applyBorder="1" applyProtection="1">
      <alignment vertical="center"/>
      <protection locked="0" hidden="1"/>
    </xf>
    <xf numFmtId="0" fontId="160" fillId="0" borderId="0" xfId="6" applyFont="1" applyAlignment="1">
      <alignment horizontal="left" vertical="center"/>
    </xf>
    <xf numFmtId="0" fontId="99" fillId="0" borderId="37" xfId="6" applyFont="1" applyBorder="1">
      <alignment vertical="center"/>
    </xf>
    <xf numFmtId="0" fontId="145" fillId="0" borderId="37" xfId="6" applyFont="1" applyBorder="1" applyProtection="1">
      <alignment vertical="center"/>
      <protection hidden="1"/>
    </xf>
    <xf numFmtId="0" fontId="163" fillId="0" borderId="37" xfId="12" applyFont="1" applyBorder="1" applyProtection="1">
      <alignment vertical="center"/>
      <protection hidden="1"/>
    </xf>
    <xf numFmtId="0" fontId="160"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1" fillId="0" borderId="39" xfId="6" applyFont="1" applyBorder="1" applyProtection="1">
      <alignment vertical="center"/>
      <protection hidden="1"/>
    </xf>
    <xf numFmtId="0" fontId="161" fillId="0" borderId="37" xfId="6" applyFont="1" applyBorder="1" applyProtection="1">
      <alignment vertical="center"/>
      <protection hidden="1"/>
    </xf>
    <xf numFmtId="0" fontId="122" fillId="0" borderId="37" xfId="6" applyFont="1" applyBorder="1" applyProtection="1">
      <alignment vertical="center"/>
      <protection hidden="1"/>
    </xf>
    <xf numFmtId="0" fontId="164" fillId="0" borderId="37" xfId="12" applyFont="1" applyBorder="1" applyProtection="1">
      <alignment vertical="center"/>
      <protection hidden="1"/>
    </xf>
    <xf numFmtId="0" fontId="154" fillId="0" borderId="37" xfId="12" applyFont="1" applyBorder="1" applyProtection="1">
      <alignment vertical="center"/>
      <protection hidden="1"/>
    </xf>
    <xf numFmtId="0" fontId="161" fillId="0" borderId="41" xfId="6" applyFont="1" applyBorder="1" applyProtection="1">
      <alignment vertical="center"/>
      <protection hidden="1"/>
    </xf>
    <xf numFmtId="198" fontId="155" fillId="16" borderId="6" xfId="6" applyNumberFormat="1" applyFont="1" applyFill="1" applyBorder="1" applyProtection="1">
      <alignment vertical="center"/>
      <protection locked="0"/>
    </xf>
    <xf numFmtId="198" fontId="155" fillId="16" borderId="67" xfId="6" applyNumberFormat="1" applyFont="1" applyFill="1" applyBorder="1" applyProtection="1">
      <alignment vertical="center"/>
      <protection locked="0"/>
    </xf>
    <xf numFmtId="197" fontId="87" fillId="26" borderId="6" xfId="2" applyNumberFormat="1" applyFont="1" applyFill="1" applyBorder="1" applyAlignment="1">
      <alignment vertical="center" shrinkToFit="1"/>
    </xf>
    <xf numFmtId="198" fontId="155" fillId="26" borderId="6" xfId="6" applyNumberFormat="1" applyFont="1" applyFill="1" applyBorder="1" applyProtection="1">
      <alignment vertical="center"/>
      <protection locked="0"/>
    </xf>
    <xf numFmtId="198" fontId="155" fillId="26" borderId="67" xfId="6" applyNumberFormat="1" applyFont="1" applyFill="1" applyBorder="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124" fillId="0" borderId="0" xfId="6" applyFont="1" applyAlignment="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Border="1" applyAlignment="1">
      <alignment horizontal="left" vertical="center" indent="1" shrinkToFit="1"/>
    </xf>
    <xf numFmtId="0" fontId="151" fillId="9" borderId="39" xfId="6" applyFont="1" applyFill="1" applyBorder="1">
      <alignment vertical="center"/>
    </xf>
    <xf numFmtId="0" fontId="222" fillId="0" borderId="0" xfId="1256" applyFont="1">
      <alignment vertical="center"/>
    </xf>
    <xf numFmtId="0" fontId="222" fillId="0" borderId="0" xfId="1256" applyFont="1" applyAlignment="1">
      <alignment vertical="center" wrapText="1"/>
    </xf>
    <xf numFmtId="0" fontId="223" fillId="0" borderId="0" xfId="1256" applyFont="1">
      <alignment vertical="center"/>
    </xf>
    <xf numFmtId="38" fontId="91" fillId="0" borderId="45" xfId="1" applyFont="1" applyBorder="1" applyProtection="1">
      <alignment vertical="center"/>
      <protection locked="0"/>
    </xf>
    <xf numFmtId="0" fontId="26" fillId="2" borderId="5"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12" applyFont="1">
      <alignment vertical="center"/>
    </xf>
    <xf numFmtId="0" fontId="227" fillId="17" borderId="0" xfId="0" applyFont="1" applyFill="1">
      <alignment vertical="center"/>
    </xf>
    <xf numFmtId="38" fontId="226" fillId="0" borderId="0" xfId="1" applyFont="1" applyAlignment="1">
      <alignment vertical="center"/>
    </xf>
    <xf numFmtId="0" fontId="227" fillId="0" borderId="0" xfId="0" applyFont="1" applyAlignment="1">
      <alignment horizontal="center" vertical="center"/>
    </xf>
    <xf numFmtId="0" fontId="127" fillId="0" borderId="0" xfId="12" applyFont="1" applyProtection="1">
      <alignment vertical="center"/>
      <protection hidden="1"/>
    </xf>
    <xf numFmtId="0" fontId="226" fillId="0" borderId="0" xfId="2" applyFont="1" applyAlignment="1">
      <alignment vertical="center"/>
    </xf>
    <xf numFmtId="0" fontId="132" fillId="0" borderId="0" xfId="12" applyFont="1" applyProtection="1">
      <alignment vertical="center"/>
      <protection hidden="1"/>
    </xf>
    <xf numFmtId="0" fontId="223" fillId="0" borderId="0" xfId="1256" applyFont="1" applyAlignment="1">
      <alignment vertical="center" wrapText="1"/>
    </xf>
    <xf numFmtId="0" fontId="228" fillId="0" borderId="0" xfId="0" applyFont="1">
      <alignment vertical="center"/>
    </xf>
    <xf numFmtId="0" fontId="233" fillId="0" borderId="0" xfId="0" applyFont="1">
      <alignment vertical="center"/>
    </xf>
    <xf numFmtId="0" fontId="41" fillId="3" borderId="6" xfId="0" applyFont="1" applyFill="1" applyBorder="1" applyAlignment="1">
      <alignment horizontal="center" vertical="center"/>
    </xf>
    <xf numFmtId="0" fontId="59" fillId="0" borderId="8" xfId="0" applyFont="1" applyBorder="1" applyAlignment="1">
      <alignment horizontal="left" vertical="center" wrapText="1" indent="1" shrinkToFit="1"/>
    </xf>
    <xf numFmtId="0" fontId="41" fillId="0" borderId="34" xfId="0" applyFont="1" applyBorder="1" applyProtection="1">
      <alignment vertical="center"/>
      <protection locked="0"/>
    </xf>
    <xf numFmtId="0" fontId="41" fillId="0" borderId="35" xfId="0" applyFont="1" applyBorder="1" applyProtection="1">
      <alignment vertical="center"/>
      <protection locked="0"/>
    </xf>
    <xf numFmtId="0" fontId="41" fillId="0" borderId="36" xfId="0" applyFont="1" applyBorder="1" applyProtection="1">
      <alignment vertical="center"/>
      <protection locked="0"/>
    </xf>
    <xf numFmtId="0" fontId="41" fillId="0" borderId="38" xfId="0" applyFont="1" applyBorder="1" applyProtection="1">
      <alignment vertical="center"/>
      <protection locked="0"/>
    </xf>
    <xf numFmtId="0" fontId="41" fillId="0" borderId="39" xfId="0" applyFont="1" applyBorder="1" applyProtection="1">
      <alignment vertical="center"/>
      <protection locked="0"/>
    </xf>
    <xf numFmtId="0" fontId="41" fillId="0" borderId="40" xfId="0" applyFont="1" applyBorder="1" applyProtection="1">
      <alignment vertical="center"/>
      <protection locked="0"/>
    </xf>
    <xf numFmtId="0" fontId="41" fillId="0" borderId="37" xfId="0" applyFont="1" applyBorder="1" applyProtection="1">
      <alignment vertical="center"/>
      <protection locked="0"/>
    </xf>
    <xf numFmtId="0" fontId="41" fillId="0" borderId="41" xfId="0" applyFont="1" applyBorder="1" applyProtection="1">
      <alignment vertical="center"/>
      <protection locked="0"/>
    </xf>
    <xf numFmtId="0" fontId="92" fillId="0" borderId="6" xfId="0" applyFont="1" applyBorder="1" applyAlignment="1">
      <alignment horizontal="left" vertical="center"/>
    </xf>
    <xf numFmtId="0" fontId="137" fillId="0" borderId="0" xfId="2" applyFont="1" applyAlignment="1">
      <alignment vertical="center"/>
    </xf>
    <xf numFmtId="0" fontId="234" fillId="0" borderId="0" xfId="6" applyFont="1" applyProtection="1">
      <alignment vertical="center"/>
      <protection hidden="1"/>
    </xf>
    <xf numFmtId="0" fontId="235" fillId="0" borderId="0" xfId="6" applyFont="1" applyProtection="1">
      <alignment vertical="center"/>
      <protection hidden="1"/>
    </xf>
    <xf numFmtId="0" fontId="236" fillId="0" borderId="0" xfId="12" applyFont="1" applyProtection="1">
      <alignment vertical="center"/>
      <protection hidden="1"/>
    </xf>
    <xf numFmtId="0" fontId="237" fillId="0" borderId="0" xfId="6" applyFont="1" applyProtection="1">
      <alignment vertical="center"/>
      <protection hidden="1"/>
    </xf>
    <xf numFmtId="0" fontId="238" fillId="17" borderId="0" xfId="6" applyFont="1" applyFill="1" applyAlignment="1">
      <alignment vertical="center" wrapText="1"/>
    </xf>
    <xf numFmtId="0" fontId="131" fillId="0" borderId="0" xfId="1251" applyFont="1" applyAlignment="1">
      <alignment horizontal="left" vertical="center"/>
    </xf>
    <xf numFmtId="0" fontId="45" fillId="0" borderId="42" xfId="0" applyFont="1" applyBorder="1" applyAlignment="1">
      <alignment vertical="center" wrapText="1"/>
    </xf>
    <xf numFmtId="38" fontId="70" fillId="12" borderId="34" xfId="1" applyFont="1" applyFill="1" applyBorder="1" applyProtection="1">
      <alignment vertical="center"/>
      <protection locked="0"/>
    </xf>
    <xf numFmtId="38" fontId="187" fillId="0" borderId="7" xfId="1" applyFont="1" applyFill="1" applyBorder="1" applyAlignment="1" applyProtection="1">
      <alignment vertical="center"/>
    </xf>
    <xf numFmtId="38" fontId="187" fillId="0" borderId="34" xfId="1" applyFont="1" applyFill="1" applyBorder="1" applyProtection="1">
      <alignment vertical="center"/>
    </xf>
    <xf numFmtId="0" fontId="70" fillId="12" borderId="41" xfId="0" applyFont="1" applyFill="1" applyBorder="1" applyAlignment="1">
      <alignment horizontal="center" vertical="center"/>
    </xf>
    <xf numFmtId="38" fontId="187" fillId="0" borderId="99" xfId="1" applyFont="1" applyBorder="1" applyProtection="1">
      <alignment vertical="center"/>
    </xf>
    <xf numFmtId="0" fontId="70" fillId="0" borderId="228" xfId="0" applyFont="1" applyBorder="1" applyAlignment="1">
      <alignment horizontal="center" vertical="center"/>
    </xf>
    <xf numFmtId="0" fontId="45" fillId="0" borderId="139" xfId="0" applyFont="1" applyBorder="1" applyAlignment="1">
      <alignment vertical="center" wrapText="1"/>
    </xf>
    <xf numFmtId="38" fontId="187" fillId="0" borderId="264" xfId="1" applyFont="1" applyBorder="1" applyProtection="1">
      <alignment vertical="center"/>
    </xf>
    <xf numFmtId="0" fontId="70" fillId="12" borderId="8" xfId="0" applyFont="1" applyFill="1" applyBorder="1" applyAlignment="1">
      <alignment horizontal="center" vertical="center"/>
    </xf>
    <xf numFmtId="0" fontId="0" fillId="0" borderId="38" xfId="0" applyBorder="1">
      <alignment vertical="center"/>
    </xf>
    <xf numFmtId="0" fontId="70" fillId="0" borderId="103" xfId="0" applyFont="1" applyBorder="1" applyAlignment="1">
      <alignment horizontal="center" vertical="center"/>
    </xf>
    <xf numFmtId="0" fontId="45" fillId="0" borderId="102" xfId="0" applyFont="1" applyBorder="1" applyAlignment="1">
      <alignment vertical="center" wrapText="1"/>
    </xf>
    <xf numFmtId="0" fontId="92" fillId="0" borderId="38" xfId="0" applyFont="1" applyBorder="1" applyAlignment="1">
      <alignment horizontal="left" vertical="center"/>
    </xf>
    <xf numFmtId="0" fontId="92" fillId="0" borderId="9" xfId="0" applyFont="1" applyBorder="1">
      <alignment vertical="center"/>
    </xf>
    <xf numFmtId="0" fontId="92" fillId="0" borderId="7" xfId="0" applyFont="1" applyBorder="1">
      <alignment vertical="center"/>
    </xf>
    <xf numFmtId="0" fontId="92" fillId="0" borderId="7" xfId="0" applyFont="1" applyBorder="1" applyAlignment="1">
      <alignment vertical="center" wrapText="1"/>
    </xf>
    <xf numFmtId="0" fontId="92" fillId="0" borderId="265" xfId="0" applyFont="1" applyBorder="1" applyAlignment="1">
      <alignment horizontal="left" vertical="center" wrapText="1" readingOrder="1"/>
    </xf>
    <xf numFmtId="0" fontId="92" fillId="0" borderId="266" xfId="0" applyFont="1" applyBorder="1" applyAlignment="1">
      <alignment horizontal="left" vertical="center" wrapText="1" readingOrder="1"/>
    </xf>
    <xf numFmtId="0" fontId="90" fillId="0" borderId="6" xfId="0" applyFont="1" applyBorder="1" applyAlignment="1">
      <alignment horizontal="center" vertical="center" wrapText="1"/>
    </xf>
    <xf numFmtId="0" fontId="95" fillId="0" borderId="6" xfId="0" applyFont="1" applyBorder="1" applyAlignment="1">
      <alignment vertical="center" wrapText="1"/>
    </xf>
    <xf numFmtId="0" fontId="214" fillId="0" borderId="6" xfId="0" applyFont="1" applyBorder="1" applyAlignment="1">
      <alignment horizontal="left" vertical="center" wrapText="1" readingOrder="1"/>
    </xf>
    <xf numFmtId="0" fontId="141" fillId="0" borderId="6" xfId="0" applyFont="1" applyBorder="1" applyAlignment="1">
      <alignment horizontal="center" vertical="center"/>
    </xf>
    <xf numFmtId="38" fontId="131" fillId="0" borderId="0" xfId="1" applyFont="1" applyAlignment="1">
      <alignment vertical="center"/>
    </xf>
    <xf numFmtId="38" fontId="128" fillId="0" borderId="0" xfId="1" applyFont="1">
      <alignment vertical="center"/>
    </xf>
    <xf numFmtId="38" fontId="138" fillId="0" borderId="0" xfId="1" applyFont="1">
      <alignment vertical="center"/>
    </xf>
    <xf numFmtId="38" fontId="239" fillId="0" borderId="158" xfId="1" applyFont="1" applyBorder="1" applyAlignment="1">
      <alignment vertical="center" wrapText="1"/>
    </xf>
    <xf numFmtId="38" fontId="240" fillId="0" borderId="0" xfId="1" applyFont="1" applyAlignment="1">
      <alignment horizontal="left" vertical="center" wrapText="1" shrinkToFit="1"/>
    </xf>
    <xf numFmtId="38" fontId="241" fillId="0" borderId="0" xfId="1" applyFont="1">
      <alignment vertical="center"/>
    </xf>
    <xf numFmtId="38" fontId="131" fillId="0" borderId="0" xfId="1" applyFont="1" applyAlignment="1">
      <alignment vertical="top"/>
    </xf>
    <xf numFmtId="0" fontId="91" fillId="0" borderId="251" xfId="0" applyFont="1" applyBorder="1" applyAlignment="1">
      <alignment horizontal="left" vertical="center" indent="1"/>
    </xf>
    <xf numFmtId="0" fontId="161" fillId="0" borderId="0" xfId="12" applyFont="1" applyAlignment="1" applyProtection="1">
      <alignment vertical="center" shrinkToFit="1"/>
      <protection hidden="1"/>
    </xf>
    <xf numFmtId="0" fontId="155" fillId="0" borderId="0" xfId="6" applyFont="1" applyAlignment="1" applyProtection="1">
      <alignment horizontal="right" vertical="center"/>
      <protection hidden="1"/>
    </xf>
    <xf numFmtId="0" fontId="161" fillId="9" borderId="0" xfId="6" applyFont="1" applyFill="1" applyProtection="1">
      <alignment vertical="center"/>
      <protection hidden="1"/>
    </xf>
    <xf numFmtId="0" fontId="86" fillId="9" borderId="0" xfId="6" applyFont="1" applyFill="1" applyProtection="1">
      <alignment vertical="center"/>
      <protection hidden="1"/>
    </xf>
    <xf numFmtId="0" fontId="99" fillId="9" borderId="0" xfId="6" applyFont="1" applyFill="1" applyProtection="1">
      <alignment vertical="center"/>
      <protection hidden="1"/>
    </xf>
    <xf numFmtId="0" fontId="99" fillId="9" borderId="37" xfId="6" applyFont="1" applyFill="1" applyBorder="1" applyProtection="1">
      <alignment vertical="center"/>
      <protection hidden="1"/>
    </xf>
    <xf numFmtId="0" fontId="99" fillId="9" borderId="0" xfId="6" applyFont="1" applyFill="1" applyAlignment="1" applyProtection="1">
      <alignment horizontal="left" vertical="center" indent="1"/>
      <protection hidden="1"/>
    </xf>
    <xf numFmtId="0" fontId="151" fillId="9" borderId="0" xfId="6" applyFont="1" applyFill="1" applyProtection="1">
      <alignment vertical="center"/>
      <protection hidden="1"/>
    </xf>
    <xf numFmtId="0" fontId="155" fillId="0" borderId="38" xfId="6" applyFont="1" applyBorder="1" applyAlignment="1" applyProtection="1">
      <alignment horizontal="center" vertical="center"/>
      <protection hidden="1"/>
    </xf>
    <xf numFmtId="0" fontId="155" fillId="0" borderId="0" xfId="6" applyFont="1" applyProtection="1">
      <alignment vertical="center"/>
      <protection hidden="1"/>
    </xf>
    <xf numFmtId="0" fontId="155" fillId="9" borderId="0" xfId="6" applyFont="1" applyFill="1" applyAlignment="1" applyProtection="1">
      <alignment horizontal="left" vertical="center" indent="1"/>
      <protection hidden="1"/>
    </xf>
    <xf numFmtId="0" fontId="155" fillId="9" borderId="0" xfId="6" applyFont="1" applyFill="1" applyProtection="1">
      <alignment vertical="center"/>
      <protection hidden="1"/>
    </xf>
    <xf numFmtId="0" fontId="155" fillId="0" borderId="0" xfId="6" applyFont="1" applyAlignment="1" applyProtection="1">
      <alignment horizontal="center" vertical="center"/>
      <protection hidden="1"/>
    </xf>
    <xf numFmtId="0" fontId="83" fillId="9" borderId="0" xfId="6" applyFont="1" applyFill="1" applyProtection="1">
      <alignment vertical="center"/>
      <protection hidden="1"/>
    </xf>
    <xf numFmtId="0" fontId="83" fillId="9" borderId="0" xfId="6" applyFont="1" applyFill="1" applyAlignment="1" applyProtection="1">
      <alignment horizontal="left" vertical="center"/>
      <protection hidden="1"/>
    </xf>
    <xf numFmtId="0" fontId="151" fillId="9" borderId="0" xfId="6" applyFont="1" applyFill="1" applyAlignment="1" applyProtection="1">
      <alignment horizontal="center" vertical="center"/>
      <protection hidden="1"/>
    </xf>
    <xf numFmtId="0" fontId="155" fillId="9" borderId="0" xfId="6" applyFont="1" applyFill="1" applyAlignment="1" applyProtection="1">
      <protection hidden="1"/>
    </xf>
    <xf numFmtId="0" fontId="155" fillId="9" borderId="0" xfId="6" applyFont="1" applyFill="1" applyAlignment="1" applyProtection="1">
      <alignment horizontal="center" vertical="center"/>
      <protection hidden="1"/>
    </xf>
    <xf numFmtId="0" fontId="151" fillId="9" borderId="0" xfId="6" applyFont="1" applyFill="1" applyAlignment="1" applyProtection="1">
      <alignment horizontal="right" vertical="center"/>
      <protection hidden="1"/>
    </xf>
    <xf numFmtId="0" fontId="155" fillId="9" borderId="0" xfId="6" applyFont="1" applyFill="1" applyAlignment="1" applyProtection="1">
      <alignment horizontal="left" vertical="top"/>
      <protection hidden="1"/>
    </xf>
    <xf numFmtId="0" fontId="83" fillId="9" borderId="0" xfId="6" applyFont="1" applyFill="1" applyAlignment="1" applyProtection="1">
      <alignment horizontal="right" vertical="center"/>
      <protection hidden="1"/>
    </xf>
    <xf numFmtId="0" fontId="83" fillId="9" borderId="0" xfId="6" applyFont="1" applyFill="1" applyAlignment="1" applyProtection="1">
      <alignment vertical="top" wrapText="1"/>
      <protection hidden="1"/>
    </xf>
    <xf numFmtId="0" fontId="155" fillId="9" borderId="0" xfId="6" applyFont="1" applyFill="1" applyAlignment="1" applyProtection="1">
      <alignment vertical="center" wrapText="1"/>
      <protection hidden="1"/>
    </xf>
    <xf numFmtId="0" fontId="155" fillId="0" borderId="0" xfId="6" applyFont="1" applyAlignment="1" applyProtection="1">
      <alignment vertical="center" wrapText="1"/>
      <protection hidden="1"/>
    </xf>
    <xf numFmtId="0" fontId="83" fillId="9" borderId="0" xfId="6" applyFont="1" applyFill="1" applyAlignment="1" applyProtection="1">
      <alignment vertical="center" wrapText="1"/>
      <protection hidden="1"/>
    </xf>
    <xf numFmtId="0" fontId="151" fillId="0" borderId="0" xfId="6" applyFont="1" applyAlignment="1" applyProtection="1">
      <alignment horizontal="center" vertical="center"/>
      <protection hidden="1"/>
    </xf>
    <xf numFmtId="0" fontId="162" fillId="9" borderId="0" xfId="6" applyFont="1" applyFill="1" applyAlignment="1" applyProtection="1">
      <alignment horizontal="center" vertical="center" wrapText="1"/>
      <protection hidden="1"/>
    </xf>
    <xf numFmtId="38" fontId="243" fillId="0" borderId="0" xfId="9" applyFont="1" applyFill="1" applyBorder="1" applyAlignment="1" applyProtection="1">
      <alignment horizontal="center" vertical="center" shrinkToFit="1"/>
      <protection hidden="1"/>
    </xf>
    <xf numFmtId="49" fontId="83" fillId="9" borderId="0" xfId="6" applyNumberFormat="1" applyFont="1" applyFill="1" applyAlignment="1" applyProtection="1">
      <alignment vertical="center" wrapText="1"/>
      <protection hidden="1"/>
    </xf>
    <xf numFmtId="0" fontId="244" fillId="0" borderId="0" xfId="6" applyFont="1" applyProtection="1">
      <alignment vertical="center"/>
      <protection hidden="1"/>
    </xf>
    <xf numFmtId="38" fontId="87" fillId="0" borderId="0" xfId="1260" applyFont="1" applyFill="1" applyBorder="1" applyAlignment="1" applyProtection="1">
      <alignment vertical="center" wrapText="1" shrinkToFit="1"/>
    </xf>
    <xf numFmtId="0" fontId="56" fillId="10" borderId="43" xfId="0" applyFont="1" applyFill="1" applyBorder="1" applyAlignment="1">
      <alignment horizontal="center" vertical="center"/>
    </xf>
    <xf numFmtId="0" fontId="245" fillId="0" borderId="0" xfId="6" applyFont="1" applyProtection="1">
      <alignment vertical="center"/>
      <protection hidden="1"/>
    </xf>
    <xf numFmtId="0" fontId="234" fillId="0" borderId="0" xfId="6" applyFont="1">
      <alignment vertical="center"/>
    </xf>
    <xf numFmtId="0" fontId="136" fillId="0" borderId="0" xfId="6" applyFont="1" applyProtection="1">
      <alignment vertical="center"/>
      <protection hidden="1"/>
    </xf>
    <xf numFmtId="0" fontId="139" fillId="0" borderId="0" xfId="6" applyFont="1" applyProtection="1">
      <alignment vertical="center"/>
      <protection hidden="1"/>
    </xf>
    <xf numFmtId="0" fontId="151" fillId="9" borderId="0" xfId="6" applyFont="1" applyFill="1" applyAlignment="1">
      <alignment horizontal="left" vertical="center"/>
    </xf>
    <xf numFmtId="0" fontId="246" fillId="0" borderId="0" xfId="12" applyFont="1" applyProtection="1">
      <alignment vertical="center"/>
      <protection hidden="1"/>
    </xf>
    <xf numFmtId="0" fontId="69" fillId="0" borderId="0" xfId="12" applyFont="1" applyProtection="1">
      <alignment vertical="center"/>
      <protection hidden="1"/>
    </xf>
    <xf numFmtId="0" fontId="70" fillId="12" borderId="35" xfId="0" applyFont="1" applyFill="1" applyBorder="1" applyAlignment="1">
      <alignment horizontal="center" vertical="center"/>
    </xf>
    <xf numFmtId="0" fontId="45" fillId="0" borderId="98" xfId="0" applyFont="1" applyBorder="1" applyAlignment="1">
      <alignment vertical="center" wrapText="1"/>
    </xf>
    <xf numFmtId="0" fontId="190" fillId="0" borderId="0" xfId="1261" applyFont="1" applyAlignment="1">
      <alignment horizontal="left" vertical="center"/>
    </xf>
    <xf numFmtId="0" fontId="189" fillId="0" borderId="0" xfId="1262" applyFont="1">
      <alignment vertical="center"/>
    </xf>
    <xf numFmtId="0" fontId="185" fillId="0" borderId="0" xfId="1262" applyFont="1">
      <alignment vertical="center"/>
    </xf>
    <xf numFmtId="0" fontId="94" fillId="0" borderId="0" xfId="1262" applyFont="1">
      <alignment vertical="center"/>
    </xf>
    <xf numFmtId="0" fontId="94" fillId="0" borderId="0" xfId="1262" applyFont="1" applyAlignment="1">
      <alignment vertical="center" shrinkToFit="1"/>
    </xf>
    <xf numFmtId="0" fontId="94" fillId="0" borderId="0" xfId="1262" applyFont="1" applyAlignment="1">
      <alignment horizontal="center" vertical="center"/>
    </xf>
    <xf numFmtId="0" fontId="247" fillId="10" borderId="267" xfId="0" applyFont="1" applyFill="1" applyBorder="1" applyAlignment="1">
      <alignment horizontal="left" vertical="center" indent="1"/>
    </xf>
    <xf numFmtId="38" fontId="247" fillId="10" borderId="268" xfId="1" applyFont="1" applyFill="1" applyBorder="1" applyAlignment="1" applyProtection="1">
      <alignment horizontal="center" vertical="center" shrinkToFit="1"/>
    </xf>
    <xf numFmtId="38" fontId="176" fillId="10" borderId="269" xfId="1" applyFont="1" applyFill="1" applyBorder="1" applyAlignment="1" applyProtection="1">
      <alignment horizontal="center" vertical="center" shrinkToFit="1"/>
    </xf>
    <xf numFmtId="0" fontId="176" fillId="0" borderId="203" xfId="1263" applyNumberFormat="1" applyFont="1" applyFill="1" applyBorder="1" applyAlignment="1" applyProtection="1">
      <alignment horizontal="center" vertical="center"/>
      <protection locked="0"/>
    </xf>
    <xf numFmtId="38" fontId="247" fillId="0" borderId="200" xfId="1" applyFont="1" applyBorder="1" applyAlignment="1" applyProtection="1">
      <alignment vertical="center" shrinkToFit="1"/>
    </xf>
    <xf numFmtId="38" fontId="176" fillId="0" borderId="201" xfId="1" applyFont="1" applyFill="1" applyBorder="1" applyAlignment="1" applyProtection="1">
      <alignment vertical="center" shrinkToFit="1"/>
    </xf>
    <xf numFmtId="0" fontId="176" fillId="0" borderId="205" xfId="1263" applyNumberFormat="1" applyFont="1" applyFill="1" applyBorder="1" applyAlignment="1" applyProtection="1">
      <alignment horizontal="center" vertical="center" shrinkToFit="1"/>
      <protection locked="0"/>
    </xf>
    <xf numFmtId="38" fontId="247" fillId="0" borderId="270" xfId="1" applyFont="1" applyBorder="1" applyAlignment="1" applyProtection="1">
      <alignment vertical="center" shrinkToFit="1"/>
    </xf>
    <xf numFmtId="38" fontId="176" fillId="0" borderId="206" xfId="1" applyFont="1" applyFill="1" applyBorder="1" applyAlignment="1" applyProtection="1">
      <alignment vertical="center" shrinkToFit="1"/>
    </xf>
    <xf numFmtId="220" fontId="56" fillId="0" borderId="81" xfId="0" applyNumberFormat="1" applyFont="1" applyBorder="1" applyProtection="1">
      <alignment vertical="center"/>
      <protection locked="0"/>
    </xf>
    <xf numFmtId="217" fontId="71" fillId="0" borderId="81" xfId="1" applyNumberFormat="1" applyFont="1" applyBorder="1" applyProtection="1">
      <alignment vertical="center"/>
    </xf>
    <xf numFmtId="0" fontId="83" fillId="9" borderId="0" xfId="6" applyFont="1" applyFill="1" applyAlignment="1">
      <alignment horizontal="left" vertical="center" wrapText="1"/>
    </xf>
    <xf numFmtId="0" fontId="155" fillId="9" borderId="0" xfId="6" applyFont="1" applyFill="1" applyAlignment="1">
      <alignment horizontal="left" vertical="center"/>
    </xf>
    <xf numFmtId="38" fontId="240" fillId="0" borderId="38" xfId="1" applyFont="1" applyBorder="1" applyAlignment="1">
      <alignment vertical="top"/>
    </xf>
    <xf numFmtId="3" fontId="193" fillId="0" borderId="100" xfId="0" applyNumberFormat="1" applyFont="1" applyBorder="1" applyAlignment="1">
      <alignment vertical="center" shrinkToFit="1"/>
    </xf>
    <xf numFmtId="3" fontId="91" fillId="0" borderId="140" xfId="0" applyNumberFormat="1" applyFont="1" applyBorder="1" applyAlignment="1">
      <alignment vertical="center" shrinkToFit="1"/>
    </xf>
    <xf numFmtId="0" fontId="91" fillId="0" borderId="208" xfId="0" applyFont="1" applyBorder="1">
      <alignment vertical="center"/>
    </xf>
    <xf numFmtId="38" fontId="240" fillId="0" borderId="0" xfId="1" applyFont="1" applyAlignment="1">
      <alignment vertical="center"/>
    </xf>
    <xf numFmtId="3" fontId="91" fillId="0" borderId="68" xfId="0" applyNumberFormat="1" applyFont="1" applyBorder="1" applyAlignment="1">
      <alignment vertical="center" shrinkToFit="1"/>
    </xf>
    <xf numFmtId="0" fontId="70" fillId="0" borderId="41" xfId="0" applyFont="1" applyBorder="1" applyAlignment="1">
      <alignment horizontal="center" vertical="center"/>
    </xf>
    <xf numFmtId="0" fontId="70" fillId="0" borderId="142" xfId="0" applyFont="1" applyBorder="1" applyAlignment="1">
      <alignment horizontal="center" vertical="center"/>
    </xf>
    <xf numFmtId="0" fontId="45" fillId="0" borderId="208" xfId="0" applyFont="1" applyBorder="1" applyAlignment="1">
      <alignment vertical="center" wrapText="1"/>
    </xf>
    <xf numFmtId="0" fontId="162" fillId="9" borderId="0" xfId="6" applyFont="1" applyFill="1" applyProtection="1">
      <alignment vertical="center"/>
      <protection hidden="1"/>
    </xf>
    <xf numFmtId="0" fontId="161" fillId="0" borderId="0" xfId="12" applyFont="1" applyAlignment="1" applyProtection="1">
      <alignment horizontal="right" vertical="center"/>
      <protection hidden="1"/>
    </xf>
    <xf numFmtId="0" fontId="83" fillId="9" borderId="0" xfId="6" applyFont="1" applyFill="1" applyAlignment="1" applyProtection="1">
      <alignment horizontal="left" vertical="center" indent="1"/>
      <protection hidden="1"/>
    </xf>
    <xf numFmtId="0" fontId="83" fillId="0" borderId="0" xfId="6" applyFont="1" applyProtection="1">
      <alignment vertical="center"/>
      <protection hidden="1"/>
    </xf>
    <xf numFmtId="0" fontId="83" fillId="9" borderId="0" xfId="6" applyFont="1" applyFill="1" applyAlignment="1" applyProtection="1">
      <alignment horizontal="center" vertical="center"/>
      <protection hidden="1"/>
    </xf>
    <xf numFmtId="0" fontId="83" fillId="0" borderId="0" xfId="6" applyFont="1" applyAlignment="1" applyProtection="1">
      <protection hidden="1"/>
    </xf>
    <xf numFmtId="0" fontId="151" fillId="9" borderId="0" xfId="6" applyFont="1" applyFill="1" applyAlignment="1" applyProtection="1">
      <alignment horizontal="left" vertical="center" indent="1"/>
      <protection hidden="1"/>
    </xf>
    <xf numFmtId="0" fontId="151" fillId="0" borderId="0" xfId="6" applyFont="1" applyAlignment="1">
      <alignment horizontal="left" vertical="center"/>
    </xf>
    <xf numFmtId="0" fontId="99" fillId="9" borderId="0" xfId="6" applyFont="1" applyFill="1" applyAlignment="1">
      <alignment horizontal="left" vertical="center"/>
    </xf>
    <xf numFmtId="0" fontId="204" fillId="9" borderId="0" xfId="6" applyFont="1" applyFill="1" applyAlignment="1">
      <alignment horizontal="center" vertical="center"/>
    </xf>
    <xf numFmtId="0" fontId="87" fillId="0" borderId="0" xfId="2467" applyFont="1">
      <alignment vertical="center"/>
    </xf>
    <xf numFmtId="38" fontId="159" fillId="0" borderId="0" xfId="2466" applyFont="1" applyFill="1" applyBorder="1" applyAlignment="1" applyProtection="1">
      <alignment vertical="center" shrinkToFit="1"/>
    </xf>
    <xf numFmtId="38" fontId="167" fillId="0" borderId="0" xfId="2466" applyFont="1" applyFill="1" applyBorder="1" applyAlignment="1" applyProtection="1">
      <alignment vertical="center" shrinkToFit="1"/>
    </xf>
    <xf numFmtId="0" fontId="155" fillId="0" borderId="0" xfId="2467" applyFont="1">
      <alignment vertical="center"/>
    </xf>
    <xf numFmtId="0" fontId="159" fillId="0" borderId="0" xfId="6" applyFont="1" applyAlignment="1">
      <alignment vertical="center" wrapText="1" shrinkToFit="1"/>
    </xf>
    <xf numFmtId="0" fontId="248" fillId="0" borderId="0" xfId="6" applyFont="1">
      <alignment vertical="center"/>
    </xf>
    <xf numFmtId="0" fontId="236" fillId="0" borderId="0" xfId="12" applyFont="1" applyAlignment="1" applyProtection="1">
      <alignment horizontal="right" vertical="center"/>
      <protection hidden="1"/>
    </xf>
    <xf numFmtId="0" fontId="249" fillId="0" borderId="0" xfId="12" applyFont="1" applyProtection="1">
      <alignment vertical="center"/>
      <protection hidden="1"/>
    </xf>
    <xf numFmtId="0" fontId="238" fillId="0" borderId="0" xfId="12" applyFont="1" applyProtection="1">
      <alignment vertical="center"/>
      <protection hidden="1"/>
    </xf>
    <xf numFmtId="201" fontId="236" fillId="0" borderId="0" xfId="12" applyNumberFormat="1" applyFont="1" applyProtection="1">
      <alignment vertical="center"/>
      <protection hidden="1"/>
    </xf>
    <xf numFmtId="201" fontId="132" fillId="0" borderId="0" xfId="6" applyNumberFormat="1" applyFont="1" applyAlignment="1" applyProtection="1">
      <alignment vertical="center" wrapText="1"/>
      <protection hidden="1"/>
    </xf>
    <xf numFmtId="201" fontId="132" fillId="14" borderId="0" xfId="6" applyNumberFormat="1" applyFont="1" applyFill="1" applyAlignment="1" applyProtection="1">
      <alignment vertical="center" wrapText="1"/>
      <protection hidden="1"/>
    </xf>
    <xf numFmtId="0" fontId="155" fillId="0" borderId="6" xfId="6" applyFont="1" applyBorder="1" applyAlignment="1">
      <alignment horizontal="center" vertical="center"/>
    </xf>
    <xf numFmtId="0" fontId="237" fillId="0" borderId="0" xfId="6" applyFont="1">
      <alignment vertical="center"/>
    </xf>
    <xf numFmtId="0" fontId="136" fillId="9" borderId="0" xfId="6" applyFont="1" applyFill="1" applyProtection="1">
      <alignment vertical="center"/>
      <protection hidden="1"/>
    </xf>
    <xf numFmtId="0" fontId="250" fillId="0" borderId="0" xfId="6" applyFont="1" applyProtection="1">
      <alignment vertical="center"/>
      <protection hidden="1"/>
    </xf>
    <xf numFmtId="0" fontId="83" fillId="0" borderId="0" xfId="14" applyFont="1" applyAlignment="1">
      <alignment horizontal="center" vertical="center"/>
    </xf>
    <xf numFmtId="0" fontId="251" fillId="0" borderId="0" xfId="0" applyFont="1">
      <alignment vertical="center"/>
    </xf>
    <xf numFmtId="0" fontId="203" fillId="0" borderId="0" xfId="1256" applyProtection="1">
      <alignment vertical="center"/>
      <protection hidden="1"/>
    </xf>
    <xf numFmtId="0" fontId="56" fillId="0" borderId="6" xfId="0" applyFont="1" applyBorder="1" applyAlignment="1" applyProtection="1">
      <alignment horizontal="center" vertical="center"/>
      <protection locked="0"/>
    </xf>
    <xf numFmtId="0" fontId="56" fillId="0" borderId="67" xfId="0" applyFont="1" applyBorder="1" applyAlignment="1" applyProtection="1">
      <alignment horizontal="center" vertical="center"/>
      <protection locked="0"/>
    </xf>
    <xf numFmtId="0" fontId="87" fillId="0" borderId="51" xfId="2" applyFont="1" applyBorder="1" applyAlignment="1" applyProtection="1">
      <alignment vertical="center" shrinkToFit="1"/>
      <protection locked="0"/>
    </xf>
    <xf numFmtId="0" fontId="87" fillId="0" borderId="110" xfId="2" applyFont="1" applyBorder="1" applyAlignment="1" applyProtection="1">
      <alignment vertical="center" shrinkToFit="1"/>
      <protection locked="0"/>
    </xf>
    <xf numFmtId="0" fontId="87" fillId="0" borderId="83" xfId="2" applyFont="1" applyBorder="1" applyAlignment="1" applyProtection="1">
      <alignment vertical="center" shrinkToFit="1"/>
      <protection locked="0"/>
    </xf>
    <xf numFmtId="0" fontId="87" fillId="0" borderId="109" xfId="2" applyFont="1" applyBorder="1" applyAlignment="1" applyProtection="1">
      <alignment vertical="center" shrinkToFit="1"/>
      <protection locked="0"/>
    </xf>
    <xf numFmtId="0" fontId="87" fillId="0" borderId="112" xfId="2" applyFont="1" applyBorder="1" applyAlignment="1" applyProtection="1">
      <alignment horizontal="left" vertical="center" shrinkToFit="1"/>
      <protection locked="0"/>
    </xf>
    <xf numFmtId="0" fontId="87" fillId="0" borderId="110" xfId="2" applyFont="1" applyBorder="1" applyAlignment="1" applyProtection="1">
      <alignment horizontal="left" vertical="center" shrinkToFit="1"/>
      <protection locked="0"/>
    </xf>
    <xf numFmtId="0" fontId="87" fillId="0" borderId="83" xfId="2" applyFont="1" applyBorder="1" applyAlignment="1" applyProtection="1">
      <alignment horizontal="left" vertical="center" shrinkToFit="1"/>
      <protection locked="0"/>
    </xf>
    <xf numFmtId="0" fontId="87" fillId="0" borderId="109" xfId="2" applyFont="1" applyBorder="1" applyAlignment="1" applyProtection="1">
      <alignment horizontal="left" vertical="center" shrinkToFit="1"/>
      <protection locked="0"/>
    </xf>
    <xf numFmtId="0" fontId="41" fillId="0" borderId="145" xfId="0" applyFont="1" applyBorder="1">
      <alignment vertical="center"/>
    </xf>
    <xf numFmtId="0" fontId="81" fillId="0" borderId="151" xfId="0" applyFont="1" applyBorder="1">
      <alignment vertical="center"/>
    </xf>
    <xf numFmtId="0" fontId="41" fillId="0" borderId="86" xfId="0" applyFont="1" applyBorder="1" applyAlignment="1" applyProtection="1">
      <alignment horizontal="center" vertical="center" wrapText="1"/>
      <protection locked="0"/>
    </xf>
    <xf numFmtId="0" fontId="41" fillId="0" borderId="63" xfId="0" applyFont="1" applyBorder="1" applyAlignment="1" applyProtection="1">
      <alignment horizontal="center" vertical="center" wrapText="1"/>
      <protection locked="0"/>
    </xf>
    <xf numFmtId="0" fontId="70" fillId="12" borderId="36" xfId="22" applyFont="1" applyFill="1" applyBorder="1" applyAlignment="1">
      <alignment horizontal="center" vertical="center"/>
    </xf>
    <xf numFmtId="0" fontId="187" fillId="0" borderId="34" xfId="22" applyFont="1" applyBorder="1">
      <alignment vertical="center"/>
    </xf>
    <xf numFmtId="0" fontId="70" fillId="0" borderId="35" xfId="22" applyFont="1" applyBorder="1" applyAlignment="1">
      <alignment horizontal="center" vertical="center"/>
    </xf>
    <xf numFmtId="0" fontId="70" fillId="0" borderId="9" xfId="0" applyFont="1" applyBorder="1" applyAlignment="1">
      <alignment horizontal="center" vertical="center"/>
    </xf>
    <xf numFmtId="0" fontId="70" fillId="0" borderId="36" xfId="0" applyFont="1" applyBorder="1" applyAlignment="1">
      <alignment horizontal="center" vertical="center"/>
    </xf>
    <xf numFmtId="38" fontId="187" fillId="0" borderId="40" xfId="1" applyFont="1" applyFill="1" applyBorder="1" applyProtection="1">
      <alignment vertical="center"/>
    </xf>
    <xf numFmtId="0" fontId="70" fillId="0" borderId="37" xfId="0" applyFont="1" applyBorder="1" applyAlignment="1">
      <alignment horizontal="center" vertical="center"/>
    </xf>
    <xf numFmtId="38" fontId="187" fillId="0" borderId="7" xfId="1" applyFont="1" applyFill="1" applyBorder="1" applyProtection="1">
      <alignment vertical="center"/>
    </xf>
    <xf numFmtId="38" fontId="187" fillId="0" borderId="7" xfId="1" applyFont="1" applyFill="1" applyBorder="1" applyAlignment="1" applyProtection="1">
      <alignment horizontal="right" vertical="center"/>
    </xf>
    <xf numFmtId="0" fontId="70" fillId="0" borderId="8" xfId="0" applyFont="1" applyBorder="1" applyAlignment="1">
      <alignment horizontal="center" vertical="center"/>
    </xf>
    <xf numFmtId="38" fontId="187" fillId="0" borderId="34" xfId="1" applyFont="1" applyFill="1" applyBorder="1" applyAlignment="1" applyProtection="1">
      <alignment horizontal="right" vertical="center"/>
    </xf>
    <xf numFmtId="0" fontId="70" fillId="0" borderId="35" xfId="0" applyFont="1" applyBorder="1" applyAlignment="1">
      <alignment horizontal="center" vertical="center"/>
    </xf>
    <xf numFmtId="0" fontId="70" fillId="0" borderId="47" xfId="0" applyFont="1" applyBorder="1" applyAlignment="1">
      <alignment horizontal="center" vertical="center"/>
    </xf>
    <xf numFmtId="38" fontId="187" fillId="0" borderId="45" xfId="1" applyFont="1" applyFill="1" applyBorder="1" applyProtection="1">
      <alignment vertical="center"/>
    </xf>
    <xf numFmtId="38" fontId="187" fillId="0" borderId="34" xfId="1" applyFont="1" applyFill="1" applyBorder="1" applyAlignment="1" applyProtection="1">
      <alignment vertical="center"/>
    </xf>
    <xf numFmtId="38" fontId="187" fillId="0" borderId="45" xfId="1" applyFont="1" applyFill="1" applyBorder="1" applyAlignment="1" applyProtection="1">
      <alignment horizontal="right" vertical="center"/>
    </xf>
    <xf numFmtId="0" fontId="81" fillId="0" borderId="0" xfId="0" applyFont="1" applyAlignment="1">
      <alignment horizontal="left" vertical="center" wrapText="1"/>
    </xf>
    <xf numFmtId="0" fontId="252" fillId="0" borderId="0" xfId="1256" applyFont="1" applyProtection="1">
      <alignment vertical="center"/>
      <protection hidden="1"/>
    </xf>
    <xf numFmtId="183" fontId="199" fillId="0" borderId="161" xfId="0" applyNumberFormat="1" applyFont="1" applyBorder="1" applyAlignment="1">
      <alignment horizontal="right" vertical="center" shrinkToFit="1"/>
    </xf>
    <xf numFmtId="183" fontId="199" fillId="0" borderId="162" xfId="0" applyNumberFormat="1" applyFont="1" applyBorder="1" applyAlignment="1">
      <alignment horizontal="right" vertical="center" shrinkToFit="1"/>
    </xf>
    <xf numFmtId="0" fontId="26" fillId="3" borderId="24" xfId="0" applyFont="1" applyFill="1" applyBorder="1" applyAlignment="1">
      <alignment horizontal="center" vertical="center"/>
    </xf>
    <xf numFmtId="0" fontId="26" fillId="2" borderId="5"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0" fontId="26" fillId="2" borderId="4" xfId="0" applyFont="1" applyFill="1" applyBorder="1" applyAlignment="1">
      <alignment horizontal="center" vertical="center" shrinkToFit="1"/>
    </xf>
    <xf numFmtId="0" fontId="26" fillId="2" borderId="19" xfId="0" applyFont="1" applyFill="1" applyBorder="1" applyAlignment="1">
      <alignment horizontal="center" vertical="center" shrinkToFit="1"/>
    </xf>
    <xf numFmtId="183" fontId="26" fillId="0" borderId="28" xfId="0" applyNumberFormat="1" applyFont="1" applyBorder="1" applyAlignment="1" applyProtection="1">
      <alignment horizontal="right" vertical="center" shrinkToFit="1"/>
      <protection locked="0"/>
    </xf>
    <xf numFmtId="183" fontId="26" fillId="0" borderId="29" xfId="0" applyNumberFormat="1" applyFont="1" applyBorder="1" applyAlignment="1" applyProtection="1">
      <alignment horizontal="right" vertical="center" shrinkToFit="1"/>
      <protection locked="0"/>
    </xf>
    <xf numFmtId="183" fontId="26" fillId="0" borderId="90" xfId="0" applyNumberFormat="1" applyFont="1" applyBorder="1" applyAlignment="1" applyProtection="1">
      <alignment horizontal="right" vertical="center" shrinkToFit="1"/>
      <protection locked="0"/>
    </xf>
    <xf numFmtId="183" fontId="26" fillId="0" borderId="91" xfId="0" applyNumberFormat="1" applyFont="1" applyBorder="1" applyAlignment="1" applyProtection="1">
      <alignment horizontal="right" vertical="center" shrinkToFit="1"/>
      <protection locked="0"/>
    </xf>
    <xf numFmtId="183" fontId="26" fillId="0" borderId="25" xfId="0" applyNumberFormat="1" applyFont="1" applyBorder="1" applyAlignment="1" applyProtection="1">
      <alignment horizontal="right" vertical="center" shrinkToFit="1"/>
      <protection locked="0"/>
    </xf>
    <xf numFmtId="183" fontId="26" fillId="0" borderId="26" xfId="0" applyNumberFormat="1" applyFont="1" applyBorder="1" applyAlignment="1" applyProtection="1">
      <alignment horizontal="right" vertical="center" shrinkToFit="1"/>
      <protection locked="0"/>
    </xf>
    <xf numFmtId="0" fontId="26" fillId="3" borderId="0" xfId="0" applyFont="1" applyFill="1" applyAlignment="1">
      <alignment horizontal="center" vertical="center" wrapText="1"/>
    </xf>
    <xf numFmtId="0" fontId="26" fillId="3" borderId="0" xfId="0" applyFont="1" applyFill="1" applyAlignment="1">
      <alignment horizontal="center" vertical="center"/>
    </xf>
    <xf numFmtId="0" fontId="26" fillId="2" borderId="2" xfId="0" applyFont="1" applyFill="1" applyBorder="1" applyAlignment="1">
      <alignment horizontal="center" vertical="center"/>
    </xf>
    <xf numFmtId="0" fontId="26" fillId="2" borderId="22" xfId="0" applyFont="1" applyFill="1" applyBorder="1" applyAlignment="1">
      <alignment horizontal="center" vertical="center"/>
    </xf>
    <xf numFmtId="176" fontId="26" fillId="0" borderId="25" xfId="0" applyNumberFormat="1" applyFont="1" applyBorder="1" applyAlignment="1" applyProtection="1">
      <alignment horizontal="left" vertical="center" indent="1" shrinkToFit="1"/>
      <protection locked="0"/>
    </xf>
    <xf numFmtId="176" fontId="26" fillId="0" borderId="26" xfId="0" applyNumberFormat="1" applyFont="1" applyBorder="1" applyAlignment="1" applyProtection="1">
      <alignment horizontal="left" vertical="center" indent="1" shrinkToFit="1"/>
      <protection locked="0"/>
    </xf>
    <xf numFmtId="176" fontId="26" fillId="0" borderId="27" xfId="0" applyNumberFormat="1" applyFont="1" applyBorder="1" applyAlignment="1" applyProtection="1">
      <alignment horizontal="left" vertical="center" indent="1" shrinkToFit="1"/>
      <protection locked="0"/>
    </xf>
    <xf numFmtId="49" fontId="26" fillId="0" borderId="28" xfId="0" applyNumberFormat="1" applyFont="1" applyBorder="1" applyAlignment="1" applyProtection="1">
      <alignment horizontal="left" vertical="center" indent="1" shrinkToFit="1"/>
      <protection locked="0"/>
    </xf>
    <xf numFmtId="49" fontId="26" fillId="0" borderId="29" xfId="0" applyNumberFormat="1" applyFont="1" applyBorder="1" applyAlignment="1" applyProtection="1">
      <alignment horizontal="left" vertical="center" indent="1" shrinkToFit="1"/>
      <protection locked="0"/>
    </xf>
    <xf numFmtId="49" fontId="26"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49" fontId="26" fillId="0" borderId="256" xfId="0" applyNumberFormat="1" applyFont="1" applyBorder="1" applyAlignment="1" applyProtection="1">
      <alignment horizontal="left" vertical="center" indent="1" shrinkToFit="1"/>
      <protection locked="0"/>
    </xf>
    <xf numFmtId="49" fontId="26" fillId="0" borderId="31" xfId="0" applyNumberFormat="1" applyFont="1" applyBorder="1" applyAlignment="1" applyProtection="1">
      <alignment horizontal="left" vertical="center" indent="1" shrinkToFit="1"/>
      <protection locked="0"/>
    </xf>
    <xf numFmtId="49" fontId="26" fillId="0" borderId="32" xfId="0" applyNumberFormat="1" applyFont="1" applyBorder="1" applyAlignment="1" applyProtection="1">
      <alignment horizontal="left" vertical="center" indent="1" shrinkToFit="1"/>
      <protection locked="0"/>
    </xf>
    <xf numFmtId="49" fontId="26" fillId="0" borderId="257"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protection locked="0"/>
    </xf>
    <xf numFmtId="0" fontId="26" fillId="0" borderId="29" xfId="0" applyFont="1" applyBorder="1" applyAlignment="1" applyProtection="1">
      <alignment horizontal="left" vertical="center" indent="1"/>
      <protection locked="0"/>
    </xf>
    <xf numFmtId="0" fontId="26" fillId="0" borderId="30" xfId="0" applyFont="1" applyBorder="1" applyAlignment="1" applyProtection="1">
      <alignment horizontal="left" vertical="center" indent="1"/>
      <protection locked="0"/>
    </xf>
    <xf numFmtId="49" fontId="26" fillId="0" borderId="25" xfId="0" applyNumberFormat="1" applyFont="1" applyBorder="1" applyAlignment="1" applyProtection="1">
      <alignment horizontal="left" vertical="center" indent="1" shrinkToFit="1"/>
      <protection locked="0"/>
    </xf>
    <xf numFmtId="49" fontId="26" fillId="0" borderId="26" xfId="0" applyNumberFormat="1" applyFont="1" applyBorder="1" applyAlignment="1" applyProtection="1">
      <alignment horizontal="left" vertical="center" indent="1" shrinkToFit="1"/>
      <protection locked="0"/>
    </xf>
    <xf numFmtId="49" fontId="26" fillId="0" borderId="27" xfId="0" applyNumberFormat="1" applyFont="1" applyBorder="1" applyAlignment="1" applyProtection="1">
      <alignment horizontal="left" vertical="center" indent="1" shrinkToFit="1"/>
      <protection locked="0"/>
    </xf>
    <xf numFmtId="0" fontId="31" fillId="4" borderId="1" xfId="0" applyFont="1" applyFill="1" applyBorder="1">
      <alignment vertical="center"/>
    </xf>
    <xf numFmtId="0" fontId="180" fillId="0" borderId="0" xfId="0" applyFont="1">
      <alignment vertical="center"/>
    </xf>
    <xf numFmtId="0" fontId="31" fillId="4" borderId="37" xfId="0" applyFont="1" applyFill="1" applyBorder="1" applyAlignment="1">
      <alignment horizontal="center" vertical="center"/>
    </xf>
    <xf numFmtId="0" fontId="26" fillId="0" borderId="14" xfId="0" applyFont="1" applyBorder="1" applyAlignment="1" applyProtection="1">
      <alignment horizontal="left" vertical="center" wrapText="1" indent="1"/>
      <protection locked="0"/>
    </xf>
    <xf numFmtId="0" fontId="26" fillId="0" borderId="10" xfId="0" applyFont="1" applyBorder="1" applyAlignment="1" applyProtection="1">
      <alignment horizontal="left" vertical="center" wrapText="1" indent="1"/>
      <protection locked="0"/>
    </xf>
    <xf numFmtId="0" fontId="26" fillId="0" borderId="15" xfId="0" applyFont="1" applyBorder="1" applyAlignment="1" applyProtection="1">
      <alignment horizontal="left" vertical="center" wrapText="1" indent="1"/>
      <protection locked="0"/>
    </xf>
    <xf numFmtId="0" fontId="25" fillId="0" borderId="35" xfId="0" applyFont="1" applyBorder="1" applyAlignment="1">
      <alignment horizontal="center" vertical="center" shrinkToFit="1"/>
    </xf>
    <xf numFmtId="0" fontId="0" fillId="0" borderId="0" xfId="0">
      <alignment vertical="center"/>
    </xf>
    <xf numFmtId="0" fontId="61" fillId="4" borderId="37" xfId="0" applyFont="1" applyFill="1" applyBorder="1">
      <alignment vertical="center"/>
    </xf>
    <xf numFmtId="0" fontId="26" fillId="0" borderId="28" xfId="0" applyFont="1" applyBorder="1" applyAlignment="1" applyProtection="1">
      <alignment horizontal="left" vertical="center" indent="1" shrinkToFit="1"/>
      <protection locked="0"/>
    </xf>
    <xf numFmtId="0" fontId="26" fillId="0" borderId="29" xfId="0"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3" borderId="250"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2" borderId="3"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0" fontId="26" fillId="0" borderId="16" xfId="0" applyFont="1" applyBorder="1" applyAlignment="1" applyProtection="1">
      <alignment horizontal="left" vertical="center" wrapText="1" indent="1"/>
      <protection locked="0"/>
    </xf>
    <xf numFmtId="0" fontId="26" fillId="0" borderId="17" xfId="0" applyFont="1" applyBorder="1" applyAlignment="1" applyProtection="1">
      <alignment horizontal="left" vertical="center" wrapText="1" indent="1"/>
      <protection locked="0"/>
    </xf>
    <xf numFmtId="0" fontId="26" fillId="0" borderId="18" xfId="0" applyFont="1" applyBorder="1" applyAlignment="1" applyProtection="1">
      <alignment horizontal="left" vertical="center" wrapText="1" indent="1"/>
      <protection locked="0"/>
    </xf>
    <xf numFmtId="0" fontId="26" fillId="0" borderId="25" xfId="0" applyFont="1" applyBorder="1" applyAlignment="1" applyProtection="1">
      <alignment horizontal="left" vertical="center" indent="1" shrinkToFit="1"/>
      <protection locked="0"/>
    </xf>
    <xf numFmtId="0" fontId="26" fillId="0" borderId="26" xfId="0" applyFont="1" applyBorder="1" applyAlignment="1" applyProtection="1">
      <alignment horizontal="left" vertical="center" indent="1" shrinkToFit="1"/>
      <protection locked="0"/>
    </xf>
    <xf numFmtId="0" fontId="26" fillId="0" borderId="27" xfId="0" applyFont="1" applyBorder="1" applyAlignment="1" applyProtection="1">
      <alignment horizontal="left" vertical="center" indent="1" shrinkToFit="1"/>
      <protection locked="0"/>
    </xf>
    <xf numFmtId="0" fontId="26" fillId="0" borderId="12" xfId="0" applyFont="1" applyBorder="1">
      <alignment vertical="center"/>
    </xf>
    <xf numFmtId="0" fontId="26" fillId="0" borderId="13" xfId="0" applyFont="1" applyBorder="1">
      <alignment vertical="center"/>
    </xf>
    <xf numFmtId="56" fontId="26" fillId="0" borderId="17" xfId="0" applyNumberFormat="1" applyFont="1" applyBorder="1">
      <alignment vertical="center"/>
    </xf>
    <xf numFmtId="56" fontId="26" fillId="0" borderId="37" xfId="0" applyNumberFormat="1" applyFont="1" applyBorder="1">
      <alignment vertical="center"/>
    </xf>
    <xf numFmtId="56" fontId="26" fillId="0" borderId="41" xfId="0" applyNumberFormat="1" applyFont="1" applyBorder="1">
      <alignment vertical="center"/>
    </xf>
    <xf numFmtId="0" fontId="31" fillId="4" borderId="0" xfId="0" applyFont="1" applyFill="1">
      <alignment vertical="center"/>
    </xf>
    <xf numFmtId="56" fontId="26" fillId="0" borderId="8" xfId="0" applyNumberFormat="1" applyFont="1" applyBorder="1">
      <alignment vertical="center"/>
    </xf>
    <xf numFmtId="56" fontId="26" fillId="0" borderId="9" xfId="0" applyNumberFormat="1" applyFont="1" applyBorder="1">
      <alignment vertical="center"/>
    </xf>
    <xf numFmtId="0" fontId="62" fillId="0" borderId="35" xfId="0" applyFont="1" applyBorder="1" applyAlignment="1">
      <alignment horizontal="center" vertical="center" shrinkToFit="1"/>
    </xf>
    <xf numFmtId="0" fontId="31" fillId="4" borderId="1" xfId="0" applyFont="1" applyFill="1" applyBorder="1" applyAlignment="1">
      <alignment horizontal="left" vertical="center"/>
    </xf>
    <xf numFmtId="0" fontId="31" fillId="4" borderId="0" xfId="0" applyFont="1" applyFill="1" applyAlignment="1">
      <alignment horizontal="left" vertical="center"/>
    </xf>
    <xf numFmtId="0" fontId="63" fillId="0" borderId="35" xfId="0" applyFont="1" applyBorder="1" applyAlignment="1">
      <alignment horizontal="center" vertical="center" shrinkToFit="1"/>
    </xf>
    <xf numFmtId="0" fontId="26" fillId="0" borderId="7" xfId="0" applyFont="1" applyBorder="1" applyAlignment="1" applyProtection="1">
      <alignment horizontal="left" vertical="center" indent="1" shrinkToFit="1"/>
      <protection locked="0"/>
    </xf>
    <xf numFmtId="0" fontId="26" fillId="0" borderId="8" xfId="0" applyFont="1" applyBorder="1" applyAlignment="1" applyProtection="1">
      <alignment horizontal="left" vertical="center" indent="1" shrinkToFit="1"/>
      <protection locked="0"/>
    </xf>
    <xf numFmtId="0" fontId="26" fillId="0" borderId="9" xfId="0" applyFont="1" applyBorder="1" applyAlignment="1" applyProtection="1">
      <alignment horizontal="left" vertical="center" indent="1" shrinkToFit="1"/>
      <protection locked="0"/>
    </xf>
    <xf numFmtId="179" fontId="26" fillId="0" borderId="7" xfId="0" applyNumberFormat="1" applyFont="1" applyBorder="1" applyAlignment="1" applyProtection="1">
      <alignment horizontal="left" vertical="center" indent="1" shrinkToFit="1"/>
      <protection locked="0"/>
    </xf>
    <xf numFmtId="179" fontId="26" fillId="0" borderId="8" xfId="0" applyNumberFormat="1" applyFont="1" applyBorder="1" applyAlignment="1" applyProtection="1">
      <alignment horizontal="left" vertical="center" indent="1" shrinkToFit="1"/>
      <protection locked="0"/>
    </xf>
    <xf numFmtId="179" fontId="26" fillId="0" borderId="9" xfId="0" applyNumberFormat="1" applyFont="1" applyBorder="1" applyAlignment="1" applyProtection="1">
      <alignment horizontal="left" vertical="center" indent="1" shrinkToFit="1"/>
      <protection locked="0"/>
    </xf>
    <xf numFmtId="176" fontId="26" fillId="0" borderId="28" xfId="0" applyNumberFormat="1" applyFont="1" applyBorder="1" applyAlignment="1" applyProtection="1">
      <alignment horizontal="left" vertical="center" indent="1" shrinkToFit="1"/>
      <protection locked="0"/>
    </xf>
    <xf numFmtId="176" fontId="26" fillId="0" borderId="29" xfId="0" applyNumberFormat="1" applyFont="1" applyBorder="1" applyAlignment="1" applyProtection="1">
      <alignment horizontal="left" vertical="center" indent="1" shrinkToFit="1"/>
      <protection locked="0"/>
    </xf>
    <xf numFmtId="176" fontId="26" fillId="0" borderId="30" xfId="0" applyNumberFormat="1" applyFont="1" applyBorder="1" applyAlignment="1" applyProtection="1">
      <alignment horizontal="left" vertical="center" indent="1" shrinkToFit="1"/>
      <protection locked="0"/>
    </xf>
    <xf numFmtId="0" fontId="26" fillId="0" borderId="7" xfId="0" applyFont="1" applyBorder="1" applyAlignment="1" applyProtection="1">
      <alignment horizontal="left" vertical="center" indent="1"/>
      <protection locked="0"/>
    </xf>
    <xf numFmtId="0" fontId="26" fillId="0" borderId="8" xfId="0" applyFont="1" applyBorder="1" applyAlignment="1" applyProtection="1">
      <alignment horizontal="left" vertical="center" indent="1"/>
      <protection locked="0"/>
    </xf>
    <xf numFmtId="0" fontId="26" fillId="0" borderId="9" xfId="0" applyFont="1" applyBorder="1" applyAlignment="1" applyProtection="1">
      <alignment horizontal="left" vertical="center" indent="1"/>
      <protection locked="0"/>
    </xf>
    <xf numFmtId="58" fontId="26" fillId="0" borderId="7" xfId="0" applyNumberFormat="1" applyFont="1" applyBorder="1" applyAlignment="1" applyProtection="1">
      <alignment horizontal="left" vertical="center" indent="1" shrinkToFit="1"/>
      <protection locked="0"/>
    </xf>
    <xf numFmtId="58" fontId="26" fillId="0" borderId="8" xfId="0" applyNumberFormat="1" applyFont="1" applyBorder="1" applyAlignment="1" applyProtection="1">
      <alignment horizontal="left" vertical="center" indent="1" shrinkToFit="1"/>
      <protection locked="0"/>
    </xf>
    <xf numFmtId="58" fontId="26" fillId="0" borderId="9" xfId="0" applyNumberFormat="1" applyFont="1" applyBorder="1" applyAlignment="1" applyProtection="1">
      <alignment horizontal="left" vertical="center" indent="1" shrinkToFit="1"/>
      <protection locked="0"/>
    </xf>
    <xf numFmtId="49" fontId="26" fillId="0" borderId="7" xfId="0" applyNumberFormat="1" applyFont="1" applyBorder="1" applyAlignment="1" applyProtection="1">
      <alignment horizontal="left" vertical="center" indent="1" shrinkToFit="1"/>
      <protection locked="0"/>
    </xf>
    <xf numFmtId="49" fontId="26" fillId="0" borderId="8" xfId="0" applyNumberFormat="1" applyFont="1" applyBorder="1" applyAlignment="1" applyProtection="1">
      <alignment horizontal="left" vertical="center" indent="1" shrinkToFit="1"/>
      <protection locked="0"/>
    </xf>
    <xf numFmtId="49" fontId="26" fillId="0" borderId="9" xfId="0" applyNumberFormat="1" applyFont="1" applyBorder="1" applyAlignment="1" applyProtection="1">
      <alignment horizontal="left" vertical="center" indent="1" shrinkToFit="1"/>
      <protection locked="0"/>
    </xf>
    <xf numFmtId="0" fontId="26" fillId="0" borderId="256" xfId="0" applyFont="1" applyBorder="1" applyAlignment="1" applyProtection="1">
      <alignment horizontal="left" vertical="center" indent="1" shrinkToFit="1"/>
      <protection locked="0"/>
    </xf>
    <xf numFmtId="0" fontId="26" fillId="0" borderId="31" xfId="0" applyFont="1" applyBorder="1" applyAlignment="1" applyProtection="1">
      <alignment horizontal="left" vertical="center" indent="1" shrinkToFit="1"/>
      <protection locked="0"/>
    </xf>
    <xf numFmtId="0" fontId="26" fillId="0" borderId="32" xfId="0" applyFont="1" applyBorder="1" applyAlignment="1" applyProtection="1">
      <alignment horizontal="left" vertical="center" indent="1" shrinkToFit="1"/>
      <protection locked="0"/>
    </xf>
    <xf numFmtId="0" fontId="26" fillId="0" borderId="257" xfId="0" applyFont="1" applyBorder="1" applyAlignment="1" applyProtection="1">
      <alignment horizontal="left" vertical="center" indent="1" shrinkToFit="1"/>
      <protection locked="0"/>
    </xf>
    <xf numFmtId="0" fontId="26" fillId="0" borderId="0" xfId="0" applyFont="1" applyAlignment="1" applyProtection="1">
      <alignment horizontal="left" vertical="center" indent="1"/>
      <protection locked="0"/>
    </xf>
    <xf numFmtId="178" fontId="26" fillId="0" borderId="7" xfId="0" applyNumberFormat="1" applyFont="1" applyBorder="1" applyAlignment="1" applyProtection="1">
      <alignment horizontal="left" vertical="center" indent="1" shrinkToFit="1"/>
      <protection locked="0"/>
    </xf>
    <xf numFmtId="178" fontId="26" fillId="0" borderId="8" xfId="0" applyNumberFormat="1" applyFont="1" applyBorder="1" applyAlignment="1" applyProtection="1">
      <alignment horizontal="left" vertical="center" indent="1" shrinkToFit="1"/>
      <protection locked="0"/>
    </xf>
    <xf numFmtId="0" fontId="26" fillId="2" borderId="4" xfId="0" applyFont="1" applyFill="1" applyBorder="1" applyAlignment="1">
      <alignment horizontal="center" vertical="center" wrapText="1" shrinkToFit="1"/>
    </xf>
    <xf numFmtId="0" fontId="63" fillId="0" borderId="0" xfId="0" applyFont="1" applyAlignment="1">
      <alignment horizontal="center" vertical="center" shrinkToFit="1"/>
    </xf>
    <xf numFmtId="0" fontId="31" fillId="4" borderId="37" xfId="0" applyFont="1" applyFill="1" applyBorder="1" applyAlignment="1">
      <alignment horizontal="left" vertical="center"/>
    </xf>
    <xf numFmtId="0" fontId="26" fillId="2" borderId="135" xfId="0" applyFont="1" applyFill="1" applyBorder="1" applyAlignment="1">
      <alignment horizontal="center" vertical="center" shrinkToFit="1"/>
    </xf>
    <xf numFmtId="0" fontId="26" fillId="2" borderId="39" xfId="0" applyFont="1" applyFill="1" applyBorder="1" applyAlignment="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lignment horizontal="center" vertical="center" wrapText="1" shrinkToFit="1"/>
    </xf>
    <xf numFmtId="0" fontId="92" fillId="2" borderId="20"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92" fillId="2" borderId="4" xfId="0" applyFont="1" applyFill="1" applyBorder="1" applyAlignment="1">
      <alignment horizontal="center" vertical="center" shrinkToFit="1"/>
    </xf>
    <xf numFmtId="0" fontId="92" fillId="2" borderId="19" xfId="0" applyFont="1" applyFill="1" applyBorder="1" applyAlignment="1">
      <alignment horizontal="center" vertical="center" shrinkToFit="1"/>
    </xf>
    <xf numFmtId="0" fontId="92" fillId="2" borderId="22" xfId="0" applyFont="1" applyFill="1" applyBorder="1" applyAlignment="1">
      <alignment horizontal="center" vertical="center" wrapText="1" shrinkToFit="1"/>
    </xf>
    <xf numFmtId="0" fontId="92" fillId="2" borderId="249" xfId="0" applyFont="1" applyFill="1" applyBorder="1" applyAlignment="1">
      <alignment horizontal="center" vertical="center" shrinkToFit="1"/>
    </xf>
    <xf numFmtId="0" fontId="92" fillId="2" borderId="160" xfId="0" applyFont="1" applyFill="1" applyBorder="1" applyAlignment="1">
      <alignment horizontal="center" vertical="center" shrinkToFit="1"/>
    </xf>
    <xf numFmtId="49" fontId="26" fillId="0" borderId="7" xfId="0" applyNumberFormat="1" applyFont="1" applyBorder="1" applyAlignment="1" applyProtection="1">
      <alignment horizontal="left" vertical="center" wrapText="1" indent="1" shrinkToFit="1"/>
      <protection locked="0"/>
    </xf>
    <xf numFmtId="49" fontId="26" fillId="0" borderId="8" xfId="0" applyNumberFormat="1" applyFont="1" applyBorder="1" applyAlignment="1" applyProtection="1">
      <alignment horizontal="left" vertical="center" wrapText="1" indent="1" shrinkToFit="1"/>
      <protection locked="0"/>
    </xf>
    <xf numFmtId="177" fontId="26" fillId="0" borderId="7" xfId="0" applyNumberFormat="1" applyFont="1" applyBorder="1" applyAlignment="1" applyProtection="1">
      <alignment horizontal="left" vertical="center" indent="1"/>
      <protection locked="0"/>
    </xf>
    <xf numFmtId="177" fontId="26" fillId="0" borderId="8" xfId="0" applyNumberFormat="1" applyFont="1" applyBorder="1" applyAlignment="1" applyProtection="1">
      <alignment horizontal="left" vertical="center" indent="1"/>
      <protection locked="0"/>
    </xf>
    <xf numFmtId="178" fontId="26" fillId="0" borderId="34" xfId="0" applyNumberFormat="1" applyFont="1" applyBorder="1" applyAlignment="1" applyProtection="1">
      <alignment horizontal="left" vertical="center" indent="1" shrinkToFit="1"/>
      <protection locked="0"/>
    </xf>
    <xf numFmtId="178" fontId="26" fillId="0" borderId="35" xfId="0" applyNumberFormat="1" applyFont="1" applyBorder="1" applyAlignment="1" applyProtection="1">
      <alignment horizontal="left" vertical="center" indent="1" shrinkToFit="1"/>
      <protection locked="0"/>
    </xf>
    <xf numFmtId="0" fontId="60" fillId="4" borderId="37" xfId="0" applyFont="1" applyFill="1" applyBorder="1">
      <alignment vertical="center"/>
    </xf>
    <xf numFmtId="0" fontId="26" fillId="2" borderId="249" xfId="0" applyFont="1" applyFill="1" applyBorder="1" applyAlignment="1">
      <alignment horizontal="center" vertical="center"/>
    </xf>
    <xf numFmtId="0" fontId="26" fillId="2" borderId="160" xfId="0" applyFont="1" applyFill="1" applyBorder="1" applyAlignment="1">
      <alignment horizontal="center" vertical="center"/>
    </xf>
    <xf numFmtId="49" fontId="26" fillId="0" borderId="40" xfId="0" applyNumberFormat="1" applyFont="1" applyBorder="1" applyAlignment="1" applyProtection="1">
      <alignment horizontal="left" vertical="center" indent="1" shrinkToFit="1"/>
      <protection locked="0"/>
    </xf>
    <xf numFmtId="49" fontId="26" fillId="0" borderId="37" xfId="0" applyNumberFormat="1" applyFont="1" applyBorder="1" applyAlignment="1" applyProtection="1">
      <alignment horizontal="left" vertical="center" indent="1" shrinkToFit="1"/>
      <protection locked="0"/>
    </xf>
    <xf numFmtId="49" fontId="26" fillId="0" borderId="258" xfId="0" applyNumberFormat="1" applyFont="1" applyBorder="1" applyAlignment="1" applyProtection="1">
      <alignment horizontal="left" vertical="center" indent="1" shrinkToFit="1"/>
      <protection locked="0"/>
    </xf>
    <xf numFmtId="0" fontId="27" fillId="4" borderId="0" xfId="0" applyFont="1" applyFill="1">
      <alignment vertical="center"/>
    </xf>
    <xf numFmtId="0" fontId="90" fillId="0" borderId="6" xfId="0" applyFont="1" applyBorder="1" applyAlignment="1">
      <alignment vertical="center" wrapText="1"/>
    </xf>
    <xf numFmtId="0" fontId="92" fillId="0" borderId="235" xfId="0" applyFont="1" applyBorder="1" applyAlignment="1">
      <alignment vertical="center" wrapText="1" readingOrder="1"/>
    </xf>
    <xf numFmtId="0" fontId="92" fillId="0" borderId="236" xfId="0" applyFont="1" applyBorder="1" applyAlignment="1">
      <alignment vertical="center" wrapText="1" readingOrder="1"/>
    </xf>
    <xf numFmtId="0" fontId="92" fillId="0" borderId="38" xfId="0" applyFont="1" applyBorder="1" applyAlignment="1">
      <alignment horizontal="left" vertical="center"/>
    </xf>
    <xf numFmtId="0" fontId="92" fillId="0" borderId="6" xfId="0" applyFont="1" applyBorder="1">
      <alignment vertical="center"/>
    </xf>
    <xf numFmtId="0" fontId="92" fillId="0" borderId="6" xfId="0" applyFont="1" applyBorder="1" applyAlignment="1">
      <alignment vertical="center" wrapText="1"/>
    </xf>
    <xf numFmtId="0" fontId="90" fillId="0" borderId="6" xfId="0" applyFont="1" applyBorder="1" applyAlignment="1">
      <alignment horizontal="center" vertical="center"/>
    </xf>
    <xf numFmtId="0" fontId="92" fillId="0" borderId="6" xfId="0" applyFont="1" applyBorder="1" applyAlignment="1">
      <alignment horizontal="center" vertical="center"/>
    </xf>
    <xf numFmtId="0" fontId="90" fillId="0" borderId="6" xfId="0" applyFont="1" applyBorder="1" applyAlignment="1">
      <alignment horizontal="center" vertical="center" wrapText="1"/>
    </xf>
    <xf numFmtId="0" fontId="92" fillId="0" borderId="6" xfId="0" applyFont="1" applyBorder="1" applyAlignment="1">
      <alignment horizontal="center" vertical="center" wrapText="1" readingOrder="1"/>
    </xf>
    <xf numFmtId="0" fontId="92" fillId="0" borderId="38" xfId="0" applyFont="1" applyBorder="1">
      <alignment vertical="center"/>
    </xf>
    <xf numFmtId="0" fontId="48" fillId="0" borderId="6" xfId="0" applyFont="1" applyBorder="1" applyAlignment="1" applyProtection="1">
      <alignment horizontal="left" vertical="center" shrinkToFit="1"/>
      <protection locked="0"/>
    </xf>
    <xf numFmtId="0" fontId="41" fillId="0" borderId="0" xfId="0" applyFont="1" applyAlignment="1">
      <alignment vertical="top" wrapText="1"/>
    </xf>
    <xf numFmtId="180" fontId="41" fillId="0" borderId="0" xfId="0" applyNumberFormat="1" applyFont="1" applyAlignment="1">
      <alignment horizontal="right" vertical="center"/>
    </xf>
    <xf numFmtId="0" fontId="41" fillId="0" borderId="0" xfId="0" applyFont="1" applyAlignment="1">
      <alignment horizontal="center" vertical="center"/>
    </xf>
    <xf numFmtId="0" fontId="41" fillId="5" borderId="6" xfId="0" applyFont="1" applyFill="1" applyBorder="1" applyAlignment="1">
      <alignment horizontal="center" vertical="center"/>
    </xf>
    <xf numFmtId="182" fontId="41" fillId="0" borderId="0" xfId="0" applyNumberFormat="1" applyFont="1" applyAlignment="1">
      <alignment horizontal="left" vertical="center" indent="1"/>
    </xf>
    <xf numFmtId="0" fontId="41" fillId="0" borderId="0" xfId="0" applyFont="1" applyAlignment="1">
      <alignment horizontal="left" vertical="center" wrapText="1" indent="1" shrinkToFit="1"/>
    </xf>
    <xf numFmtId="0" fontId="41" fillId="0" borderId="0" xfId="0" applyFont="1" applyAlignment="1">
      <alignment horizontal="left" vertical="center" indent="1" shrinkToFit="1"/>
    </xf>
    <xf numFmtId="179" fontId="41" fillId="0" borderId="0" xfId="0" applyNumberFormat="1" applyFont="1" applyAlignment="1">
      <alignment horizontal="left" vertical="center" indent="1"/>
    </xf>
    <xf numFmtId="180" fontId="41" fillId="0" borderId="0" xfId="0" applyNumberFormat="1" applyFont="1" applyAlignment="1">
      <alignment horizontal="left" vertical="center"/>
    </xf>
    <xf numFmtId="0" fontId="81" fillId="0" borderId="0" xfId="0" applyFont="1" applyAlignment="1">
      <alignment horizontal="center" vertical="center" wrapText="1"/>
    </xf>
    <xf numFmtId="0" fontId="81" fillId="0" borderId="0" xfId="0" applyFont="1" applyAlignment="1">
      <alignment horizontal="center" vertical="center"/>
    </xf>
    <xf numFmtId="0" fontId="41" fillId="0" borderId="0" xfId="0" applyFont="1" applyAlignment="1">
      <alignment horizontal="left" vertical="center" wrapText="1" indent="3" shrinkToFit="1"/>
    </xf>
    <xf numFmtId="181" fontId="41" fillId="0" borderId="0" xfId="1" applyNumberFormat="1" applyFont="1" applyAlignment="1" applyProtection="1">
      <alignment horizontal="right" vertical="center" indent="4"/>
    </xf>
    <xf numFmtId="0" fontId="41" fillId="0" borderId="0" xfId="0" applyFont="1" applyAlignment="1">
      <alignment horizontal="left" vertical="center" shrinkToFit="1"/>
    </xf>
    <xf numFmtId="0" fontId="81" fillId="0" borderId="0" xfId="0" applyFont="1" applyAlignment="1">
      <alignment vertical="center" wrapText="1"/>
    </xf>
    <xf numFmtId="217" fontId="123" fillId="0" borderId="0" xfId="1" applyNumberFormat="1" applyFont="1" applyAlignment="1" applyProtection="1">
      <alignment vertical="center"/>
    </xf>
    <xf numFmtId="217" fontId="123" fillId="0" borderId="0" xfId="1" applyNumberFormat="1" applyFont="1" applyBorder="1" applyAlignment="1" applyProtection="1">
      <alignment vertical="center"/>
    </xf>
    <xf numFmtId="0" fontId="81" fillId="0" borderId="208" xfId="0" quotePrefix="1" applyFont="1" applyBorder="1" applyAlignment="1">
      <alignment horizontal="right" vertical="center"/>
    </xf>
    <xf numFmtId="0" fontId="81" fillId="0" borderId="208" xfId="0" applyFont="1" applyBorder="1" applyAlignment="1">
      <alignment horizontal="right" vertical="center"/>
    </xf>
    <xf numFmtId="0" fontId="81" fillId="0" borderId="140" xfId="0" applyFont="1" applyBorder="1" applyAlignment="1">
      <alignment horizontal="center" vertical="center" wrapText="1"/>
    </xf>
    <xf numFmtId="0" fontId="81" fillId="0" borderId="141" xfId="0" applyFont="1" applyBorder="1" applyAlignment="1">
      <alignment horizontal="center" vertical="center" wrapText="1"/>
    </xf>
    <xf numFmtId="0" fontId="81" fillId="0" borderId="142" xfId="0" applyFont="1" applyBorder="1" applyAlignment="1">
      <alignment horizontal="center" vertical="center" wrapText="1"/>
    </xf>
    <xf numFmtId="0" fontId="186" fillId="0" borderId="67" xfId="0" applyFont="1" applyBorder="1" applyAlignment="1">
      <alignment horizontal="center" vertical="center" wrapText="1"/>
    </xf>
    <xf numFmtId="217" fontId="123" fillId="0" borderId="67" xfId="0" applyNumberFormat="1" applyFont="1" applyBorder="1">
      <alignment vertical="center"/>
    </xf>
    <xf numFmtId="217" fontId="123" fillId="0" borderId="102" xfId="0" applyNumberFormat="1" applyFont="1" applyBorder="1" applyAlignment="1">
      <alignment horizontal="right" vertical="center"/>
    </xf>
    <xf numFmtId="0" fontId="186" fillId="0" borderId="102" xfId="0" applyFont="1" applyBorder="1" applyAlignment="1">
      <alignment horizontal="center" vertical="center" wrapText="1"/>
    </xf>
    <xf numFmtId="0" fontId="41" fillId="0" borderId="35" xfId="0" applyFont="1" applyBorder="1" applyAlignment="1">
      <alignment horizontal="center" vertical="center"/>
    </xf>
    <xf numFmtId="0" fontId="41" fillId="0" borderId="37" xfId="0" applyFont="1" applyBorder="1" applyAlignment="1">
      <alignment horizontal="center" vertical="center"/>
    </xf>
    <xf numFmtId="0" fontId="41" fillId="0" borderId="34"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41" fillId="0" borderId="0" xfId="0" applyFont="1" applyAlignment="1">
      <alignment vertical="center" wrapText="1"/>
    </xf>
    <xf numFmtId="12" fontId="68" fillId="0" borderId="34" xfId="0" applyNumberFormat="1" applyFont="1" applyBorder="1" applyAlignment="1">
      <alignment horizontal="center" vertical="center"/>
    </xf>
    <xf numFmtId="12" fontId="68" fillId="0" borderId="35" xfId="0" applyNumberFormat="1" applyFont="1" applyBorder="1" applyAlignment="1">
      <alignment horizontal="center" vertical="center"/>
    </xf>
    <xf numFmtId="12" fontId="68" fillId="0" borderId="36" xfId="0" applyNumberFormat="1" applyFont="1" applyBorder="1" applyAlignment="1">
      <alignment horizontal="center" vertical="center"/>
    </xf>
    <xf numFmtId="12" fontId="68" fillId="0" borderId="38" xfId="0" applyNumberFormat="1" applyFont="1" applyBorder="1" applyAlignment="1">
      <alignment horizontal="center" vertical="center"/>
    </xf>
    <xf numFmtId="12" fontId="68" fillId="0" borderId="0" xfId="0" applyNumberFormat="1" applyFont="1" applyAlignment="1">
      <alignment horizontal="center" vertical="center"/>
    </xf>
    <xf numFmtId="12" fontId="68" fillId="0" borderId="39" xfId="0" applyNumberFormat="1" applyFont="1" applyBorder="1" applyAlignment="1">
      <alignment horizontal="center" vertical="center"/>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259" xfId="6" applyFont="1" applyFill="1" applyBorder="1" applyAlignment="1" applyProtection="1">
      <alignment horizontal="left" vertical="center" indent="1" shrinkToFit="1"/>
      <protection hidden="1"/>
    </xf>
    <xf numFmtId="0" fontId="65" fillId="9" borderId="8" xfId="6"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left" vertical="center" indent="1" shrinkToFit="1"/>
      <protection hidden="1"/>
    </xf>
    <xf numFmtId="0" fontId="65" fillId="9" borderId="259" xfId="6" applyFont="1" applyFill="1" applyBorder="1" applyAlignment="1" applyProtection="1">
      <alignment horizontal="center" vertical="center" shrinkToFit="1"/>
      <protection hidden="1"/>
    </xf>
    <xf numFmtId="0" fontId="65" fillId="9" borderId="260" xfId="6" applyFont="1" applyFill="1" applyBorder="1" applyAlignment="1" applyProtection="1">
      <alignment horizontal="center" vertical="center" shrinkToFi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49" fontId="48" fillId="9" borderId="0" xfId="6" applyNumberFormat="1" applyFont="1" applyFill="1" applyAlignment="1" applyProtection="1">
      <alignment vertical="top" wrapText="1"/>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top" wrapText="1"/>
      <protection hidden="1"/>
    </xf>
    <xf numFmtId="49" fontId="48" fillId="9" borderId="0" xfId="6" applyNumberFormat="1" applyFont="1" applyFill="1" applyAlignment="1" applyProtection="1">
      <alignment vertical="top"/>
      <protection hidden="1"/>
    </xf>
    <xf numFmtId="0" fontId="48" fillId="0" borderId="259" xfId="0" applyFont="1" applyBorder="1" applyAlignment="1">
      <alignment horizontal="center" vertical="center" shrinkToFit="1"/>
    </xf>
    <xf numFmtId="0" fontId="48" fillId="0" borderId="260" xfId="0" applyFont="1" applyBorder="1" applyAlignment="1">
      <alignment horizontal="center" vertical="center" shrinkToFit="1"/>
    </xf>
    <xf numFmtId="0" fontId="48" fillId="0" borderId="259"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48" fillId="0" borderId="260" xfId="0" applyFont="1" applyBorder="1" applyAlignment="1">
      <alignment horizontal="left" vertical="center" indent="1" shrinkToFit="1"/>
    </xf>
    <xf numFmtId="0" fontId="48" fillId="0" borderId="8" xfId="0" applyFont="1" applyBorder="1" applyAlignment="1">
      <alignment horizontal="center" vertical="center" shrinkToFit="1"/>
    </xf>
    <xf numFmtId="0" fontId="203" fillId="0" borderId="0" xfId="1256" applyAlignment="1" applyProtection="1">
      <alignment horizontal="left" vertical="center"/>
      <protection locked="0" hidden="1"/>
    </xf>
    <xf numFmtId="0" fontId="213" fillId="0" borderId="0" xfId="1257" applyAlignment="1" applyProtection="1">
      <alignment horizontal="left" vertical="center"/>
      <protection locked="0" hidden="1"/>
    </xf>
    <xf numFmtId="49" fontId="48" fillId="9" borderId="0" xfId="6" applyNumberFormat="1" applyFont="1" applyFill="1" applyAlignment="1" applyProtection="1">
      <alignment horizontal="left" vertical="top" wrapText="1" shrinkToFit="1"/>
      <protection hidden="1"/>
    </xf>
    <xf numFmtId="49" fontId="48" fillId="9" borderId="0" xfId="6" applyNumberFormat="1" applyFont="1" applyFill="1" applyAlignment="1" applyProtection="1">
      <alignment horizontal="left" vertical="top" shrinkToFit="1"/>
      <protection hidden="1"/>
    </xf>
    <xf numFmtId="0" fontId="5" fillId="0" borderId="0" xfId="1258" applyAlignment="1" applyProtection="1">
      <alignment horizontal="left" vertical="center"/>
      <protection locked="0" hidden="1"/>
    </xf>
    <xf numFmtId="180" fontId="48" fillId="9" borderId="0" xfId="12" applyNumberFormat="1" applyFont="1" applyFill="1" applyAlignment="1" applyProtection="1">
      <alignment horizontal="right" vertical="center" shrinkToFit="1"/>
      <protection hidden="1"/>
    </xf>
    <xf numFmtId="49" fontId="213" fillId="9" borderId="0" xfId="1257" applyNumberFormat="1" applyFill="1" applyAlignment="1" applyProtection="1">
      <alignment horizontal="left" vertical="top"/>
      <protection locked="0" hidden="1"/>
    </xf>
    <xf numFmtId="0" fontId="65" fillId="9" borderId="37" xfId="6" applyFont="1" applyFill="1" applyBorder="1" applyAlignment="1" applyProtection="1">
      <alignment horizontal="left" vertical="center" shrinkToFit="1"/>
      <protection hidden="1"/>
    </xf>
    <xf numFmtId="0" fontId="41" fillId="0" borderId="6" xfId="0" applyFont="1" applyBorder="1" applyAlignment="1">
      <alignment vertical="center" wrapText="1"/>
    </xf>
    <xf numFmtId="0" fontId="41" fillId="0" borderId="6" xfId="0" applyFont="1" applyBorder="1">
      <alignment vertical="center"/>
    </xf>
    <xf numFmtId="0" fontId="41" fillId="0" borderId="6" xfId="0" applyFont="1" applyBorder="1" applyAlignment="1">
      <alignment horizontal="left" vertical="center" indent="1" shrinkToFit="1"/>
    </xf>
    <xf numFmtId="0" fontId="41" fillId="10" borderId="6" xfId="0" applyFont="1" applyFill="1" applyBorder="1" applyAlignment="1">
      <alignment horizontal="center" vertical="center"/>
    </xf>
    <xf numFmtId="182" fontId="41" fillId="0" borderId="6" xfId="0" applyNumberFormat="1" applyFont="1" applyBorder="1" applyAlignment="1">
      <alignment horizontal="left" vertical="center" indent="1" shrinkToFit="1"/>
    </xf>
    <xf numFmtId="0" fontId="59" fillId="0" borderId="6" xfId="0" applyFont="1" applyBorder="1" applyAlignment="1">
      <alignment horizontal="left" vertical="center" indent="1" shrinkToFit="1"/>
    </xf>
    <xf numFmtId="0" fontId="41" fillId="0" borderId="0" xfId="0" applyFont="1">
      <alignment vertical="center"/>
    </xf>
    <xf numFmtId="0" fontId="41" fillId="0" borderId="6" xfId="0" applyFont="1" applyBorder="1" applyAlignment="1">
      <alignment horizontal="left" vertical="center" indent="1"/>
    </xf>
    <xf numFmtId="0" fontId="54" fillId="0" borderId="0" xfId="0" applyFont="1" applyAlignment="1">
      <alignment horizontal="center" vertical="center"/>
    </xf>
    <xf numFmtId="0" fontId="81" fillId="0" borderId="73" xfId="0" applyFont="1" applyBorder="1" applyAlignment="1">
      <alignment horizontal="left" vertical="center" wrapText="1"/>
    </xf>
    <xf numFmtId="0" fontId="81" fillId="0" borderId="145" xfId="0" applyFont="1" applyBorder="1" applyAlignment="1">
      <alignment horizontal="left" vertical="center" wrapText="1"/>
    </xf>
    <xf numFmtId="0" fontId="81" fillId="0" borderId="155"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1" xfId="0" applyFont="1" applyBorder="1" applyAlignment="1">
      <alignment horizontal="left" vertical="center" wrapText="1"/>
    </xf>
    <xf numFmtId="0" fontId="81" fillId="0" borderId="152"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225" fontId="98" fillId="0" borderId="7" xfId="0" applyNumberFormat="1" applyFont="1" applyBorder="1" applyAlignment="1" applyProtection="1">
      <alignment horizontal="center" vertical="center"/>
      <protection locked="0"/>
    </xf>
    <xf numFmtId="225" fontId="98" fillId="0" borderId="8" xfId="0" applyNumberFormat="1" applyFont="1" applyBorder="1" applyAlignment="1" applyProtection="1">
      <alignment horizontal="center" vertical="center"/>
      <protection locked="0"/>
    </xf>
    <xf numFmtId="225" fontId="98" fillId="0" borderId="52" xfId="0" applyNumberFormat="1" applyFont="1" applyBorder="1" applyAlignment="1" applyProtection="1">
      <alignment horizontal="center" vertical="center"/>
      <protection locked="0"/>
    </xf>
    <xf numFmtId="225" fontId="98" fillId="12" borderId="7" xfId="0" applyNumberFormat="1" applyFont="1" applyFill="1" applyBorder="1" applyAlignment="1" applyProtection="1">
      <alignment horizontal="center" vertical="center" wrapText="1" shrinkToFit="1"/>
      <protection locked="0"/>
    </xf>
    <xf numFmtId="225" fontId="98" fillId="12" borderId="8" xfId="0" applyNumberFormat="1" applyFont="1" applyFill="1" applyBorder="1" applyAlignment="1" applyProtection="1">
      <alignment horizontal="center" vertical="center" wrapText="1" shrinkToFit="1"/>
      <protection locked="0"/>
    </xf>
    <xf numFmtId="225" fontId="98" fillId="12" borderId="6" xfId="0" applyNumberFormat="1" applyFont="1" applyFill="1" applyBorder="1" applyAlignment="1" applyProtection="1">
      <alignment horizontal="center" vertical="center" wrapText="1" shrinkToFit="1"/>
      <protection locked="0"/>
    </xf>
    <xf numFmtId="225" fontId="98" fillId="12" borderId="82" xfId="0" applyNumberFormat="1" applyFont="1" applyFill="1" applyBorder="1" applyAlignment="1" applyProtection="1">
      <alignment horizontal="center" vertical="center" wrapText="1" shrinkToFit="1"/>
      <protection locked="0"/>
    </xf>
    <xf numFmtId="0" fontId="98" fillId="12" borderId="51" xfId="0" applyFont="1" applyFill="1" applyBorder="1" applyAlignment="1" applyProtection="1">
      <alignment horizontal="left" vertical="top" wrapText="1" shrinkToFit="1"/>
      <protection locked="0"/>
    </xf>
    <xf numFmtId="0" fontId="98" fillId="12" borderId="8" xfId="0" applyFont="1" applyFill="1" applyBorder="1" applyAlignment="1" applyProtection="1">
      <alignment horizontal="left" vertical="top" wrapText="1" shrinkToFit="1"/>
      <protection locked="0"/>
    </xf>
    <xf numFmtId="0" fontId="98" fillId="10" borderId="83" xfId="0" applyFont="1" applyFill="1" applyBorder="1" applyAlignment="1" applyProtection="1">
      <alignment horizontal="center" vertical="center" wrapText="1" shrinkToFit="1"/>
      <protection locked="0"/>
    </xf>
    <xf numFmtId="0" fontId="98" fillId="10" borderId="35" xfId="0" applyFont="1" applyFill="1" applyBorder="1" applyAlignment="1" applyProtection="1">
      <alignment horizontal="center" vertical="center" wrapText="1" shrinkToFit="1"/>
      <protection locked="0"/>
    </xf>
    <xf numFmtId="0" fontId="98" fillId="10" borderId="36" xfId="0" applyFont="1" applyFill="1" applyBorder="1" applyAlignment="1" applyProtection="1">
      <alignment horizontal="center" vertical="center" wrapText="1" shrinkToFit="1"/>
      <protection locked="0"/>
    </xf>
    <xf numFmtId="0" fontId="98" fillId="10" borderId="54" xfId="0" applyFont="1" applyFill="1" applyBorder="1" applyAlignment="1" applyProtection="1">
      <alignment horizontal="center" vertical="center" wrapText="1" shrinkToFit="1"/>
      <protection locked="0"/>
    </xf>
    <xf numFmtId="0" fontId="98" fillId="10" borderId="37" xfId="0" applyFont="1" applyFill="1" applyBorder="1" applyAlignment="1" applyProtection="1">
      <alignment horizontal="center" vertical="center" wrapText="1" shrinkToFit="1"/>
      <protection locked="0"/>
    </xf>
    <xf numFmtId="0" fontId="98" fillId="10" borderId="41" xfId="0" applyFont="1" applyFill="1" applyBorder="1" applyAlignment="1" applyProtection="1">
      <alignment horizontal="center" vertical="center" wrapText="1" shrinkToFit="1"/>
      <protection locked="0"/>
    </xf>
    <xf numFmtId="0" fontId="81" fillId="3" borderId="180"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81" fillId="3" borderId="80" xfId="0" applyFont="1" applyFill="1" applyBorder="1" applyAlignment="1">
      <alignment horizontal="center" vertical="center" wrapText="1"/>
    </xf>
    <xf numFmtId="0" fontId="81" fillId="3" borderId="156" xfId="0" applyFont="1" applyFill="1" applyBorder="1" applyAlignment="1">
      <alignment horizontal="distributed" vertical="center" wrapText="1"/>
    </xf>
    <xf numFmtId="0" fontId="81" fillId="3" borderId="145" xfId="0" applyFont="1" applyFill="1" applyBorder="1" applyAlignment="1">
      <alignment horizontal="distributed" vertical="center" wrapText="1"/>
    </xf>
    <xf numFmtId="0" fontId="81" fillId="3" borderId="155" xfId="0" applyFont="1" applyFill="1" applyBorder="1" applyAlignment="1">
      <alignment horizontal="distributed" vertical="center" wrapText="1"/>
    </xf>
    <xf numFmtId="0" fontId="81" fillId="3" borderId="38" xfId="0" applyFont="1" applyFill="1" applyBorder="1" applyAlignment="1">
      <alignment horizontal="distributed" vertical="center" wrapText="1"/>
    </xf>
    <xf numFmtId="0" fontId="81" fillId="3" borderId="0" xfId="0" applyFont="1" applyFill="1" applyAlignment="1">
      <alignment horizontal="distributed" vertical="center" wrapText="1"/>
    </xf>
    <xf numFmtId="0" fontId="81" fillId="3" borderId="39" xfId="0" applyFont="1" applyFill="1" applyBorder="1" applyAlignment="1">
      <alignment horizontal="distributed" vertical="center" wrapText="1"/>
    </xf>
    <xf numFmtId="0" fontId="81" fillId="3" borderId="40" xfId="0" applyFont="1" applyFill="1" applyBorder="1" applyAlignment="1">
      <alignment horizontal="distributed" vertical="center" wrapText="1"/>
    </xf>
    <xf numFmtId="0" fontId="81" fillId="3" borderId="37" xfId="0" applyFont="1" applyFill="1" applyBorder="1" applyAlignment="1">
      <alignment horizontal="distributed" vertical="center" wrapText="1"/>
    </xf>
    <xf numFmtId="0" fontId="81" fillId="3" borderId="41" xfId="0" applyFont="1" applyFill="1" applyBorder="1" applyAlignment="1">
      <alignment horizontal="distributed" vertical="center" wrapText="1"/>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0" fontId="81" fillId="0" borderId="54" xfId="0" applyFont="1" applyBorder="1" applyAlignment="1">
      <alignment horizontal="left" vertical="center" wrapText="1"/>
    </xf>
    <xf numFmtId="0" fontId="81" fillId="0" borderId="37" xfId="0" applyFont="1" applyBorder="1" applyAlignment="1">
      <alignment horizontal="left" vertical="center" wrapText="1"/>
    </xf>
    <xf numFmtId="0" fontId="81" fillId="0" borderId="41" xfId="0" applyFont="1" applyBorder="1" applyAlignment="1">
      <alignment horizontal="left" vertical="center" wrapText="1"/>
    </xf>
    <xf numFmtId="0" fontId="81" fillId="0" borderId="8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2" fillId="3" borderId="81" xfId="0" applyFont="1" applyFill="1" applyBorder="1" applyAlignment="1">
      <alignment horizontal="center" vertical="center"/>
    </xf>
    <xf numFmtId="0" fontId="186" fillId="3" borderId="56" xfId="0" applyFont="1" applyFill="1" applyBorder="1" applyAlignment="1">
      <alignment horizontal="center" vertical="center"/>
    </xf>
    <xf numFmtId="0" fontId="186" fillId="3" borderId="61" xfId="0" applyFont="1" applyFill="1" applyBorder="1" applyAlignment="1">
      <alignment horizontal="center" vertical="center"/>
    </xf>
    <xf numFmtId="0" fontId="81" fillId="3" borderId="55" xfId="0" applyFont="1" applyFill="1" applyBorder="1" applyAlignment="1">
      <alignment horizontal="center" vertical="center"/>
    </xf>
    <xf numFmtId="0" fontId="81" fillId="3" borderId="56" xfId="0" applyFont="1" applyFill="1" applyBorder="1" applyAlignment="1">
      <alignment horizontal="center" vertical="center"/>
    </xf>
    <xf numFmtId="0" fontId="81" fillId="3" borderId="61" xfId="0" applyFont="1" applyFill="1" applyBorder="1" applyAlignment="1">
      <alignment horizontal="center" vertical="center"/>
    </xf>
    <xf numFmtId="38" fontId="81" fillId="25" borderId="57" xfId="1" applyFont="1" applyFill="1" applyBorder="1" applyAlignment="1" applyProtection="1">
      <alignment horizontal="center" vertical="center" shrinkToFit="1"/>
      <protection locked="0"/>
    </xf>
    <xf numFmtId="38" fontId="81" fillId="25" borderId="56" xfId="1" applyFont="1" applyFill="1" applyBorder="1" applyAlignment="1" applyProtection="1">
      <alignment horizontal="center" vertical="center" shrinkToFit="1"/>
      <protection locked="0"/>
    </xf>
    <xf numFmtId="38" fontId="81" fillId="25" borderId="58" xfId="1" applyFont="1" applyFill="1" applyBorder="1" applyAlignment="1" applyProtection="1">
      <alignment horizontal="center" vertical="center" shrinkToFit="1"/>
      <protection locked="0"/>
    </xf>
    <xf numFmtId="0" fontId="98" fillId="0" borderId="6" xfId="0" applyFont="1" applyBorder="1" applyAlignment="1" applyProtection="1">
      <alignment horizontal="left" vertical="center" indent="1" shrinkToFit="1"/>
      <protection locked="0"/>
    </xf>
    <xf numFmtId="0" fontId="98" fillId="3" borderId="73" xfId="0" applyFont="1" applyFill="1" applyBorder="1" applyAlignment="1">
      <alignment horizontal="center" vertical="center" wrapText="1"/>
    </xf>
    <xf numFmtId="0" fontId="98" fillId="3" borderId="145" xfId="0" applyFont="1" applyFill="1" applyBorder="1" applyAlignment="1">
      <alignment horizontal="center" vertical="center" wrapText="1"/>
    </xf>
    <xf numFmtId="0" fontId="98" fillId="3" borderId="155" xfId="0" applyFont="1" applyFill="1" applyBorder="1" applyAlignment="1">
      <alignment horizontal="center" vertical="center" wrapText="1"/>
    </xf>
    <xf numFmtId="0" fontId="98" fillId="3" borderId="75" xfId="0" applyFont="1" applyFill="1" applyBorder="1" applyAlignment="1">
      <alignment horizontal="center" vertical="center" wrapText="1"/>
    </xf>
    <xf numFmtId="0" fontId="98" fillId="3" borderId="0" xfId="0" applyFont="1" applyFill="1" applyAlignment="1">
      <alignment horizontal="center" vertical="center" wrapText="1"/>
    </xf>
    <xf numFmtId="0" fontId="98" fillId="3" borderId="39" xfId="0" applyFont="1" applyFill="1" applyBorder="1" applyAlignment="1">
      <alignment horizontal="center" vertical="center" wrapText="1"/>
    </xf>
    <xf numFmtId="0" fontId="98" fillId="3" borderId="54" xfId="0" applyFont="1" applyFill="1" applyBorder="1" applyAlignment="1">
      <alignment horizontal="center" vertical="center" wrapText="1"/>
    </xf>
    <xf numFmtId="0" fontId="98" fillId="3" borderId="37"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0" borderId="51" xfId="0" applyFont="1" applyBorder="1" applyAlignment="1" applyProtection="1">
      <alignment horizontal="left" vertical="center" shrinkToFit="1"/>
      <protection locked="0"/>
    </xf>
    <xf numFmtId="0" fontId="98" fillId="0" borderId="8" xfId="0" applyFont="1" applyBorder="1" applyAlignment="1" applyProtection="1">
      <alignment horizontal="left" vertical="center" shrinkToFit="1"/>
      <protection locked="0"/>
    </xf>
    <xf numFmtId="0" fontId="98" fillId="0" borderId="9" xfId="0" applyFont="1" applyBorder="1" applyAlignment="1" applyProtection="1">
      <alignment horizontal="left" vertical="center" shrinkToFit="1"/>
      <protection locked="0"/>
    </xf>
    <xf numFmtId="0" fontId="98" fillId="12" borderId="53" xfId="0" applyFont="1" applyFill="1" applyBorder="1" applyAlignment="1" applyProtection="1">
      <alignment horizontal="left" vertical="top" wrapText="1" shrinkToFit="1"/>
      <protection locked="0"/>
    </xf>
    <xf numFmtId="0" fontId="98" fillId="12" borderId="6" xfId="0" applyFont="1" applyFill="1" applyBorder="1" applyAlignment="1" applyProtection="1">
      <alignment horizontal="left" vertical="top" wrapText="1" shrinkToFit="1"/>
      <protection locked="0"/>
    </xf>
    <xf numFmtId="186" fontId="123" fillId="0" borderId="144" xfId="0" applyNumberFormat="1" applyFont="1" applyBorder="1" applyAlignment="1">
      <alignment horizontal="right" vertical="center"/>
    </xf>
    <xf numFmtId="186" fontId="123" fillId="0" borderId="148" xfId="0" applyNumberFormat="1" applyFont="1" applyBorder="1" applyAlignment="1">
      <alignment horizontal="right" vertical="center"/>
    </xf>
    <xf numFmtId="186" fontId="123" fillId="0" borderId="217" xfId="0" applyNumberFormat="1" applyFont="1" applyBorder="1" applyAlignment="1">
      <alignment horizontal="right" vertical="center"/>
    </xf>
    <xf numFmtId="186" fontId="123" fillId="0" borderId="7" xfId="0" applyNumberFormat="1" applyFont="1" applyBorder="1">
      <alignment vertical="center"/>
    </xf>
    <xf numFmtId="186" fontId="123" fillId="0" borderId="8" xfId="0" applyNumberFormat="1" applyFont="1" applyBorder="1">
      <alignment vertical="center"/>
    </xf>
    <xf numFmtId="186" fontId="123" fillId="0" borderId="9" xfId="0" applyNumberFormat="1" applyFont="1" applyBorder="1">
      <alignment vertical="center"/>
    </xf>
    <xf numFmtId="186" fontId="123" fillId="0" borderId="43" xfId="0" applyNumberFormat="1" applyFont="1" applyBorder="1" applyAlignment="1">
      <alignment horizontal="right" vertical="center"/>
    </xf>
    <xf numFmtId="186" fontId="123" fillId="0" borderId="63" xfId="0" applyNumberFormat="1" applyFont="1" applyBorder="1">
      <alignment vertical="center"/>
    </xf>
    <xf numFmtId="186" fontId="123" fillId="0" borderId="49" xfId="0" applyNumberFormat="1" applyFont="1" applyBorder="1">
      <alignment vertical="center"/>
    </xf>
    <xf numFmtId="186" fontId="123" fillId="0" borderId="64" xfId="0" applyNumberFormat="1" applyFont="1" applyBorder="1">
      <alignment vertical="center"/>
    </xf>
    <xf numFmtId="186" fontId="123" fillId="0" borderId="156" xfId="0" applyNumberFormat="1" applyFont="1" applyBorder="1" applyAlignment="1">
      <alignment horizontal="right" vertical="center"/>
    </xf>
    <xf numFmtId="186" fontId="123" fillId="0" borderId="145" xfId="0" applyNumberFormat="1" applyFont="1" applyBorder="1" applyAlignment="1">
      <alignment horizontal="right" vertical="center"/>
    </xf>
    <xf numFmtId="186" fontId="123" fillId="0" borderId="223" xfId="0" applyNumberFormat="1" applyFont="1" applyBorder="1" applyAlignment="1">
      <alignment horizontal="right" vertical="center"/>
    </xf>
    <xf numFmtId="186" fontId="123" fillId="0" borderId="6" xfId="0" applyNumberFormat="1" applyFont="1" applyBorder="1" applyAlignment="1">
      <alignment horizontal="right" vertical="center"/>
    </xf>
    <xf numFmtId="0" fontId="81" fillId="3" borderId="51"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81" fillId="0" borderId="8" xfId="0" applyFont="1" applyBorder="1">
      <alignment vertical="center"/>
    </xf>
    <xf numFmtId="0" fontId="81" fillId="0" borderId="52" xfId="0" applyFont="1" applyBorder="1">
      <alignment vertical="center"/>
    </xf>
    <xf numFmtId="213" fontId="123" fillId="0" borderId="99" xfId="1" applyNumberFormat="1" applyFont="1" applyFill="1" applyBorder="1" applyAlignment="1">
      <alignment horizontal="right" vertical="center"/>
    </xf>
    <xf numFmtId="213" fontId="123" fillId="0" borderId="66" xfId="1" applyNumberFormat="1" applyFont="1" applyFill="1" applyBorder="1" applyAlignment="1">
      <alignment horizontal="right" vertical="center"/>
    </xf>
    <xf numFmtId="0" fontId="81" fillId="3" borderId="87" xfId="0" applyFont="1" applyFill="1" applyBorder="1" applyAlignment="1">
      <alignment horizontal="center" vertical="center"/>
    </xf>
    <xf numFmtId="0" fontId="81" fillId="3" borderId="88" xfId="0" applyFont="1" applyFill="1" applyBorder="1" applyAlignment="1">
      <alignment horizontal="center" vertical="center"/>
    </xf>
    <xf numFmtId="0" fontId="81" fillId="3" borderId="89" xfId="0" applyFont="1" applyFill="1" applyBorder="1" applyAlignment="1">
      <alignment horizontal="center" vertical="center"/>
    </xf>
    <xf numFmtId="186" fontId="123" fillId="0" borderId="94" xfId="0" applyNumberFormat="1" applyFont="1" applyBorder="1">
      <alignment vertical="center"/>
    </xf>
    <xf numFmtId="186" fontId="123" fillId="0" borderId="88" xfId="0" applyNumberFormat="1" applyFont="1" applyBorder="1">
      <alignment vertical="center"/>
    </xf>
    <xf numFmtId="186" fontId="123" fillId="0" borderId="96" xfId="0" applyNumberFormat="1" applyFont="1" applyBorder="1">
      <alignment vertical="center"/>
    </xf>
    <xf numFmtId="0" fontId="81" fillId="3" borderId="216" xfId="0" applyFont="1" applyFill="1" applyBorder="1" applyAlignment="1">
      <alignment horizontal="center" vertical="center"/>
    </xf>
    <xf numFmtId="0" fontId="81" fillId="3" borderId="148" xfId="0" applyFont="1" applyFill="1" applyBorder="1" applyAlignment="1">
      <alignment horizontal="center" vertical="center"/>
    </xf>
    <xf numFmtId="0" fontId="81" fillId="3" borderId="217" xfId="0" applyFont="1" applyFill="1" applyBorder="1" applyAlignment="1">
      <alignment horizontal="center" vertical="center"/>
    </xf>
    <xf numFmtId="186" fontId="81" fillId="0" borderId="144" xfId="0" applyNumberFormat="1" applyFont="1" applyBorder="1" applyAlignment="1" applyProtection="1">
      <alignment horizontal="right" vertical="center"/>
      <protection locked="0"/>
    </xf>
    <xf numFmtId="186" fontId="81" fillId="0" borderId="148" xfId="0" applyNumberFormat="1" applyFont="1" applyBorder="1" applyAlignment="1" applyProtection="1">
      <alignment horizontal="right" vertical="center"/>
      <protection locked="0"/>
    </xf>
    <xf numFmtId="186" fontId="81" fillId="0" borderId="217" xfId="0" applyNumberFormat="1" applyFont="1" applyBorder="1" applyAlignment="1" applyProtection="1">
      <alignment horizontal="right" vertical="center"/>
      <protection locked="0"/>
    </xf>
    <xf numFmtId="213" fontId="123" fillId="0" borderId="7" xfId="1" applyNumberFormat="1" applyFont="1" applyFill="1" applyBorder="1" applyAlignment="1">
      <alignment horizontal="right" vertical="center"/>
    </xf>
    <xf numFmtId="213" fontId="123" fillId="0" borderId="8" xfId="1" applyNumberFormat="1" applyFont="1" applyFill="1" applyBorder="1" applyAlignment="1">
      <alignment horizontal="right" vertical="center"/>
    </xf>
    <xf numFmtId="0" fontId="81" fillId="3" borderId="57" xfId="0" applyFont="1" applyFill="1" applyBorder="1" applyAlignment="1">
      <alignment horizontal="distributed" vertical="center"/>
    </xf>
    <xf numFmtId="0" fontId="81" fillId="3" borderId="56" xfId="0" applyFont="1" applyFill="1" applyBorder="1" applyAlignment="1">
      <alignment horizontal="distributed" vertical="center"/>
    </xf>
    <xf numFmtId="0" fontId="81" fillId="3" borderId="61" xfId="0" applyFont="1" applyFill="1" applyBorder="1" applyAlignment="1">
      <alignment horizontal="distributed" vertical="center"/>
    </xf>
    <xf numFmtId="0" fontId="81" fillId="3" borderId="57" xfId="0" applyFont="1" applyFill="1" applyBorder="1" applyAlignment="1">
      <alignment horizontal="distributed" vertical="center" indent="1"/>
    </xf>
    <xf numFmtId="0" fontId="81" fillId="3" borderId="56" xfId="0" applyFont="1" applyFill="1" applyBorder="1" applyAlignment="1">
      <alignment horizontal="distributed" vertical="center" indent="1"/>
    </xf>
    <xf numFmtId="0" fontId="81" fillId="3" borderId="61" xfId="0" applyFont="1" applyFill="1" applyBorder="1" applyAlignment="1">
      <alignment horizontal="distributed" vertical="center" indent="1"/>
    </xf>
    <xf numFmtId="186" fontId="81" fillId="0" borderId="57" xfId="0" applyNumberFormat="1" applyFont="1" applyBorder="1" applyProtection="1">
      <alignment vertical="center"/>
      <protection locked="0"/>
    </xf>
    <xf numFmtId="186" fontId="81" fillId="0" borderId="56" xfId="0" applyNumberFormat="1" applyFont="1" applyBorder="1" applyProtection="1">
      <alignment vertical="center"/>
      <protection locked="0"/>
    </xf>
    <xf numFmtId="186" fontId="81" fillId="0" borderId="61" xfId="0" applyNumberFormat="1" applyFont="1" applyBorder="1" applyProtection="1">
      <alignment vertical="center"/>
      <protection locked="0"/>
    </xf>
    <xf numFmtId="186" fontId="123" fillId="0" borderId="57" xfId="0" applyNumberFormat="1" applyFont="1" applyBorder="1">
      <alignment vertical="center"/>
    </xf>
    <xf numFmtId="186" fontId="123" fillId="0" borderId="56" xfId="0" applyNumberFormat="1" applyFont="1" applyBorder="1">
      <alignment vertical="center"/>
    </xf>
    <xf numFmtId="186" fontId="123" fillId="0" borderId="61" xfId="0" applyNumberFormat="1" applyFont="1" applyBorder="1">
      <alignment vertical="center"/>
    </xf>
    <xf numFmtId="186" fontId="123" fillId="0" borderId="57" xfId="0" applyNumberFormat="1" applyFont="1" applyBorder="1" applyAlignment="1">
      <alignment horizontal="right" vertical="center"/>
    </xf>
    <xf numFmtId="186" fontId="123" fillId="0" borderId="56" xfId="0" applyNumberFormat="1" applyFont="1" applyBorder="1" applyAlignment="1">
      <alignment horizontal="right" vertical="center"/>
    </xf>
    <xf numFmtId="186" fontId="123" fillId="0" borderId="61" xfId="0" applyNumberFormat="1" applyFont="1" applyBorder="1" applyAlignment="1">
      <alignment horizontal="right" vertical="center"/>
    </xf>
    <xf numFmtId="204" fontId="123" fillId="0" borderId="7" xfId="1" applyNumberFormat="1" applyFont="1" applyFill="1" applyBorder="1" applyAlignment="1">
      <alignment horizontal="right" vertical="center"/>
    </xf>
    <xf numFmtId="204" fontId="123" fillId="0" borderId="8" xfId="1" applyNumberFormat="1" applyFont="1" applyFill="1" applyBorder="1" applyAlignment="1">
      <alignment horizontal="right" vertical="center"/>
    </xf>
    <xf numFmtId="0" fontId="81" fillId="3" borderId="219"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3" xfId="0" applyFont="1" applyFill="1" applyBorder="1" applyAlignment="1">
      <alignment horizontal="center" vertical="center"/>
    </xf>
    <xf numFmtId="186" fontId="81" fillId="0" borderId="7" xfId="0" applyNumberFormat="1" applyFont="1" applyBorder="1" applyProtection="1">
      <alignment vertical="center"/>
      <protection locked="0"/>
    </xf>
    <xf numFmtId="186" fontId="81" fillId="0" borderId="8" xfId="0" applyNumberFormat="1" applyFont="1" applyBorder="1" applyProtection="1">
      <alignment vertical="center"/>
      <protection locked="0"/>
    </xf>
    <xf numFmtId="186" fontId="81" fillId="0" borderId="9" xfId="0" applyNumberFormat="1" applyFont="1" applyBorder="1" applyProtection="1">
      <alignment vertical="center"/>
      <protection locked="0"/>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98" fillId="3" borderId="74" xfId="0" applyFont="1" applyFill="1" applyBorder="1" applyAlignment="1">
      <alignment horizontal="center" vertical="center"/>
    </xf>
    <xf numFmtId="0" fontId="98" fillId="3" borderId="157"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lignment horizontal="center" vertical="center" shrinkToFit="1"/>
    </xf>
    <xf numFmtId="0" fontId="81" fillId="0" borderId="133" xfId="0" applyFont="1" applyBorder="1" applyAlignment="1">
      <alignment horizontal="center" vertical="center" shrinkToFit="1"/>
    </xf>
    <xf numFmtId="0" fontId="81" fillId="0" borderId="134" xfId="0" applyFont="1" applyBorder="1" applyAlignment="1">
      <alignment horizontal="center" vertical="center" shrinkToFit="1"/>
    </xf>
    <xf numFmtId="186" fontId="123" fillId="0" borderId="81" xfId="0" applyNumberFormat="1" applyFont="1" applyBorder="1" applyAlignment="1">
      <alignment horizontal="righ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0" fontId="81" fillId="0" borderId="66" xfId="0" applyFont="1" applyBorder="1">
      <alignment vertical="center"/>
    </xf>
    <xf numFmtId="0" fontId="81" fillId="0" borderId="272" xfId="0" applyFont="1" applyBorder="1">
      <alignment vertical="center"/>
    </xf>
    <xf numFmtId="0" fontId="98" fillId="3" borderId="73" xfId="0" applyFont="1" applyFill="1" applyBorder="1" applyAlignment="1">
      <alignment horizontal="center" vertical="center"/>
    </xf>
    <xf numFmtId="0" fontId="98" fillId="3" borderId="155"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40" xfId="0" applyFont="1" applyFill="1" applyBorder="1" applyAlignment="1">
      <alignment horizontal="center"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161" fillId="3" borderId="57" xfId="0" applyFont="1" applyFill="1" applyBorder="1" applyAlignment="1">
      <alignment horizontal="center" vertical="center" wrapText="1"/>
    </xf>
    <xf numFmtId="0" fontId="161" fillId="3" borderId="56" xfId="0" applyFont="1" applyFill="1" applyBorder="1" applyAlignment="1">
      <alignment horizontal="center" vertical="center"/>
    </xf>
    <xf numFmtId="0" fontId="81" fillId="0" borderId="9" xfId="0" applyFont="1" applyBorder="1">
      <alignment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183" fontId="81" fillId="0" borderId="7" xfId="0" applyNumberFormat="1" applyFont="1" applyBorder="1" applyProtection="1">
      <alignment vertical="center"/>
      <protection locked="0"/>
    </xf>
    <xf numFmtId="183" fontId="81" fillId="0" borderId="8" xfId="0" applyNumberFormat="1" applyFont="1" applyBorder="1" applyProtection="1">
      <alignment vertical="center"/>
      <protection locked="0"/>
    </xf>
    <xf numFmtId="0" fontId="94" fillId="0" borderId="35" xfId="0" applyFont="1" applyBorder="1">
      <alignment vertical="center"/>
    </xf>
    <xf numFmtId="0" fontId="81" fillId="3" borderId="48"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35" xfId="0" applyFont="1" applyFill="1" applyBorder="1" applyAlignment="1">
      <alignment horizontal="center" vertical="center"/>
    </xf>
    <xf numFmtId="0" fontId="81" fillId="0" borderId="37" xfId="0" applyFont="1" applyBorder="1" applyProtection="1">
      <alignment vertical="center"/>
      <protection locked="0"/>
    </xf>
    <xf numFmtId="0" fontId="81" fillId="0" borderId="95" xfId="0" applyFont="1" applyBorder="1" applyProtection="1">
      <alignment vertical="center"/>
      <protection locked="0"/>
    </xf>
    <xf numFmtId="0" fontId="81" fillId="3" borderId="34" xfId="0" applyFont="1" applyFill="1" applyBorder="1" applyAlignment="1">
      <alignment horizontal="center" vertical="center" wrapText="1"/>
    </xf>
    <xf numFmtId="0" fontId="81" fillId="3" borderId="35"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39"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43"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0" fontId="81" fillId="3" borderId="7" xfId="0" applyFont="1" applyFill="1" applyBorder="1" applyAlignment="1">
      <alignment horizontal="center" vertical="center"/>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43"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186" fontId="81" fillId="0" borderId="6" xfId="0" applyNumberFormat="1" applyFont="1" applyBorder="1" applyProtection="1">
      <alignment vertical="center"/>
      <protection locked="0"/>
    </xf>
    <xf numFmtId="0" fontId="81" fillId="8" borderId="62" xfId="0" applyFont="1" applyFill="1" applyBorder="1" applyAlignment="1">
      <alignment horizontal="center" vertical="center"/>
    </xf>
    <xf numFmtId="0" fontId="81" fillId="8" borderId="53" xfId="0" applyFont="1" applyFill="1" applyBorder="1" applyAlignment="1">
      <alignment horizontal="center" vertical="center"/>
    </xf>
    <xf numFmtId="0" fontId="81" fillId="8" borderId="65" xfId="0" applyFont="1" applyFill="1" applyBorder="1" applyAlignment="1">
      <alignment horizontal="center" vertical="center"/>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Alignment="1">
      <alignment horizontal="right" indent="1"/>
    </xf>
    <xf numFmtId="183" fontId="123" fillId="0" borderId="39" xfId="0" applyNumberFormat="1" applyFont="1" applyBorder="1" applyAlignment="1">
      <alignment horizontal="right" indent="1"/>
    </xf>
    <xf numFmtId="0" fontId="81" fillId="7" borderId="62" xfId="0" applyFont="1" applyFill="1" applyBorder="1" applyAlignment="1">
      <alignment horizontal="center" vertical="center"/>
    </xf>
    <xf numFmtId="0" fontId="81" fillId="7" borderId="53" xfId="0" applyFont="1" applyFill="1" applyBorder="1" applyAlignment="1">
      <alignment horizontal="center" vertical="center"/>
    </xf>
    <xf numFmtId="0" fontId="81" fillId="7" borderId="65" xfId="0" applyFont="1" applyFill="1" applyBorder="1" applyAlignment="1">
      <alignment horizontal="center" vertical="center"/>
    </xf>
    <xf numFmtId="0" fontId="94" fillId="3" borderId="6" xfId="0" applyFont="1" applyFill="1" applyBorder="1" applyAlignment="1">
      <alignment horizontal="center" vertical="center"/>
    </xf>
    <xf numFmtId="186" fontId="81" fillId="0" borderId="81" xfId="0" applyNumberFormat="1" applyFont="1" applyBorder="1" applyProtection="1">
      <alignment vertical="center"/>
      <protection locked="0"/>
    </xf>
    <xf numFmtId="0" fontId="81" fillId="0" borderId="7" xfId="0" applyFont="1" applyBorder="1" applyAlignment="1">
      <alignment horizontal="left" vertical="center" indent="1"/>
    </xf>
    <xf numFmtId="0" fontId="81" fillId="0" borderId="8" xfId="0" applyFont="1" applyBorder="1" applyAlignment="1">
      <alignment horizontal="left" vertical="center" indent="1"/>
    </xf>
    <xf numFmtId="0" fontId="123" fillId="0" borderId="63" xfId="0" applyFont="1" applyBorder="1" applyAlignment="1">
      <alignment horizontal="left" vertical="center" indent="1" shrinkToFit="1"/>
    </xf>
    <xf numFmtId="0" fontId="123" fillId="0" borderId="49" xfId="0" applyFont="1" applyBorder="1" applyAlignment="1">
      <alignment horizontal="left" vertical="center" indent="1" shrinkToFit="1"/>
    </xf>
    <xf numFmtId="0" fontId="123" fillId="0" borderId="64" xfId="0"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Font="1" applyBorder="1" applyAlignment="1">
      <alignment horizontal="left" vertical="center" indent="1"/>
    </xf>
    <xf numFmtId="0" fontId="123" fillId="0" borderId="56" xfId="0" applyFont="1" applyBorder="1" applyAlignment="1">
      <alignment horizontal="left" vertical="center" indent="1"/>
    </xf>
    <xf numFmtId="0" fontId="123" fillId="0" borderId="58" xfId="0"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123" fillId="0" borderId="0" xfId="0" applyFont="1">
      <alignment vertical="center"/>
    </xf>
    <xf numFmtId="0" fontId="81" fillId="0" borderId="150" xfId="0" applyFont="1" applyBorder="1" applyAlignment="1">
      <alignment horizontal="right" vertical="center"/>
    </xf>
    <xf numFmtId="0" fontId="81" fillId="0" borderId="153" xfId="0" applyFont="1" applyBorder="1" applyAlignment="1">
      <alignment horizontal="right" vertical="center"/>
    </xf>
    <xf numFmtId="0" fontId="81" fillId="0" borderId="151" xfId="0" applyFont="1" applyBorder="1" applyAlignment="1">
      <alignment horizontal="right" vertical="center"/>
    </xf>
    <xf numFmtId="0" fontId="81" fillId="0" borderId="152"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7"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149" xfId="0" applyFont="1" applyFill="1" applyBorder="1" applyAlignment="1">
      <alignment horizontal="center" vertical="center"/>
    </xf>
    <xf numFmtId="0" fontId="81" fillId="3" borderId="57" xfId="0" applyFont="1" applyFill="1" applyBorder="1" applyAlignment="1">
      <alignment horizontal="center" vertical="center"/>
    </xf>
    <xf numFmtId="0" fontId="81" fillId="3" borderId="6" xfId="0" applyFont="1" applyFill="1" applyBorder="1" applyAlignment="1">
      <alignment horizontal="distributed" vertical="center" indent="1"/>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indent="1"/>
    </xf>
    <xf numFmtId="186" fontId="81" fillId="0" borderId="63" xfId="0" applyNumberFormat="1" applyFont="1" applyBorder="1" applyProtection="1">
      <alignment vertical="center"/>
      <protection locked="0"/>
    </xf>
    <xf numFmtId="186" fontId="81" fillId="0" borderId="49" xfId="0" applyNumberFormat="1" applyFont="1" applyBorder="1" applyProtection="1">
      <alignment vertical="center"/>
      <protection locked="0"/>
    </xf>
    <xf numFmtId="186" fontId="81" fillId="0" borderId="64" xfId="0" applyNumberFormat="1" applyFont="1" applyBorder="1" applyProtection="1">
      <alignment vertical="center"/>
      <protection locked="0"/>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Border="1" applyProtection="1">
      <alignment vertical="center"/>
      <protection locked="0"/>
    </xf>
    <xf numFmtId="186" fontId="81" fillId="0" borderId="37" xfId="0" applyNumberFormat="1" applyFont="1" applyBorder="1" applyProtection="1">
      <alignment vertical="center"/>
      <protection locked="0"/>
    </xf>
    <xf numFmtId="186" fontId="81" fillId="0" borderId="41" xfId="0" applyNumberFormat="1" applyFont="1" applyBorder="1" applyProtection="1">
      <alignment vertical="center"/>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186" fontId="123" fillId="0" borderId="89" xfId="0" applyNumberFormat="1" applyFont="1" applyBorder="1">
      <alignment vertical="center"/>
    </xf>
    <xf numFmtId="186" fontId="81" fillId="0" borderId="86" xfId="0" applyNumberFormat="1" applyFont="1" applyBorder="1" applyProtection="1">
      <alignment vertical="center"/>
      <protection locked="0"/>
    </xf>
    <xf numFmtId="0" fontId="98" fillId="0" borderId="81" xfId="0" applyFont="1" applyBorder="1" applyAlignment="1" applyProtection="1">
      <alignment horizontal="left" vertical="center" indent="1" shrinkToFit="1"/>
      <protection locked="0"/>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4" xfId="0" applyFont="1" applyBorder="1" applyAlignment="1">
      <alignment horizontal="left" vertical="center" indent="1"/>
    </xf>
    <xf numFmtId="0" fontId="123" fillId="0" borderId="148" xfId="0" applyFont="1" applyBorder="1" applyAlignment="1">
      <alignment horizontal="left" vertical="center" indent="1"/>
    </xf>
    <xf numFmtId="0" fontId="123" fillId="0" borderId="146"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Alignment="1" applyProtection="1">
      <alignment horizontal="left" vertical="top" wrapText="1"/>
      <protection locked="0"/>
    </xf>
    <xf numFmtId="0" fontId="81" fillId="9" borderId="147"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1"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3" borderId="6" xfId="0" applyFont="1" applyFill="1" applyBorder="1" applyAlignment="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81" fillId="0" borderId="57" xfId="0" applyFont="1" applyBorder="1" applyAlignment="1" applyProtection="1">
      <alignment horizontal="center" vertical="center"/>
      <protection locked="0"/>
    </xf>
    <xf numFmtId="0" fontId="81" fillId="0" borderId="58" xfId="0" applyFont="1" applyBorder="1" applyAlignment="1" applyProtection="1">
      <alignment horizontal="center" vertical="center"/>
      <protection locked="0"/>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52" xfId="0" applyFont="1" applyBorder="1" applyAlignment="1">
      <alignment horizontal="left" vertical="center"/>
    </xf>
    <xf numFmtId="0" fontId="81" fillId="0" borderId="61" xfId="0" applyFont="1" applyBorder="1" applyAlignment="1" applyProtection="1">
      <alignment horizontal="center" vertical="center"/>
      <protection locked="0"/>
    </xf>
    <xf numFmtId="200" fontId="81" fillId="0" borderId="63" xfId="0" applyNumberFormat="1" applyFont="1" applyBorder="1" applyAlignment="1">
      <alignment horizontal="left" vertical="center" indent="1"/>
    </xf>
    <xf numFmtId="200" fontId="81" fillId="0" borderId="49" xfId="0" applyNumberFormat="1" applyFont="1" applyBorder="1" applyAlignment="1">
      <alignment horizontal="left" vertical="center" indent="1"/>
    </xf>
    <xf numFmtId="200" fontId="81" fillId="0" borderId="50" xfId="0" applyNumberFormat="1" applyFont="1" applyBorder="1" applyAlignment="1">
      <alignment horizontal="left" vertical="center" inden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0" fontId="186" fillId="3" borderId="51" xfId="0" applyFont="1" applyFill="1" applyBorder="1" applyAlignment="1">
      <alignment horizontal="center" vertical="center"/>
    </xf>
    <xf numFmtId="0" fontId="186" fillId="3" borderId="9" xfId="0" applyFont="1" applyFill="1" applyBorder="1" applyAlignment="1">
      <alignment horizontal="center" vertical="center"/>
    </xf>
    <xf numFmtId="0" fontId="81" fillId="3" borderId="63" xfId="0" applyFont="1" applyFill="1" applyBorder="1" applyAlignment="1">
      <alignment horizontal="center" vertical="center"/>
    </xf>
    <xf numFmtId="0" fontId="81" fillId="3" borderId="64" xfId="0" applyFont="1" applyFill="1" applyBorder="1" applyAlignment="1">
      <alignment horizontal="center" vertical="center"/>
    </xf>
    <xf numFmtId="0" fontId="186" fillId="0" borderId="57" xfId="0" applyFont="1" applyBorder="1" applyAlignment="1" applyProtection="1">
      <alignment horizontal="center" vertical="center"/>
      <protection locked="0"/>
    </xf>
    <xf numFmtId="0" fontId="186" fillId="0" borderId="56" xfId="0" applyFont="1" applyBorder="1" applyAlignment="1" applyProtection="1">
      <alignment horizontal="center" vertical="center"/>
      <protection locked="0"/>
    </xf>
    <xf numFmtId="0" fontId="186" fillId="0" borderId="61" xfId="0" applyFont="1" applyBorder="1" applyAlignment="1" applyProtection="1">
      <alignment horizontal="center" vertical="center"/>
      <protection locked="0"/>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0" fontId="81" fillId="3" borderId="7" xfId="0" applyFont="1" applyFill="1" applyBorder="1" applyAlignment="1">
      <alignment horizontal="center" vertical="center" readingOrder="1"/>
    </xf>
    <xf numFmtId="0" fontId="81" fillId="3" borderId="8" xfId="0" applyFont="1" applyFill="1" applyBorder="1" applyAlignment="1">
      <alignment horizontal="center" vertical="center" readingOrder="1"/>
    </xf>
    <xf numFmtId="0" fontId="81" fillId="3" borderId="9" xfId="0" applyFont="1" applyFill="1" applyBorder="1" applyAlignment="1">
      <alignment horizontal="center" vertical="center" readingOrder="1"/>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0" fontId="81" fillId="3" borderId="63" xfId="0" applyFont="1" applyFill="1" applyBorder="1" applyAlignment="1">
      <alignment horizontal="center" vertical="center" readingOrder="1"/>
    </xf>
    <xf numFmtId="0" fontId="81" fillId="3" borderId="49" xfId="0" applyFont="1" applyFill="1" applyBorder="1" applyAlignment="1">
      <alignment horizontal="center" vertical="center" readingOrder="1"/>
    </xf>
    <xf numFmtId="0" fontId="81" fillId="3" borderId="64" xfId="0" applyFont="1" applyFill="1" applyBorder="1" applyAlignment="1">
      <alignment horizontal="center" vertical="center" readingOrder="1"/>
    </xf>
    <xf numFmtId="0" fontId="81" fillId="3" borderId="34" xfId="0" applyFont="1" applyFill="1" applyBorder="1" applyAlignment="1">
      <alignment horizontal="center" vertical="center"/>
    </xf>
    <xf numFmtId="188" fontId="123" fillId="0" borderId="0" xfId="0" applyNumberFormat="1" applyFont="1">
      <alignment vertical="center"/>
    </xf>
    <xf numFmtId="0" fontId="94" fillId="0" borderId="37" xfId="0" applyFont="1" applyBorder="1">
      <alignment vertical="center"/>
    </xf>
    <xf numFmtId="0" fontId="81" fillId="3" borderId="156" xfId="0" applyFont="1" applyFill="1" applyBorder="1" applyAlignment="1">
      <alignment horizontal="distributed" vertical="center" indent="2"/>
    </xf>
    <xf numFmtId="0" fontId="81" fillId="3" borderId="145" xfId="0" applyFont="1" applyFill="1" applyBorder="1" applyAlignment="1">
      <alignment horizontal="distributed" vertical="center" indent="2"/>
    </xf>
    <xf numFmtId="0" fontId="81" fillId="3" borderId="155"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186" fillId="3" borderId="55" xfId="0" applyFont="1" applyFill="1" applyBorder="1" applyAlignment="1">
      <alignment horizontal="center" vertical="center"/>
    </xf>
    <xf numFmtId="0" fontId="98" fillId="10" borderId="34" xfId="0" applyFont="1" applyFill="1" applyBorder="1" applyAlignment="1" applyProtection="1">
      <alignment horizontal="center" vertical="center" wrapText="1" shrinkToFit="1"/>
      <protection locked="0"/>
    </xf>
    <xf numFmtId="0" fontId="98" fillId="10" borderId="85" xfId="0" applyFont="1" applyFill="1" applyBorder="1" applyAlignment="1" applyProtection="1">
      <alignment horizontal="center" vertical="center" wrapText="1" shrinkToFit="1"/>
      <protection locked="0"/>
    </xf>
    <xf numFmtId="0" fontId="98" fillId="10" borderId="40" xfId="0" applyFont="1" applyFill="1" applyBorder="1" applyAlignment="1" applyProtection="1">
      <alignment horizontal="center" vertical="center" wrapText="1" shrinkToFit="1"/>
      <protection locked="0"/>
    </xf>
    <xf numFmtId="0" fontId="98" fillId="10" borderId="95" xfId="0" applyFont="1" applyFill="1" applyBorder="1" applyAlignment="1" applyProtection="1">
      <alignment horizontal="center" vertical="center" wrapText="1" shrinkToFit="1"/>
      <protection locked="0"/>
    </xf>
    <xf numFmtId="0" fontId="98" fillId="0" borderId="7" xfId="0" applyFont="1" applyBorder="1" applyAlignment="1" applyProtection="1">
      <alignment horizontal="center" vertical="top" wrapText="1" shrinkToFit="1"/>
      <protection locked="0"/>
    </xf>
    <xf numFmtId="0" fontId="98" fillId="0" borderId="8" xfId="0" applyFont="1" applyBorder="1" applyAlignment="1" applyProtection="1">
      <alignment horizontal="center" vertical="top" wrapText="1" shrinkToFit="1"/>
      <protection locked="0"/>
    </xf>
    <xf numFmtId="0" fontId="98" fillId="0" borderId="52" xfId="0" applyFont="1" applyBorder="1" applyAlignment="1" applyProtection="1">
      <alignment horizontal="center" vertical="top" wrapText="1" shrinkToFit="1"/>
      <protection locked="0"/>
    </xf>
    <xf numFmtId="0" fontId="98" fillId="0" borderId="56" xfId="0" applyFont="1" applyBorder="1" applyAlignment="1" applyProtection="1">
      <alignment horizontal="center" vertical="top" wrapText="1" shrinkToFit="1"/>
      <protection locked="0"/>
    </xf>
    <xf numFmtId="0" fontId="98" fillId="0" borderId="58" xfId="0" applyFont="1" applyBorder="1" applyAlignment="1" applyProtection="1">
      <alignment horizontal="center" vertical="top" wrapText="1" shrinkToFit="1"/>
      <protection locked="0"/>
    </xf>
    <xf numFmtId="0" fontId="98" fillId="0" borderId="51" xfId="0" applyFont="1" applyBorder="1" applyAlignment="1" applyProtection="1">
      <alignment horizontal="left" vertical="top" wrapText="1" shrinkToFit="1"/>
      <protection locked="0"/>
    </xf>
    <xf numFmtId="0" fontId="98" fillId="0" borderId="8" xfId="0" applyFont="1" applyBorder="1" applyAlignment="1" applyProtection="1">
      <alignment horizontal="left" vertical="top" wrapText="1" shrinkToFit="1"/>
      <protection locked="0"/>
    </xf>
    <xf numFmtId="0" fontId="98" fillId="0" borderId="9" xfId="0" applyFont="1" applyBorder="1" applyAlignment="1" applyProtection="1">
      <alignment horizontal="left" vertical="top" wrapText="1" shrinkToFit="1"/>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50" xfId="0" applyFont="1" applyBorder="1" applyAlignment="1" applyProtection="1">
      <alignment horizontal="center" vertical="center"/>
      <protection locked="0"/>
    </xf>
    <xf numFmtId="0" fontId="81" fillId="3" borderId="150"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81" fillId="3" borderId="85" xfId="0" applyFont="1" applyFill="1" applyBorder="1" applyAlignment="1">
      <alignment horizontal="center" vertical="center"/>
    </xf>
    <xf numFmtId="183" fontId="123" fillId="0" borderId="5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98" fillId="3" borderId="156" xfId="0" applyFont="1" applyFill="1" applyBorder="1" applyAlignment="1">
      <alignment horizontal="center" vertical="center" wrapText="1"/>
    </xf>
    <xf numFmtId="0" fontId="98" fillId="3" borderId="223" xfId="0" applyFont="1" applyFill="1" applyBorder="1" applyAlignment="1">
      <alignment horizontal="center" vertical="center" wrapText="1"/>
    </xf>
    <xf numFmtId="0" fontId="98" fillId="3" borderId="38" xfId="0" applyFont="1" applyFill="1" applyBorder="1" applyAlignment="1">
      <alignment horizontal="center" vertical="center" wrapText="1"/>
    </xf>
    <xf numFmtId="0" fontId="98" fillId="3" borderId="147" xfId="0" applyFont="1" applyFill="1" applyBorder="1" applyAlignment="1">
      <alignment horizontal="center" vertical="center" wrapText="1"/>
    </xf>
    <xf numFmtId="0" fontId="98" fillId="3" borderId="40" xfId="0" applyFont="1" applyFill="1" applyBorder="1" applyAlignment="1">
      <alignment horizontal="center" vertical="center" wrapText="1"/>
    </xf>
    <xf numFmtId="0" fontId="98" fillId="3" borderId="95" xfId="0" applyFont="1" applyFill="1" applyBorder="1" applyAlignment="1">
      <alignment horizontal="center" vertical="center" wrapText="1"/>
    </xf>
    <xf numFmtId="0" fontId="81" fillId="0" borderId="7" xfId="0" applyFont="1" applyBorder="1" applyAlignment="1" applyProtection="1">
      <alignment horizontal="left" vertical="center" indent="1"/>
      <protection locked="0"/>
    </xf>
    <xf numFmtId="0" fontId="81" fillId="0" borderId="8" xfId="0" applyFont="1" applyBorder="1" applyAlignment="1" applyProtection="1">
      <alignment horizontal="left" vertical="center" indent="1"/>
      <protection locked="0"/>
    </xf>
    <xf numFmtId="0" fontId="81" fillId="0" borderId="37" xfId="0" applyFont="1" applyBorder="1" applyAlignment="1" applyProtection="1">
      <alignment horizontal="left" vertical="center" indent="1"/>
      <protection locked="0"/>
    </xf>
    <xf numFmtId="0" fontId="81" fillId="0" borderId="95" xfId="0" applyFont="1" applyBorder="1" applyAlignment="1" applyProtection="1">
      <alignment horizontal="left" vertical="center" indent="1"/>
      <protection locked="0"/>
    </xf>
    <xf numFmtId="0" fontId="123" fillId="0" borderId="7" xfId="0" applyFont="1" applyBorder="1" applyAlignment="1">
      <alignment horizontal="center" vertical="center"/>
    </xf>
    <xf numFmtId="0" fontId="123" fillId="0" borderId="8" xfId="0" applyFont="1" applyBorder="1" applyAlignment="1">
      <alignment horizontal="center" vertical="center"/>
    </xf>
    <xf numFmtId="0" fontId="123" fillId="0" borderId="9" xfId="0" applyFont="1" applyBorder="1" applyAlignment="1">
      <alignment horizontal="center" vertical="center"/>
    </xf>
    <xf numFmtId="0" fontId="98" fillId="0" borderId="55" xfId="0" applyFont="1" applyBorder="1" applyAlignment="1" applyProtection="1">
      <alignment horizontal="left" vertical="top" wrapText="1" shrinkToFit="1"/>
      <protection locked="0"/>
    </xf>
    <xf numFmtId="0" fontId="98" fillId="0" borderId="56" xfId="0" applyFont="1" applyBorder="1" applyAlignment="1" applyProtection="1">
      <alignment horizontal="left" vertical="top" wrapText="1" shrinkToFit="1"/>
      <protection locked="0"/>
    </xf>
    <xf numFmtId="0" fontId="98" fillId="0" borderId="61" xfId="0" applyFont="1" applyBorder="1" applyAlignment="1" applyProtection="1">
      <alignment horizontal="left" vertical="top" wrapText="1" shrinkToFit="1"/>
      <protection locked="0"/>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6" fillId="0" borderId="0" xfId="5" applyFont="1" applyAlignment="1">
      <alignment vertical="center" wrapText="1"/>
    </xf>
    <xf numFmtId="0" fontId="69" fillId="0" borderId="6" xfId="1254" applyFont="1" applyBorder="1" applyAlignment="1">
      <alignment horizontal="center" vertical="center" wrapText="1"/>
    </xf>
    <xf numFmtId="0" fontId="69" fillId="18" borderId="121" xfId="5" applyFont="1" applyFill="1" applyBorder="1" applyAlignment="1">
      <alignment horizontal="center" vertical="center" wrapText="1"/>
    </xf>
    <xf numFmtId="0" fontId="69" fillId="18" borderId="164" xfId="5" applyFont="1" applyFill="1" applyBorder="1" applyAlignment="1">
      <alignment horizontal="center" vertical="center" wrapText="1"/>
    </xf>
    <xf numFmtId="0" fontId="69" fillId="18" borderId="169" xfId="5" applyFont="1" applyFill="1" applyBorder="1" applyAlignment="1">
      <alignment horizontal="center" vertical="center" wrapText="1"/>
    </xf>
    <xf numFmtId="0" fontId="69" fillId="18" borderId="124" xfId="5" applyFont="1" applyFill="1" applyBorder="1" applyAlignment="1">
      <alignment horizontal="center" vertical="center" wrapText="1"/>
    </xf>
    <xf numFmtId="0" fontId="69" fillId="18" borderId="125" xfId="5" applyFont="1" applyFill="1" applyBorder="1" applyAlignment="1">
      <alignment horizontal="center" vertical="center" wrapText="1"/>
    </xf>
    <xf numFmtId="0" fontId="69" fillId="18" borderId="126" xfId="5" applyFont="1" applyFill="1" applyBorder="1" applyAlignment="1">
      <alignment horizontal="center" vertical="center" wrapText="1"/>
    </xf>
    <xf numFmtId="0" fontId="69" fillId="18" borderId="127" xfId="5" applyFont="1" applyFill="1" applyBorder="1" applyAlignment="1">
      <alignment horizontal="center" vertical="center" wrapText="1"/>
    </xf>
    <xf numFmtId="0" fontId="69" fillId="18" borderId="130" xfId="5" applyFont="1" applyFill="1" applyBorder="1" applyAlignment="1">
      <alignment horizontal="center" vertical="center" wrapText="1"/>
    </xf>
    <xf numFmtId="0" fontId="69" fillId="18" borderId="7" xfId="5" applyFont="1" applyFill="1" applyBorder="1" applyAlignment="1">
      <alignment horizontal="center" vertical="center" wrapText="1"/>
    </xf>
    <xf numFmtId="0" fontId="69" fillId="18" borderId="118" xfId="5" applyFont="1" applyFill="1" applyBorder="1" applyAlignment="1">
      <alignment horizontal="center" vertical="center" wrapText="1"/>
    </xf>
    <xf numFmtId="0" fontId="69" fillId="18" borderId="119" xfId="5" applyFont="1" applyFill="1" applyBorder="1" applyAlignment="1">
      <alignment horizontal="center" vertical="center" wrapText="1"/>
    </xf>
    <xf numFmtId="0" fontId="69" fillId="18" borderId="6" xfId="5" applyFont="1" applyFill="1" applyBorder="1" applyAlignment="1">
      <alignment horizontal="center" vertical="center" wrapText="1"/>
    </xf>
    <xf numFmtId="189" fontId="69" fillId="18" borderId="6" xfId="5" applyNumberFormat="1" applyFont="1" applyFill="1" applyBorder="1" applyAlignment="1">
      <alignment horizontal="center" vertical="center" textRotation="255" shrinkToFit="1"/>
    </xf>
    <xf numFmtId="189" fontId="69" fillId="18" borderId="127" xfId="5" applyNumberFormat="1" applyFont="1" applyFill="1" applyBorder="1" applyAlignment="1">
      <alignment horizontal="center" vertical="center" textRotation="255" shrinkToFit="1"/>
    </xf>
    <xf numFmtId="189" fontId="69" fillId="18" borderId="7" xfId="5" applyNumberFormat="1" applyFont="1" applyFill="1" applyBorder="1" applyAlignment="1">
      <alignment horizontal="center" vertical="center" textRotation="255" shrinkToFit="1"/>
    </xf>
    <xf numFmtId="195" fontId="69" fillId="18" borderId="118" xfId="5" applyNumberFormat="1" applyFont="1" applyFill="1" applyBorder="1" applyAlignment="1">
      <alignment horizontal="center" vertical="center" wrapText="1"/>
    </xf>
    <xf numFmtId="195" fontId="69" fillId="18" borderId="119" xfId="5" applyNumberFormat="1" applyFont="1" applyFill="1" applyBorder="1" applyAlignment="1">
      <alignment horizontal="center" vertical="center" wrapText="1"/>
    </xf>
    <xf numFmtId="0" fontId="69" fillId="18" borderId="122" xfId="5" applyFont="1" applyFill="1" applyBorder="1" applyAlignment="1">
      <alignment horizontal="center" vertical="center" wrapText="1"/>
    </xf>
    <xf numFmtId="0" fontId="151" fillId="18" borderId="167" xfId="5" applyFont="1" applyFill="1" applyBorder="1" applyAlignment="1">
      <alignment horizontal="center" vertical="center" wrapText="1"/>
    </xf>
    <xf numFmtId="0" fontId="151" fillId="18" borderId="145" xfId="5" applyFont="1" applyFill="1" applyBorder="1" applyAlignment="1">
      <alignment horizontal="center" vertical="center" wrapText="1"/>
    </xf>
    <xf numFmtId="0" fontId="151" fillId="18" borderId="168" xfId="5" applyFont="1" applyFill="1" applyBorder="1" applyAlignment="1">
      <alignment horizontal="center" vertical="center" wrapText="1"/>
    </xf>
    <xf numFmtId="0" fontId="151" fillId="18" borderId="165" xfId="5" applyFont="1" applyFill="1" applyBorder="1" applyAlignment="1">
      <alignment horizontal="center" vertical="center" wrapText="1"/>
    </xf>
    <xf numFmtId="0" fontId="151" fillId="18" borderId="37" xfId="5" applyFont="1" applyFill="1" applyBorder="1" applyAlignment="1">
      <alignment horizontal="center" vertical="center" wrapText="1"/>
    </xf>
    <xf numFmtId="0" fontId="151" fillId="18" borderId="166" xfId="5" applyFont="1" applyFill="1" applyBorder="1" applyAlignment="1">
      <alignment horizontal="center" vertical="center" wrapText="1"/>
    </xf>
    <xf numFmtId="0" fontId="151" fillId="18" borderId="42" xfId="5" applyFont="1" applyFill="1" applyBorder="1" applyAlignment="1">
      <alignment horizontal="center" vertical="center" wrapText="1"/>
    </xf>
    <xf numFmtId="0" fontId="151" fillId="18" borderId="43" xfId="5" applyFont="1" applyFill="1" applyBorder="1" applyAlignment="1">
      <alignment horizontal="center" vertical="center" wrapText="1"/>
    </xf>
    <xf numFmtId="189" fontId="151" fillId="18" borderId="127" xfId="5" applyNumberFormat="1" applyFont="1" applyFill="1" applyBorder="1" applyAlignment="1">
      <alignment horizontal="center" vertical="center" textRotation="255" shrinkToFit="1"/>
    </xf>
    <xf numFmtId="0" fontId="151" fillId="18" borderId="9" xfId="5" applyFont="1" applyFill="1" applyBorder="1" applyAlignment="1">
      <alignment horizontal="center" vertical="center" wrapText="1"/>
    </xf>
    <xf numFmtId="0" fontId="151" fillId="18" borderId="126" xfId="5" applyFont="1" applyFill="1" applyBorder="1" applyAlignment="1">
      <alignment horizontal="center" vertical="center" wrapText="1"/>
    </xf>
    <xf numFmtId="38" fontId="69" fillId="18" borderId="122" xfId="1" applyFont="1" applyFill="1" applyBorder="1" applyAlignment="1" applyProtection="1">
      <alignment horizontal="center" vertical="center" wrapText="1"/>
    </xf>
    <xf numFmtId="0" fontId="151" fillId="18" borderId="170" xfId="5" applyFont="1" applyFill="1" applyBorder="1" applyAlignment="1">
      <alignment horizontal="center" vertical="center" wrapText="1"/>
    </xf>
    <xf numFmtId="0" fontId="151" fillId="18" borderId="171" xfId="5" applyFont="1" applyFill="1" applyBorder="1" applyAlignment="1">
      <alignment horizontal="center" vertical="center" wrapText="1"/>
    </xf>
    <xf numFmtId="0" fontId="195" fillId="0" borderId="7" xfId="5" applyFont="1" applyBorder="1" applyAlignment="1">
      <alignment horizontal="left" vertical="center" wrapText="1" indent="1" shrinkToFit="1"/>
    </xf>
    <xf numFmtId="0" fontId="195"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8" xfId="5" applyFont="1" applyFill="1" applyBorder="1" applyAlignment="1">
      <alignment horizontal="center" vertical="center" wrapText="1"/>
    </xf>
    <xf numFmtId="38" fontId="69" fillId="18" borderId="6" xfId="4" applyFont="1" applyFill="1" applyBorder="1" applyAlignment="1" applyProtection="1">
      <alignment horizontal="center" vertical="center" wrapText="1"/>
    </xf>
    <xf numFmtId="0" fontId="69" fillId="18" borderId="170" xfId="5" applyFont="1" applyFill="1" applyBorder="1" applyAlignment="1">
      <alignment horizontal="center" vertical="center" wrapText="1" shrinkToFit="1"/>
    </xf>
    <xf numFmtId="0" fontId="69" fillId="18" borderId="171" xfId="5" applyFont="1" applyFill="1" applyBorder="1" applyAlignment="1">
      <alignment horizontal="center" vertical="center" wrapText="1" shrinkToFit="1"/>
    </xf>
    <xf numFmtId="0" fontId="69" fillId="18" borderId="165" xfId="5" applyFont="1" applyFill="1" applyBorder="1" applyAlignment="1">
      <alignment horizontal="center" vertical="center" wrapText="1" shrinkToFit="1"/>
    </xf>
    <xf numFmtId="0" fontId="69" fillId="18" borderId="166" xfId="5" applyFont="1" applyFill="1" applyBorder="1" applyAlignment="1">
      <alignment horizontal="center" vertical="center" wrapText="1" shrinkToFit="1"/>
    </xf>
    <xf numFmtId="0" fontId="69" fillId="18" borderId="170" xfId="5" applyFont="1" applyFill="1" applyBorder="1" applyAlignment="1">
      <alignment horizontal="center" vertical="center" wrapText="1"/>
    </xf>
    <xf numFmtId="0" fontId="69" fillId="18" borderId="171" xfId="5" applyFont="1" applyFill="1" applyBorder="1" applyAlignment="1">
      <alignment horizontal="center" vertical="center" wrapText="1"/>
    </xf>
    <xf numFmtId="0" fontId="69" fillId="18" borderId="165" xfId="5" applyFont="1" applyFill="1" applyBorder="1" applyAlignment="1">
      <alignment horizontal="center" vertical="center" wrapText="1"/>
    </xf>
    <xf numFmtId="0" fontId="69" fillId="18" borderId="166" xfId="5" applyFont="1" applyFill="1" applyBorder="1" applyAlignment="1">
      <alignment horizontal="center" vertical="center" wrapText="1"/>
    </xf>
    <xf numFmtId="38" fontId="41" fillId="24" borderId="100" xfId="1" applyFont="1" applyFill="1" applyBorder="1" applyAlignment="1">
      <alignment horizontal="left" vertical="center" wrapText="1"/>
    </xf>
    <xf numFmtId="38" fontId="41" fillId="24" borderId="59" xfId="1" applyFont="1" applyFill="1" applyBorder="1" applyAlignment="1">
      <alignment horizontal="left" vertical="center" wrapText="1"/>
    </xf>
    <xf numFmtId="38" fontId="41" fillId="24" borderId="60" xfId="1" applyFont="1" applyFill="1" applyBorder="1" applyAlignment="1">
      <alignment horizontal="left" vertical="center" wrapText="1"/>
    </xf>
    <xf numFmtId="38" fontId="41" fillId="3" borderId="100" xfId="1" applyFont="1" applyFill="1" applyBorder="1" applyAlignment="1">
      <alignment horizontal="left" vertical="center" wrapText="1"/>
    </xf>
    <xf numFmtId="38" fontId="41" fillId="3" borderId="59" xfId="1" applyFont="1" applyFill="1" applyBorder="1" applyAlignment="1">
      <alignment horizontal="left" vertical="center" wrapText="1"/>
    </xf>
    <xf numFmtId="38" fontId="41" fillId="3" borderId="60" xfId="1" applyFont="1" applyFill="1" applyBorder="1" applyAlignment="1">
      <alignment horizontal="left" vertical="center" wrapText="1"/>
    </xf>
    <xf numFmtId="38" fontId="240" fillId="0" borderId="0" xfId="1" applyFont="1" applyBorder="1" applyAlignment="1">
      <alignment horizontal="left" vertical="center" wrapText="1" shrinkToFit="1"/>
    </xf>
    <xf numFmtId="38" fontId="44" fillId="0" borderId="0" xfId="1" applyFont="1" applyAlignment="1">
      <alignment vertical="center"/>
    </xf>
    <xf numFmtId="38" fontId="54" fillId="0" borderId="0" xfId="1" applyFont="1" applyAlignment="1">
      <alignment vertical="center"/>
    </xf>
    <xf numFmtId="38" fontId="70"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0" fontId="91" fillId="0" borderId="45" xfId="0" applyFont="1" applyBorder="1" applyAlignment="1">
      <alignment horizontal="left" vertical="center" indent="1"/>
    </xf>
    <xf numFmtId="0" fontId="91" fillId="0" borderId="46" xfId="0" applyFont="1" applyBorder="1" applyAlignment="1">
      <alignment horizontal="left" vertical="center" indent="1"/>
    </xf>
    <xf numFmtId="0" fontId="91" fillId="0" borderId="47" xfId="0" applyFont="1" applyBorder="1" applyAlignment="1">
      <alignment horizontal="left" vertical="center" indent="1"/>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42" xfId="0" applyFont="1" applyBorder="1" applyAlignment="1">
      <alignment horizontal="center" vertical="center" textRotation="255"/>
    </xf>
    <xf numFmtId="0" fontId="91" fillId="0" borderId="44" xfId="0" applyFont="1" applyBorder="1" applyAlignment="1">
      <alignment horizontal="center" vertical="center" textRotation="255"/>
    </xf>
    <xf numFmtId="0" fontId="91" fillId="0" borderId="98" xfId="0" applyFont="1" applyBorder="1" applyAlignment="1">
      <alignment horizontal="center" vertical="center" textRotation="255"/>
    </xf>
    <xf numFmtId="0" fontId="91" fillId="7" borderId="42" xfId="0" applyFont="1" applyFill="1" applyBorder="1" applyAlignment="1">
      <alignment horizontal="center" vertical="center" textRotation="255"/>
    </xf>
    <xf numFmtId="0" fontId="91" fillId="7" borderId="44" xfId="0" applyFont="1" applyFill="1" applyBorder="1" applyAlignment="1">
      <alignment horizontal="center" vertical="center" textRotation="255"/>
    </xf>
    <xf numFmtId="0" fontId="91" fillId="7" borderId="43" xfId="0" applyFont="1" applyFill="1" applyBorder="1" applyAlignment="1">
      <alignment horizontal="center" vertical="center" textRotation="255"/>
    </xf>
    <xf numFmtId="0" fontId="91" fillId="0" borderId="25" xfId="0" applyFont="1" applyBorder="1" applyAlignment="1">
      <alignment horizontal="left" vertical="center" indent="1"/>
    </xf>
    <xf numFmtId="0" fontId="91" fillId="0" borderId="26" xfId="0" applyFont="1" applyBorder="1" applyAlignment="1">
      <alignment horizontal="left" vertical="center" indent="1"/>
    </xf>
    <xf numFmtId="0" fontId="91" fillId="0" borderId="27" xfId="0" applyFont="1" applyBorder="1" applyAlignment="1">
      <alignment horizontal="left" vertical="center" indent="1"/>
    </xf>
    <xf numFmtId="0" fontId="91" fillId="0" borderId="31" xfId="0" applyFont="1" applyBorder="1" applyAlignment="1">
      <alignment horizontal="left" vertical="center" indent="1"/>
    </xf>
    <xf numFmtId="0" fontId="91" fillId="0" borderId="32" xfId="0" applyFont="1" applyBorder="1" applyAlignment="1">
      <alignment horizontal="left" vertical="center" indent="1"/>
    </xf>
    <xf numFmtId="0" fontId="91" fillId="0" borderId="33" xfId="0" applyFont="1" applyBorder="1" applyAlignment="1">
      <alignment horizontal="left" vertical="center" indent="1"/>
    </xf>
    <xf numFmtId="0" fontId="91" fillId="10" borderId="99" xfId="0" applyFont="1" applyFill="1" applyBorder="1" applyAlignment="1">
      <alignment horizontal="right" vertical="center"/>
    </xf>
    <xf numFmtId="0" fontId="91" fillId="10" borderId="66" xfId="0" applyFont="1" applyFill="1" applyBorder="1" applyAlignment="1">
      <alignment horizontal="right" vertical="center"/>
    </xf>
    <xf numFmtId="0" fontId="76" fillId="0" borderId="0" xfId="0" applyFont="1">
      <alignment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92" fontId="157" fillId="0" borderId="7" xfId="0" applyNumberFormat="1" applyFont="1" applyBorder="1" applyAlignment="1">
      <alignment horizontal="center" vertical="center"/>
    </xf>
    <xf numFmtId="192" fontId="157" fillId="0" borderId="9" xfId="0" applyNumberFormat="1" applyFont="1" applyBorder="1" applyAlignment="1">
      <alignment horizontal="center" vertical="center"/>
    </xf>
    <xf numFmtId="0" fontId="50" fillId="0" borderId="7" xfId="0" applyFont="1" applyBorder="1" applyAlignment="1">
      <alignment horizontal="left" vertical="center" indent="1" shrinkToFit="1"/>
    </xf>
    <xf numFmtId="0" fontId="50" fillId="0" borderId="8" xfId="0" applyFont="1" applyBorder="1" applyAlignment="1">
      <alignment horizontal="left" vertical="center" indent="1" shrinkToFit="1"/>
    </xf>
    <xf numFmtId="0" fontId="91" fillId="0" borderId="42" xfId="0" applyFont="1" applyBorder="1" applyAlignment="1">
      <alignment vertical="center" wrapText="1"/>
    </xf>
    <xf numFmtId="0" fontId="91" fillId="0" borderId="44" xfId="0" applyFont="1" applyBorder="1" applyAlignment="1">
      <alignment vertical="center" wrapText="1"/>
    </xf>
    <xf numFmtId="0" fontId="91" fillId="0" borderId="98" xfId="0" applyFont="1" applyBorder="1" applyAlignment="1">
      <alignment vertical="center" wrapTex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Border="1" applyAlignment="1">
      <alignment horizontal="center" vertical="center" textRotation="255"/>
    </xf>
    <xf numFmtId="0" fontId="91" fillId="0" borderId="36" xfId="0" applyFont="1" applyBorder="1" applyAlignment="1">
      <alignment horizontal="center" vertical="center" textRotation="255"/>
    </xf>
    <xf numFmtId="0" fontId="91" fillId="0" borderId="38" xfId="0" applyFont="1" applyBorder="1" applyAlignment="1">
      <alignment horizontal="center" vertical="center" textRotation="255"/>
    </xf>
    <xf numFmtId="0" fontId="91" fillId="0" borderId="39" xfId="0" applyFont="1" applyBorder="1" applyAlignment="1">
      <alignment horizontal="center" vertical="center" textRotation="255"/>
    </xf>
    <xf numFmtId="0" fontId="91" fillId="0" borderId="40" xfId="0" applyFont="1" applyBorder="1" applyAlignment="1">
      <alignment horizontal="center" vertical="center" textRotation="255"/>
    </xf>
    <xf numFmtId="0" fontId="91" fillId="0" borderId="41" xfId="0" applyFont="1" applyBorder="1" applyAlignment="1">
      <alignment horizontal="center" vertical="center" textRotation="255"/>
    </xf>
    <xf numFmtId="0" fontId="91" fillId="0" borderId="28" xfId="0" applyFont="1" applyBorder="1" applyAlignment="1">
      <alignment horizontal="left" vertical="center" indent="1"/>
    </xf>
    <xf numFmtId="0" fontId="91" fillId="0" borderId="29" xfId="0" applyFont="1" applyBorder="1" applyAlignment="1">
      <alignment horizontal="left" vertical="center" indent="1"/>
    </xf>
    <xf numFmtId="0" fontId="91" fillId="0" borderId="6" xfId="0" applyFont="1" applyBorder="1" applyAlignment="1">
      <alignment vertical="center" textRotation="255"/>
    </xf>
    <xf numFmtId="0" fontId="91" fillId="0" borderId="67" xfId="0" applyFont="1" applyBorder="1" applyAlignment="1">
      <alignment vertical="center" textRotation="255"/>
    </xf>
    <xf numFmtId="0" fontId="91" fillId="0" borderId="139" xfId="0" applyFont="1" applyBorder="1" applyAlignment="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91" fillId="3" borderId="8" xfId="0" applyFont="1" applyFill="1" applyBorder="1" applyAlignment="1">
      <alignment horizontal="center" vertical="center"/>
    </xf>
    <xf numFmtId="0" fontId="91" fillId="0" borderId="30" xfId="0" applyFont="1" applyBorder="1" applyAlignment="1">
      <alignment horizontal="left" vertical="center" indent="1"/>
    </xf>
    <xf numFmtId="0" fontId="91" fillId="0" borderId="69" xfId="0" applyFont="1" applyBorder="1" applyAlignment="1">
      <alignment horizontal="left" vertical="center" indent="1"/>
    </xf>
    <xf numFmtId="0" fontId="91" fillId="0" borderId="44" xfId="0" applyFont="1" applyBorder="1" applyAlignment="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1" xfId="0" applyFont="1" applyBorder="1" applyAlignment="1">
      <alignment horizontal="left" vertical="center" wrapText="1" indent="1"/>
    </xf>
    <xf numFmtId="0" fontId="91" fillId="0" borderId="162" xfId="0" applyFont="1" applyBorder="1" applyAlignment="1">
      <alignment horizontal="left" vertical="center" inden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lignment horizontal="center" vertical="center"/>
    </xf>
    <xf numFmtId="0" fontId="91" fillId="3" borderId="9" xfId="0" applyFont="1" applyFill="1" applyBorder="1" applyAlignment="1">
      <alignment horizontal="center" vertical="center"/>
    </xf>
    <xf numFmtId="0" fontId="91" fillId="0" borderId="68" xfId="0" applyFont="1" applyBorder="1" applyAlignment="1">
      <alignment horizontal="left" vertical="center" indent="1"/>
    </xf>
    <xf numFmtId="0" fontId="91" fillId="0" borderId="70" xfId="0" applyFont="1" applyBorder="1" applyAlignment="1">
      <alignment horizontal="left" vertical="center" indent="1"/>
    </xf>
    <xf numFmtId="0" fontId="91" fillId="0" borderId="43" xfId="0" applyFont="1" applyBorder="1" applyAlignment="1">
      <alignment vertical="center" textRotation="255"/>
    </xf>
    <xf numFmtId="0" fontId="91" fillId="10" borderId="90" xfId="0" applyFont="1" applyFill="1" applyBorder="1" applyAlignment="1">
      <alignment horizontal="left" vertical="center" indent="1"/>
    </xf>
    <xf numFmtId="0" fontId="91" fillId="10" borderId="91" xfId="0" applyFont="1" applyFill="1" applyBorder="1" applyAlignment="1">
      <alignment horizontal="left" vertical="center" indent="1"/>
    </xf>
    <xf numFmtId="0" fontId="91" fillId="0" borderId="7" xfId="0" applyFont="1" applyBorder="1" applyAlignment="1">
      <alignment horizontal="left" vertical="center" indent="1"/>
    </xf>
    <xf numFmtId="0" fontId="91" fillId="0" borderId="8" xfId="0" applyFont="1" applyBorder="1" applyAlignment="1">
      <alignment horizontal="left" vertical="center" inden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1" fillId="0" borderId="138" xfId="0" applyFont="1" applyBorder="1" applyAlignment="1">
      <alignment horizontal="center" vertical="center"/>
    </xf>
    <xf numFmtId="0" fontId="91" fillId="0" borderId="9" xfId="0" applyFont="1" applyBorder="1" applyAlignment="1">
      <alignment horizontal="left" vertical="center" indent="1"/>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1" fillId="0" borderId="34" xfId="0" applyFont="1" applyBorder="1" applyAlignment="1">
      <alignment horizontal="center" vertical="center" wrapText="1"/>
    </xf>
    <xf numFmtId="0" fontId="91" fillId="0" borderId="36"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100" xfId="0" applyFont="1" applyBorder="1" applyAlignment="1">
      <alignment horizontal="center" vertical="center" wrapText="1"/>
    </xf>
    <xf numFmtId="0" fontId="91" fillId="0" borderId="60" xfId="0" applyFont="1" applyBorder="1" applyAlignment="1">
      <alignment horizontal="center" vertical="center" wrapText="1"/>
    </xf>
    <xf numFmtId="0" fontId="91" fillId="0" borderId="140" xfId="0" applyFont="1" applyBorder="1" applyAlignment="1">
      <alignment horizontal="left" vertical="center" wrapText="1" indent="1"/>
    </xf>
    <xf numFmtId="0" fontId="91" fillId="0" borderId="141" xfId="0" applyFont="1" applyBorder="1" applyAlignment="1">
      <alignment horizontal="left" vertical="center" wrapText="1" indent="1"/>
    </xf>
    <xf numFmtId="0" fontId="91" fillId="0" borderId="142" xfId="0" applyFont="1" applyBorder="1" applyAlignment="1">
      <alignment horizontal="left" vertical="center" wrapText="1" indent="1"/>
    </xf>
    <xf numFmtId="0" fontId="91" fillId="0" borderId="7" xfId="0" applyFont="1" applyBorder="1">
      <alignment vertical="center"/>
    </xf>
    <xf numFmtId="0" fontId="91" fillId="0" borderId="8" xfId="0" applyFont="1" applyBorder="1">
      <alignment vertical="center"/>
    </xf>
    <xf numFmtId="0" fontId="91" fillId="0" borderId="9" xfId="0" applyFont="1" applyBorder="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271"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lignment horizontal="center" vertical="center" textRotation="255"/>
    </xf>
    <xf numFmtId="0" fontId="91" fillId="0" borderId="43" xfId="0" applyFont="1" applyBorder="1" applyAlignment="1">
      <alignment horizontal="center" vertical="center" textRotation="255"/>
    </xf>
    <xf numFmtId="0" fontId="91" fillId="8" borderId="42" xfId="0" applyFont="1" applyFill="1" applyBorder="1" applyAlignment="1">
      <alignment vertical="center" textRotation="255"/>
    </xf>
    <xf numFmtId="0" fontId="91" fillId="8" borderId="98" xfId="0" applyFont="1" applyFill="1" applyBorder="1" applyAlignment="1">
      <alignment vertical="center" textRotation="255"/>
    </xf>
    <xf numFmtId="0" fontId="155" fillId="0" borderId="6" xfId="0" applyFont="1" applyBorder="1" applyAlignment="1">
      <alignment horizontal="center" vertical="center" textRotation="255" wrapText="1"/>
    </xf>
    <xf numFmtId="0" fontId="155" fillId="0" borderId="67" xfId="0" applyFont="1" applyBorder="1" applyAlignment="1">
      <alignment horizontal="center" vertical="center" textRotation="255" wrapText="1"/>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81" fillId="0" borderId="71" xfId="0" applyFont="1" applyBorder="1">
      <alignment vertical="center"/>
    </xf>
    <xf numFmtId="0" fontId="81" fillId="0" borderId="72" xfId="0" applyFont="1" applyBorder="1">
      <alignment vertical="center"/>
    </xf>
    <xf numFmtId="3" fontId="81" fillId="0" borderId="104" xfId="0" applyNumberFormat="1" applyFont="1" applyBorder="1" applyAlignment="1">
      <alignment horizontal="center" vertical="center" shrinkToFit="1"/>
    </xf>
    <xf numFmtId="3" fontId="81" fillId="0" borderId="105" xfId="0" applyNumberFormat="1" applyFont="1" applyBorder="1" applyAlignment="1">
      <alignment horizontal="center" vertical="center" shrinkToFit="1"/>
    </xf>
    <xf numFmtId="0" fontId="81" fillId="0" borderId="254" xfId="0" applyFont="1" applyBorder="1">
      <alignment vertical="center"/>
    </xf>
    <xf numFmtId="3" fontId="81" fillId="0" borderId="220" xfId="0" applyNumberFormat="1" applyFont="1" applyBorder="1" applyAlignment="1">
      <alignment horizontal="center" vertical="center" shrinkToFit="1"/>
    </xf>
    <xf numFmtId="3" fontId="81" fillId="0" borderId="221" xfId="0" applyNumberFormat="1" applyFont="1" applyBorder="1" applyAlignment="1">
      <alignment horizontal="center" vertical="center" shrinkToFit="1"/>
    </xf>
    <xf numFmtId="38" fontId="91" fillId="0" borderId="138" xfId="1" applyFont="1" applyBorder="1" applyProtection="1">
      <alignment vertical="center"/>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9" xfId="0" applyFont="1" applyFill="1" applyBorder="1" applyAlignment="1">
      <alignment horizontal="center" vertical="center"/>
    </xf>
    <xf numFmtId="0" fontId="56" fillId="3" borderId="43" xfId="0" applyFont="1" applyFill="1" applyBorder="1" applyAlignment="1">
      <alignment horizontal="center" vertical="center"/>
    </xf>
    <xf numFmtId="0" fontId="56" fillId="3" borderId="102" xfId="0" applyFont="1" applyFill="1" applyBorder="1" applyAlignment="1">
      <alignment horizontal="center" vertical="center"/>
    </xf>
    <xf numFmtId="0" fontId="56" fillId="10" borderId="7" xfId="0" applyFont="1" applyFill="1" applyBorder="1" applyAlignment="1">
      <alignment horizontal="center" vertical="center"/>
    </xf>
    <xf numFmtId="0" fontId="56" fillId="10" borderId="9" xfId="0" applyFont="1" applyFill="1" applyBorder="1" applyAlignment="1">
      <alignment horizontal="center" vertical="center"/>
    </xf>
    <xf numFmtId="0" fontId="56" fillId="0" borderId="6" xfId="0" applyFont="1" applyBorder="1" applyAlignment="1">
      <alignment horizontal="center" vertical="center"/>
    </xf>
    <xf numFmtId="0" fontId="56" fillId="10" borderId="43" xfId="0" applyFont="1" applyFill="1" applyBorder="1" applyAlignment="1">
      <alignment horizontal="center" vertical="center"/>
    </xf>
    <xf numFmtId="0" fontId="56" fillId="0" borderId="98" xfId="0" applyFont="1" applyBorder="1" applyAlignment="1">
      <alignment horizontal="center" vertical="center"/>
    </xf>
    <xf numFmtId="0" fontId="56" fillId="10" borderId="8" xfId="0" applyFont="1" applyFill="1" applyBorder="1" applyAlignment="1">
      <alignment horizontal="center" vertical="center"/>
    </xf>
    <xf numFmtId="0" fontId="56" fillId="0" borderId="45" xfId="0" applyFont="1" applyBorder="1" applyAlignment="1">
      <alignment horizontal="center" vertical="center" wrapText="1"/>
    </xf>
    <xf numFmtId="0" fontId="56" fillId="0" borderId="4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45" xfId="0" applyFont="1" applyBorder="1" applyAlignment="1">
      <alignment horizontal="center" vertical="center"/>
    </xf>
    <xf numFmtId="0" fontId="56" fillId="0" borderId="47" xfId="0" applyFont="1" applyBorder="1" applyAlignment="1">
      <alignment horizontal="center" vertical="center"/>
    </xf>
    <xf numFmtId="0" fontId="56" fillId="0" borderId="7" xfId="0" applyFont="1" applyBorder="1" applyAlignment="1">
      <alignment horizontal="center" vertical="center"/>
    </xf>
    <xf numFmtId="0" fontId="56" fillId="0" borderId="9" xfId="0" applyFont="1" applyBorder="1" applyAlignment="1">
      <alignment horizontal="center" vertical="center"/>
    </xf>
    <xf numFmtId="0" fontId="56" fillId="3" borderId="99" xfId="0" applyFont="1" applyFill="1" applyBorder="1" applyAlignment="1">
      <alignment horizontal="center" vertical="center"/>
    </xf>
    <xf numFmtId="0" fontId="56" fillId="3" borderId="66" xfId="0" applyFont="1" applyFill="1" applyBorder="1" applyAlignment="1">
      <alignment horizontal="center" vertical="center"/>
    </xf>
    <xf numFmtId="0" fontId="56" fillId="3" borderId="103" xfId="0" applyFont="1" applyFill="1" applyBorder="1" applyAlignment="1">
      <alignment horizontal="center" vertical="center"/>
    </xf>
    <xf numFmtId="0" fontId="56" fillId="0" borderId="57" xfId="0" applyFont="1" applyBorder="1" applyAlignment="1">
      <alignment horizontal="center" vertical="center"/>
    </xf>
    <xf numFmtId="0" fontId="56" fillId="0" borderId="61" xfId="0" applyFont="1" applyBorder="1" applyAlignment="1">
      <alignment horizontal="center" vertical="center"/>
    </xf>
    <xf numFmtId="0" fontId="70" fillId="20" borderId="181" xfId="1251" applyFont="1" applyFill="1" applyBorder="1" applyAlignment="1">
      <alignment horizontal="center" vertical="center"/>
    </xf>
    <xf numFmtId="0" fontId="70" fillId="20" borderId="182"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9" xfId="1251" applyFont="1" applyFill="1" applyBorder="1" applyAlignment="1">
      <alignment horizontal="center" vertical="center"/>
    </xf>
    <xf numFmtId="38" fontId="70" fillId="20" borderId="185" xfId="1252" applyFont="1" applyFill="1" applyBorder="1" applyAlignment="1">
      <alignment horizontal="center" vertical="center"/>
    </xf>
    <xf numFmtId="38" fontId="70" fillId="20" borderId="190" xfId="1252" applyFont="1" applyFill="1" applyBorder="1" applyAlignment="1">
      <alignment horizontal="center" vertical="center"/>
    </xf>
    <xf numFmtId="0" fontId="70" fillId="18" borderId="193" xfId="1251" applyFont="1" applyFill="1" applyBorder="1" applyAlignment="1">
      <alignment horizontal="center" vertical="center"/>
    </xf>
    <xf numFmtId="0" fontId="70" fillId="18" borderId="154" xfId="1251" applyFont="1" applyFill="1" applyBorder="1" applyAlignment="1">
      <alignment horizontal="center" vertical="center"/>
    </xf>
    <xf numFmtId="0" fontId="70" fillId="18" borderId="80" xfId="1251" applyFont="1" applyFill="1" applyBorder="1" applyAlignment="1">
      <alignment horizontal="center" vertical="center"/>
    </xf>
    <xf numFmtId="0" fontId="70" fillId="18" borderId="228"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2" xfId="1251" applyFont="1" applyFill="1" applyBorder="1" applyAlignment="1">
      <alignment horizontal="center" vertical="center"/>
    </xf>
    <xf numFmtId="194" fontId="56" fillId="0" borderId="57" xfId="1252" applyNumberFormat="1" applyFont="1" applyBorder="1" applyAlignment="1">
      <alignment horizontal="center" vertical="center"/>
    </xf>
    <xf numFmtId="194" fontId="56" fillId="0" borderId="214" xfId="1252" applyNumberFormat="1" applyFont="1" applyBorder="1" applyAlignment="1">
      <alignment horizontal="center" vertical="center"/>
    </xf>
    <xf numFmtId="0" fontId="70" fillId="20" borderId="180" xfId="1251" applyFont="1" applyFill="1" applyBorder="1" applyAlignment="1">
      <alignment horizontal="center" vertical="center" wrapText="1"/>
    </xf>
    <xf numFmtId="0" fontId="70" fillId="20" borderId="186" xfId="1251" applyFont="1" applyFill="1" applyBorder="1" applyAlignment="1">
      <alignment horizontal="center" vertical="center" wrapText="1"/>
    </xf>
    <xf numFmtId="38" fontId="70" fillId="20" borderId="242" xfId="1252" applyFont="1" applyFill="1" applyBorder="1" applyAlignment="1">
      <alignment horizontal="center" vertical="center"/>
    </xf>
    <xf numFmtId="38" fontId="70" fillId="20" borderId="243" xfId="1252" applyFont="1" applyFill="1" applyBorder="1" applyAlignment="1">
      <alignment horizontal="center" vertical="center"/>
    </xf>
    <xf numFmtId="221" fontId="70" fillId="0" borderId="246" xfId="1252" applyNumberFormat="1" applyFont="1" applyFill="1" applyBorder="1" applyAlignment="1" applyProtection="1">
      <alignment horizontal="center" vertical="center"/>
      <protection locked="0"/>
    </xf>
    <xf numFmtId="221" fontId="70" fillId="0" borderId="247" xfId="1252" applyNumberFormat="1" applyFont="1" applyFill="1" applyBorder="1" applyAlignment="1" applyProtection="1">
      <alignment horizontal="center" vertical="center"/>
      <protection locked="0"/>
    </xf>
    <xf numFmtId="221" fontId="70" fillId="0" borderId="248" xfId="1252" applyNumberFormat="1" applyFont="1" applyFill="1" applyBorder="1" applyAlignment="1" applyProtection="1">
      <alignment horizontal="center" vertical="center"/>
      <protection locked="0"/>
    </xf>
    <xf numFmtId="0" fontId="176" fillId="0" borderId="0" xfId="1251" applyFont="1" applyAlignment="1">
      <alignment horizontal="center" vertical="center"/>
    </xf>
    <xf numFmtId="0" fontId="176" fillId="0" borderId="87" xfId="1251" applyFont="1" applyBorder="1" applyAlignment="1">
      <alignment horizontal="center" vertical="center"/>
    </xf>
    <xf numFmtId="0" fontId="176" fillId="0" borderId="96" xfId="1251" applyFont="1" applyBorder="1" applyAlignment="1">
      <alignment horizontal="center" vertical="center"/>
    </xf>
    <xf numFmtId="206" fontId="176" fillId="0" borderId="209" xfId="1251" applyNumberFormat="1" applyFont="1" applyBorder="1" applyAlignment="1">
      <alignment horizontal="center" vertical="center"/>
    </xf>
    <xf numFmtId="206" fontId="176" fillId="0" borderId="210" xfId="1251" applyNumberFormat="1" applyFont="1" applyBorder="1" applyAlignment="1">
      <alignment horizontal="center" vertical="center"/>
    </xf>
    <xf numFmtId="205" fontId="70" fillId="0" borderId="0" xfId="1252" applyNumberFormat="1" applyFont="1" applyBorder="1" applyAlignment="1">
      <alignment vertical="center" wrapText="1"/>
    </xf>
    <xf numFmtId="0" fontId="78" fillId="0" borderId="0" xfId="22" applyFont="1">
      <alignment vertical="center"/>
    </xf>
    <xf numFmtId="0" fontId="142" fillId="0" borderId="0" xfId="22" applyFont="1" applyAlignment="1">
      <alignment horizontal="left" vertical="center"/>
    </xf>
    <xf numFmtId="0" fontId="202" fillId="8" borderId="57" xfId="22" applyFont="1" applyFill="1" applyBorder="1" applyAlignment="1">
      <alignment horizontal="center" vertical="center"/>
    </xf>
    <xf numFmtId="0" fontId="202" fillId="8" borderId="56" xfId="22" applyFont="1" applyFill="1" applyBorder="1" applyAlignment="1">
      <alignment horizontal="center" vertical="center"/>
    </xf>
    <xf numFmtId="0" fontId="202" fillId="8" borderId="61" xfId="22" applyFont="1" applyFill="1" applyBorder="1" applyAlignment="1">
      <alignment horizontal="center" vertical="center"/>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0" fontId="87" fillId="3" borderId="97" xfId="2" applyFont="1" applyFill="1" applyBorder="1" applyAlignment="1">
      <alignment horizontal="right" vertical="center" shrinkToFit="1"/>
    </xf>
    <xf numFmtId="0" fontId="87" fillId="3" borderId="108" xfId="2" applyFont="1" applyFill="1" applyBorder="1" applyAlignment="1">
      <alignment horizontal="right" vertical="center" shrinkToFi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3" borderId="115" xfId="2"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0" fontId="87" fillId="10" borderId="114" xfId="2" applyFont="1" applyFill="1" applyBorder="1" applyAlignment="1">
      <alignment horizontal="center" vertical="center" wrapText="1"/>
    </xf>
    <xf numFmtId="0" fontId="87" fillId="10" borderId="111" xfId="2" applyFont="1" applyFill="1" applyBorder="1" applyAlignment="1">
      <alignment horizontal="center" vertical="center" wrapText="1"/>
    </xf>
    <xf numFmtId="0" fontId="87" fillId="10" borderId="113" xfId="2" applyFont="1" applyFill="1" applyBorder="1" applyAlignment="1">
      <alignment horizontal="center" vertical="center" wrapText="1"/>
    </xf>
    <xf numFmtId="38" fontId="70" fillId="3" borderId="223" xfId="1249"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0" fontId="54" fillId="18" borderId="234" xfId="1248" applyFont="1" applyFill="1" applyBorder="1" applyAlignment="1">
      <alignment horizontal="center" vertical="center"/>
    </xf>
    <xf numFmtId="0" fontId="54" fillId="18" borderId="75" xfId="1248" applyFont="1" applyFill="1" applyBorder="1" applyAlignment="1">
      <alignment horizontal="center" vertical="center"/>
    </xf>
    <xf numFmtId="0" fontId="54" fillId="18" borderId="78" xfId="1248" applyFont="1" applyFill="1" applyBorder="1" applyAlignment="1">
      <alignment horizontal="center" vertical="center"/>
    </xf>
    <xf numFmtId="38" fontId="70" fillId="10" borderId="150" xfId="1"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0" fontId="70" fillId="3" borderId="180" xfId="1248" applyFont="1" applyFill="1" applyBorder="1" applyAlignment="1">
      <alignment horizontal="center" vertical="center" wrapText="1"/>
    </xf>
    <xf numFmtId="0" fontId="70" fillId="3" borderId="186" xfId="1248" applyFont="1" applyFill="1" applyBorder="1" applyAlignment="1">
      <alignment horizontal="center" vertical="center"/>
    </xf>
    <xf numFmtId="0" fontId="70" fillId="3" borderId="181" xfId="1248" applyFont="1" applyFill="1" applyBorder="1" applyAlignment="1">
      <alignment horizontal="center" vertical="center"/>
    </xf>
    <xf numFmtId="0" fontId="70" fillId="3" borderId="182" xfId="1248" applyFont="1" applyFill="1" applyBorder="1" applyAlignment="1">
      <alignment horizontal="center" vertical="center"/>
    </xf>
    <xf numFmtId="0" fontId="70" fillId="3" borderId="183" xfId="1248" applyFont="1" applyFill="1" applyBorder="1" applyAlignment="1">
      <alignment horizontal="center" vertical="center"/>
    </xf>
    <xf numFmtId="0" fontId="70" fillId="3" borderId="222" xfId="1248" applyFont="1" applyFill="1" applyBorder="1" applyAlignment="1">
      <alignment horizontal="center" vertical="center"/>
    </xf>
    <xf numFmtId="0" fontId="70" fillId="3" borderId="225" xfId="1248" applyFont="1" applyFill="1" applyBorder="1" applyAlignment="1">
      <alignment horizontal="center" vertical="center"/>
    </xf>
    <xf numFmtId="0" fontId="54" fillId="18" borderId="193" xfId="1248" applyFont="1" applyFill="1" applyBorder="1" applyAlignment="1">
      <alignment horizontal="center" vertical="center"/>
    </xf>
    <xf numFmtId="0" fontId="54" fillId="18" borderId="154" xfId="1248" applyFont="1" applyFill="1" applyBorder="1" applyAlignment="1">
      <alignment horizontal="center" vertical="center"/>
    </xf>
    <xf numFmtId="0" fontId="54" fillId="18" borderId="80" xfId="1248" applyFont="1" applyFill="1" applyBorder="1" applyAlignment="1">
      <alignment horizontal="center" vertical="center"/>
    </xf>
    <xf numFmtId="0" fontId="54" fillId="18" borderId="228" xfId="1248" applyFont="1" applyFill="1" applyBorder="1" applyAlignment="1">
      <alignment horizontal="center" vertical="center"/>
    </xf>
    <xf numFmtId="0" fontId="54" fillId="18" borderId="39" xfId="1248" applyFont="1" applyFill="1" applyBorder="1" applyAlignment="1">
      <alignment horizontal="center" vertical="center"/>
    </xf>
    <xf numFmtId="0" fontId="70" fillId="10" borderId="240" xfId="1248" applyFont="1" applyFill="1" applyBorder="1" applyAlignment="1">
      <alignment horizontal="center" vertical="center"/>
    </xf>
    <xf numFmtId="0" fontId="70" fillId="10" borderId="108" xfId="1248" applyFont="1" applyFill="1" applyBorder="1" applyAlignment="1">
      <alignment horizontal="center" vertical="center"/>
    </xf>
    <xf numFmtId="0" fontId="70" fillId="10" borderId="241" xfId="1248" applyFont="1" applyFill="1" applyBorder="1" applyAlignment="1">
      <alignment horizontal="center" vertical="center"/>
    </xf>
    <xf numFmtId="0" fontId="70" fillId="10" borderId="150" xfId="1248" applyFont="1" applyFill="1" applyBorder="1" applyAlignment="1">
      <alignment horizontal="center" vertical="center"/>
    </xf>
    <xf numFmtId="0" fontId="70" fillId="10" borderId="151" xfId="1248" applyFont="1" applyFill="1" applyBorder="1" applyAlignment="1">
      <alignment horizontal="center" vertical="center"/>
    </xf>
    <xf numFmtId="0" fontId="70" fillId="10" borderId="152" xfId="1248" applyFont="1" applyFill="1" applyBorder="1" applyAlignment="1">
      <alignment horizontal="center" vertical="center"/>
    </xf>
    <xf numFmtId="0" fontId="70" fillId="10" borderId="181" xfId="1248" applyFont="1" applyFill="1" applyBorder="1" applyAlignment="1">
      <alignment horizontal="center" vertical="center"/>
    </xf>
    <xf numFmtId="0" fontId="70" fillId="10" borderId="182" xfId="1248" applyFont="1" applyFill="1" applyBorder="1" applyAlignment="1">
      <alignment horizontal="center" vertical="center"/>
    </xf>
    <xf numFmtId="0" fontId="70" fillId="10" borderId="183" xfId="1248" applyFont="1" applyFill="1" applyBorder="1" applyAlignment="1">
      <alignment horizontal="center" vertical="center"/>
    </xf>
    <xf numFmtId="0" fontId="70" fillId="3" borderId="155" xfId="1248" applyFont="1" applyFill="1" applyBorder="1" applyAlignment="1">
      <alignment horizontal="center" vertical="center" wrapText="1"/>
    </xf>
    <xf numFmtId="0" fontId="70" fillId="3" borderId="60" xfId="1248" applyFont="1" applyFill="1" applyBorder="1" applyAlignment="1">
      <alignment horizontal="center" vertical="center"/>
    </xf>
    <xf numFmtId="38" fontId="70" fillId="3" borderId="223" xfId="1"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0" fontId="70" fillId="3" borderId="90" xfId="1248" applyFont="1" applyFill="1" applyBorder="1" applyAlignment="1">
      <alignment horizontal="center" vertical="center"/>
    </xf>
    <xf numFmtId="0" fontId="70" fillId="3" borderId="91" xfId="1248" applyFont="1" applyFill="1" applyBorder="1" applyAlignment="1">
      <alignment horizontal="center" vertical="center"/>
    </xf>
    <xf numFmtId="0" fontId="70" fillId="3" borderId="237" xfId="1248" applyFont="1" applyFill="1" applyBorder="1" applyAlignment="1">
      <alignment horizontal="center" vertical="center"/>
    </xf>
    <xf numFmtId="0" fontId="70" fillId="3" borderId="239" xfId="1248" applyFont="1" applyFill="1" applyBorder="1" applyAlignment="1">
      <alignment horizontal="center" vertical="center"/>
    </xf>
    <xf numFmtId="38" fontId="70" fillId="3" borderId="147" xfId="1249" applyFont="1" applyFill="1" applyBorder="1" applyAlignment="1" applyProtection="1">
      <alignment horizontal="center" vertical="center"/>
    </xf>
    <xf numFmtId="0" fontId="70" fillId="3" borderId="154" xfId="1248" applyFont="1" applyFill="1" applyBorder="1" applyAlignment="1">
      <alignment horizontal="center" vertical="center" wrapText="1"/>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198" fontId="159" fillId="9" borderId="45" xfId="6" applyNumberFormat="1" applyFont="1" applyFill="1" applyBorder="1" applyAlignment="1">
      <alignment horizontal="right" vertical="center"/>
    </xf>
    <xf numFmtId="198" fontId="159" fillId="9" borderId="46" xfId="6" applyNumberFormat="1" applyFont="1" applyFill="1" applyBorder="1" applyAlignment="1">
      <alignment horizontal="right" vertical="center"/>
    </xf>
    <xf numFmtId="198" fontId="159"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151" fillId="9" borderId="7" xfId="6" applyFont="1" applyFill="1" applyBorder="1" applyAlignment="1" applyProtection="1">
      <alignment horizontal="left" vertical="center" shrinkToFit="1"/>
      <protection locked="0"/>
    </xf>
    <xf numFmtId="0" fontId="151" fillId="9" borderId="8" xfId="6" applyFont="1" applyFill="1" applyBorder="1" applyAlignment="1" applyProtection="1">
      <alignment horizontal="left" vertical="center" shrinkToFit="1"/>
      <protection locked="0"/>
    </xf>
    <xf numFmtId="0" fontId="151" fillId="9" borderId="9" xfId="6" applyFont="1" applyFill="1" applyBorder="1" applyAlignment="1" applyProtection="1">
      <alignment horizontal="left" vertical="center" shrinkToFit="1"/>
      <protection locked="0"/>
    </xf>
    <xf numFmtId="198" fontId="155" fillId="9" borderId="7" xfId="6" applyNumberFormat="1" applyFont="1" applyFill="1" applyBorder="1" applyAlignment="1" applyProtection="1">
      <alignment horizontal="right" vertical="center"/>
      <protection locked="0"/>
    </xf>
    <xf numFmtId="198" fontId="155" fillId="9" borderId="8" xfId="6" applyNumberFormat="1" applyFont="1" applyFill="1" applyBorder="1" applyAlignment="1" applyProtection="1">
      <alignment horizontal="right" vertical="center"/>
      <protection locked="0"/>
    </xf>
    <xf numFmtId="198" fontId="155" fillId="9" borderId="9" xfId="6" applyNumberFormat="1" applyFont="1" applyFill="1" applyBorder="1" applyAlignment="1" applyProtection="1">
      <alignment horizontal="right" vertical="center"/>
      <protection locked="0"/>
    </xf>
    <xf numFmtId="198" fontId="159" fillId="9" borderId="7" xfId="6" applyNumberFormat="1" applyFont="1" applyFill="1" applyBorder="1" applyAlignment="1">
      <alignment horizontal="right" vertical="center"/>
    </xf>
    <xf numFmtId="198" fontId="159" fillId="9" borderId="8" xfId="6" applyNumberFormat="1" applyFont="1" applyFill="1" applyBorder="1" applyAlignment="1">
      <alignment horizontal="right" vertical="center"/>
    </xf>
    <xf numFmtId="198" fontId="159" fillId="9" borderId="9" xfId="6" applyNumberFormat="1" applyFont="1" applyFill="1" applyBorder="1" applyAlignment="1">
      <alignment horizontal="right" vertical="center"/>
    </xf>
    <xf numFmtId="0" fontId="155" fillId="10" borderId="6" xfId="6" applyFont="1" applyFill="1" applyBorder="1" applyAlignment="1">
      <alignment horizontal="center" vertical="center" wrapText="1" shrinkToFit="1"/>
    </xf>
    <xf numFmtId="0" fontId="155" fillId="10" borderId="6" xfId="6" applyFont="1" applyFill="1" applyBorder="1" applyAlignment="1">
      <alignment horizontal="center" vertical="center"/>
    </xf>
    <xf numFmtId="38" fontId="204" fillId="19" borderId="7" xfId="1255" applyFont="1" applyFill="1" applyBorder="1" applyAlignment="1" applyProtection="1">
      <alignment horizontal="center" vertical="center" wrapText="1" shrinkToFit="1"/>
    </xf>
    <xf numFmtId="38" fontId="204" fillId="19" borderId="8" xfId="1255" applyFont="1" applyFill="1" applyBorder="1" applyAlignment="1" applyProtection="1">
      <alignment horizontal="center" vertical="center" wrapText="1" shrinkToFit="1"/>
    </xf>
    <xf numFmtId="38" fontId="204" fillId="19" borderId="9" xfId="1255" applyFont="1" applyFill="1" applyBorder="1" applyAlignment="1" applyProtection="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151" fillId="9" borderId="0" xfId="6" applyFont="1" applyFill="1" applyAlignment="1">
      <alignment horizontal="right" vertical="center"/>
    </xf>
    <xf numFmtId="0" fontId="151" fillId="9" borderId="39" xfId="6" applyFont="1" applyFill="1" applyBorder="1" applyAlignment="1">
      <alignment horizontal="right" vertical="center"/>
    </xf>
    <xf numFmtId="198" fontId="217" fillId="9" borderId="43" xfId="6" applyNumberFormat="1" applyFont="1" applyFill="1" applyBorder="1" applyAlignment="1">
      <alignment horizontal="right" vertical="center"/>
    </xf>
    <xf numFmtId="0" fontId="151" fillId="9" borderId="45" xfId="6" applyFont="1" applyFill="1" applyBorder="1" applyAlignment="1" applyProtection="1">
      <alignment horizontal="left" vertical="center" shrinkToFit="1"/>
      <protection locked="0"/>
    </xf>
    <xf numFmtId="0" fontId="151" fillId="9" borderId="46" xfId="6" applyFont="1" applyFill="1" applyBorder="1" applyAlignment="1" applyProtection="1">
      <alignment horizontal="left" vertical="center" shrinkToFit="1"/>
      <protection locked="0"/>
    </xf>
    <xf numFmtId="0" fontId="151" fillId="9" borderId="47" xfId="6" applyFont="1" applyFill="1" applyBorder="1" applyAlignment="1" applyProtection="1">
      <alignment horizontal="left" vertical="center" shrinkToFit="1"/>
      <protection locked="0"/>
    </xf>
    <xf numFmtId="198" fontId="155" fillId="9" borderId="45" xfId="6" applyNumberFormat="1" applyFont="1" applyFill="1" applyBorder="1" applyAlignment="1" applyProtection="1">
      <alignment horizontal="right" vertical="center"/>
      <protection locked="0"/>
    </xf>
    <xf numFmtId="198" fontId="155" fillId="9" borderId="46" xfId="6" applyNumberFormat="1" applyFont="1" applyFill="1" applyBorder="1" applyAlignment="1" applyProtection="1">
      <alignment horizontal="right" vertical="center"/>
      <protection locked="0"/>
    </xf>
    <xf numFmtId="198" fontId="155" fillId="9" borderId="47" xfId="6" applyNumberFormat="1" applyFont="1" applyFill="1" applyBorder="1" applyAlignment="1" applyProtection="1">
      <alignment horizontal="right" vertical="center"/>
      <protection locked="0"/>
    </xf>
    <xf numFmtId="0" fontId="155" fillId="10" borderId="6" xfId="6" applyFont="1" applyFill="1" applyBorder="1" applyAlignment="1">
      <alignment horizontal="center" vertical="center" wrapText="1"/>
    </xf>
    <xf numFmtId="3" fontId="204" fillId="0" borderId="6" xfId="6" applyNumberFormat="1" applyFont="1" applyBorder="1" applyAlignment="1">
      <alignment horizontal="center" vertical="center"/>
    </xf>
    <xf numFmtId="0" fontId="83" fillId="9" borderId="0" xfId="6" applyFont="1" applyFill="1" applyAlignment="1">
      <alignment horizontal="left" vertical="center" wrapText="1"/>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1" fillId="9" borderId="7" xfId="6" applyFont="1" applyFill="1" applyBorder="1" applyAlignment="1" applyProtection="1">
      <alignment horizontal="left" vertical="center" wrapText="1" shrinkToFit="1"/>
      <protection locked="0"/>
    </xf>
    <xf numFmtId="0" fontId="151" fillId="9" borderId="8" xfId="6" applyFont="1" applyFill="1" applyBorder="1" applyAlignment="1" applyProtection="1">
      <alignment horizontal="left" vertical="center" wrapText="1" shrinkToFit="1"/>
      <protection locked="0"/>
    </xf>
    <xf numFmtId="0" fontId="151" fillId="9" borderId="9" xfId="6" applyFont="1" applyFill="1" applyBorder="1" applyAlignment="1" applyProtection="1">
      <alignment horizontal="left" vertical="center" wrapText="1" shrinkToFit="1"/>
      <protection locked="0"/>
    </xf>
    <xf numFmtId="0" fontId="151" fillId="9" borderId="7" xfId="6" applyFont="1" applyFill="1" applyBorder="1" applyAlignment="1" applyProtection="1">
      <alignment horizontal="left" vertical="center"/>
      <protection locked="0"/>
    </xf>
    <xf numFmtId="0" fontId="151" fillId="9" borderId="8" xfId="6" applyFont="1" applyFill="1" applyBorder="1" applyAlignment="1" applyProtection="1">
      <alignment horizontal="left" vertical="center"/>
      <protection locked="0"/>
    </xf>
    <xf numFmtId="0" fontId="151" fillId="9" borderId="9"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1" fillId="9" borderId="45" xfId="6" applyFont="1" applyFill="1" applyBorder="1" applyAlignment="1" applyProtection="1">
      <alignment horizontal="left" vertical="center"/>
      <protection locked="0"/>
    </xf>
    <xf numFmtId="0" fontId="151" fillId="9" borderId="46" xfId="6" applyFont="1" applyFill="1" applyBorder="1" applyAlignment="1" applyProtection="1">
      <alignment horizontal="left" vertical="center"/>
      <protection locked="0"/>
    </xf>
    <xf numFmtId="0" fontId="151" fillId="9" borderId="47" xfId="6" applyFont="1" applyFill="1" applyBorder="1" applyAlignment="1" applyProtection="1">
      <alignment horizontal="left" vertical="center"/>
      <protection locked="0"/>
    </xf>
    <xf numFmtId="0" fontId="155" fillId="10" borderId="7" xfId="6" applyFont="1" applyFill="1" applyBorder="1" applyAlignment="1">
      <alignment horizontal="center" vertical="center"/>
    </xf>
    <xf numFmtId="0" fontId="155" fillId="10" borderId="8" xfId="6" applyFont="1" applyFill="1" applyBorder="1" applyAlignment="1">
      <alignment horizontal="center" vertical="center"/>
    </xf>
    <xf numFmtId="0" fontId="155" fillId="10" borderId="9" xfId="6" applyFont="1" applyFill="1" applyBorder="1" applyAlignment="1">
      <alignment horizontal="center" vertical="center"/>
    </xf>
    <xf numFmtId="38" fontId="204" fillId="0" borderId="7" xfId="9" applyFont="1" applyFill="1" applyBorder="1" applyAlignment="1" applyProtection="1">
      <alignment horizontal="center" vertical="center" shrinkToFit="1"/>
    </xf>
    <xf numFmtId="38" fontId="204" fillId="0" borderId="8" xfId="9" applyFont="1" applyFill="1" applyBorder="1" applyAlignment="1" applyProtection="1">
      <alignment horizontal="center" vertical="center" shrinkToFit="1"/>
    </xf>
    <xf numFmtId="38" fontId="204" fillId="0" borderId="9" xfId="9" applyFont="1" applyFill="1" applyBorder="1" applyAlignment="1" applyProtection="1">
      <alignment horizontal="center" vertical="center" shrinkToFit="1"/>
    </xf>
    <xf numFmtId="0" fontId="83" fillId="9" borderId="0" xfId="6" applyFont="1" applyFill="1" applyAlignment="1">
      <alignment vertical="center" wrapText="1"/>
    </xf>
    <xf numFmtId="0" fontId="155" fillId="10" borderId="7" xfId="6" applyFont="1" applyFill="1" applyBorder="1" applyAlignment="1">
      <alignment horizontal="center" vertical="center" wrapText="1" shrinkToFit="1"/>
    </xf>
    <xf numFmtId="0" fontId="155" fillId="10" borderId="8" xfId="6" applyFont="1" applyFill="1" applyBorder="1" applyAlignment="1">
      <alignment horizontal="center" vertical="center" wrapText="1" shrinkToFit="1"/>
    </xf>
    <xf numFmtId="0" fontId="155" fillId="10" borderId="9" xfId="6" applyFont="1" applyFill="1" applyBorder="1" applyAlignment="1">
      <alignment horizontal="center" vertical="center" wrapText="1" shrinkToFit="1"/>
    </xf>
    <xf numFmtId="38" fontId="204" fillId="0" borderId="7" xfId="1255" applyFont="1" applyFill="1" applyBorder="1" applyAlignment="1" applyProtection="1">
      <alignment horizontal="center" vertical="center" wrapText="1" shrinkToFit="1"/>
    </xf>
    <xf numFmtId="38" fontId="204" fillId="0" borderId="8" xfId="1255" applyFont="1" applyFill="1" applyBorder="1" applyAlignment="1" applyProtection="1">
      <alignment horizontal="center" vertical="center" wrapText="1" shrinkToFit="1"/>
    </xf>
    <xf numFmtId="38" fontId="204" fillId="0" borderId="9" xfId="1255" applyFont="1" applyFill="1" applyBorder="1" applyAlignment="1" applyProtection="1">
      <alignment horizontal="center" vertical="center" wrapText="1" shrinkToFit="1"/>
    </xf>
    <xf numFmtId="0" fontId="159" fillId="0" borderId="7" xfId="6" applyFont="1" applyBorder="1" applyAlignment="1">
      <alignment horizontal="left" vertical="center" shrinkToFit="1"/>
    </xf>
    <xf numFmtId="0" fontId="159" fillId="0" borderId="8" xfId="6" applyFont="1" applyBorder="1" applyAlignment="1">
      <alignment horizontal="left" vertical="center" shrinkToFit="1"/>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88" fillId="8" borderId="7" xfId="22" applyFont="1" applyFill="1" applyBorder="1" applyAlignment="1">
      <alignment horizontal="center" vertical="center"/>
    </xf>
    <xf numFmtId="0" fontId="188" fillId="8" borderId="8" xfId="22" applyFont="1" applyFill="1" applyBorder="1" applyAlignment="1">
      <alignment horizontal="center" vertical="center"/>
    </xf>
    <xf numFmtId="0" fontId="188" fillId="8" borderId="9" xfId="22" applyFont="1" applyFill="1" applyBorder="1" applyAlignment="1">
      <alignment horizontal="center" vertical="center"/>
    </xf>
    <xf numFmtId="0" fontId="70" fillId="0" borderId="43" xfId="0" applyFont="1" applyBorder="1">
      <alignment vertical="center"/>
    </xf>
    <xf numFmtId="0" fontId="70" fillId="10" borderId="7" xfId="0" applyFont="1" applyFill="1" applyBorder="1" applyAlignment="1">
      <alignment horizontal="center" vertical="center"/>
    </xf>
    <xf numFmtId="0" fontId="70" fillId="10" borderId="8"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42" xfId="22" applyFont="1" applyFill="1" applyBorder="1" applyAlignment="1">
      <alignment horizontal="center" vertical="center"/>
    </xf>
    <xf numFmtId="0" fontId="70" fillId="0" borderId="42" xfId="0" applyFont="1" applyBorder="1">
      <alignment vertical="center"/>
    </xf>
    <xf numFmtId="0" fontId="45" fillId="0" borderId="45" xfId="0" applyFont="1" applyBorder="1" applyAlignment="1">
      <alignment vertical="center" wrapText="1"/>
    </xf>
    <xf numFmtId="0" fontId="45" fillId="0" borderId="99" xfId="0" applyFont="1" applyBorder="1" applyAlignment="1">
      <alignment vertical="center" wrapText="1"/>
    </xf>
    <xf numFmtId="0" fontId="70" fillId="0" borderId="6" xfId="0" applyFont="1" applyBorder="1">
      <alignment vertical="center"/>
    </xf>
    <xf numFmtId="0" fontId="70" fillId="10" borderId="43" xfId="0" applyFont="1" applyFill="1" applyBorder="1" applyAlignment="1">
      <alignment horizontal="right" vertical="center"/>
    </xf>
    <xf numFmtId="0" fontId="70" fillId="10" borderId="40" xfId="0" applyFont="1" applyFill="1" applyBorder="1" applyAlignment="1">
      <alignment horizontal="right" vertical="center"/>
    </xf>
    <xf numFmtId="0" fontId="70" fillId="10" borderId="208" xfId="0" applyFont="1" applyFill="1" applyBorder="1" applyAlignment="1">
      <alignment horizontal="right" vertical="center"/>
    </xf>
    <xf numFmtId="0" fontId="70" fillId="10" borderId="102" xfId="0" applyFont="1" applyFill="1" applyBorder="1" applyAlignment="1">
      <alignment horizontal="right" vertical="center"/>
    </xf>
    <xf numFmtId="0" fontId="70" fillId="16" borderId="34" xfId="0" applyFont="1" applyFill="1" applyBorder="1" applyAlignment="1">
      <alignment horizontal="center" vertical="center" textRotation="255"/>
    </xf>
    <xf numFmtId="0" fontId="70" fillId="16" borderId="38" xfId="0" applyFont="1" applyFill="1" applyBorder="1" applyAlignment="1">
      <alignment horizontal="center" vertical="center" textRotation="255"/>
    </xf>
    <xf numFmtId="0" fontId="70" fillId="16" borderId="40" xfId="0" applyFont="1" applyFill="1" applyBorder="1" applyAlignment="1">
      <alignment horizontal="center" vertical="center" textRotation="255"/>
    </xf>
    <xf numFmtId="0" fontId="70" fillId="0" borderId="6" xfId="0" applyFont="1" applyBorder="1" applyAlignment="1">
      <alignment horizontal="left" vertical="center"/>
    </xf>
    <xf numFmtId="0" fontId="70" fillId="4" borderId="42" xfId="0" applyFont="1" applyFill="1" applyBorder="1" applyAlignment="1">
      <alignment horizontal="center" vertical="center" textRotation="255"/>
    </xf>
    <xf numFmtId="0" fontId="70" fillId="4" borderId="44" xfId="0" applyFont="1" applyFill="1" applyBorder="1" applyAlignment="1">
      <alignment horizontal="center" vertical="center" textRotation="255"/>
    </xf>
    <xf numFmtId="0" fontId="70" fillId="4" borderId="98" xfId="0" applyFont="1" applyFill="1" applyBorder="1" applyAlignment="1">
      <alignment horizontal="center" vertical="center" textRotation="255"/>
    </xf>
    <xf numFmtId="0" fontId="70" fillId="0" borderId="7" xfId="0" applyFont="1" applyBorder="1">
      <alignment vertical="center"/>
    </xf>
    <xf numFmtId="0" fontId="70" fillId="0" borderId="8" xfId="0" applyFont="1" applyBorder="1">
      <alignment vertical="center"/>
    </xf>
    <xf numFmtId="0" fontId="70" fillId="0" borderId="9" xfId="0" applyFont="1" applyBorder="1">
      <alignment vertical="center"/>
    </xf>
    <xf numFmtId="0" fontId="70" fillId="0" borderId="44" xfId="0" applyFont="1" applyBorder="1">
      <alignment vertical="center"/>
    </xf>
    <xf numFmtId="0" fontId="70" fillId="0" borderId="38" xfId="0" applyFont="1" applyBorder="1">
      <alignment vertical="center"/>
    </xf>
    <xf numFmtId="0" fontId="70" fillId="16" borderId="42" xfId="0" applyFont="1" applyFill="1" applyBorder="1" applyAlignment="1">
      <alignment horizontal="center" vertical="center" textRotation="255"/>
    </xf>
    <xf numFmtId="0" fontId="70" fillId="16" borderId="44" xfId="0" applyFont="1" applyFill="1" applyBorder="1" applyAlignment="1">
      <alignment horizontal="center" vertical="center" textRotation="255"/>
    </xf>
    <xf numFmtId="0" fontId="70" fillId="16" borderId="43" xfId="0" applyFont="1" applyFill="1" applyBorder="1" applyAlignment="1">
      <alignment horizontal="center" vertical="center" textRotation="255"/>
    </xf>
    <xf numFmtId="0" fontId="70" fillId="0" borderId="34" xfId="0" applyFont="1" applyBorder="1">
      <alignment vertical="center"/>
    </xf>
    <xf numFmtId="0" fontId="70" fillId="0" borderId="35" xfId="0" applyFont="1" applyBorder="1">
      <alignment vertical="center"/>
    </xf>
    <xf numFmtId="0" fontId="70" fillId="0" borderId="36" xfId="0" applyFont="1" applyBorder="1">
      <alignment vertical="center"/>
    </xf>
    <xf numFmtId="0" fontId="45" fillId="0" borderId="67" xfId="0" applyFont="1" applyBorder="1" applyAlignment="1">
      <alignment vertical="center" wrapText="1"/>
    </xf>
    <xf numFmtId="0" fontId="45" fillId="0" borderId="102" xfId="0" applyFont="1" applyBorder="1" applyAlignment="1">
      <alignment vertical="center" wrapText="1"/>
    </xf>
    <xf numFmtId="0" fontId="70" fillId="0" borderId="40" xfId="0" applyFont="1" applyBorder="1">
      <alignment vertical="center"/>
    </xf>
    <xf numFmtId="0" fontId="70" fillId="0" borderId="37" xfId="0" applyFont="1" applyBorder="1">
      <alignment vertical="center"/>
    </xf>
    <xf numFmtId="0" fontId="70" fillId="0" borderId="41" xfId="0" applyFont="1" applyBorder="1">
      <alignment vertical="center"/>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0" fontId="155"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204" fillId="0" borderId="7" xfId="6" applyFont="1" applyBorder="1" applyAlignment="1">
      <alignment horizontal="left" vertical="center" shrinkToFit="1"/>
    </xf>
    <xf numFmtId="0" fontId="204" fillId="0" borderId="8" xfId="6" applyFont="1" applyBorder="1" applyAlignment="1">
      <alignment horizontal="left" vertical="center" shrinkToFit="1"/>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3" fontId="204" fillId="0" borderId="7" xfId="1255" applyNumberFormat="1" applyFont="1" applyFill="1" applyBorder="1" applyAlignment="1" applyProtection="1">
      <alignment horizontal="center" vertical="center" wrapText="1" shrinkToFit="1"/>
    </xf>
    <xf numFmtId="3" fontId="204" fillId="0" borderId="8" xfId="1255" applyNumberFormat="1" applyFont="1" applyFill="1" applyBorder="1" applyAlignment="1" applyProtection="1">
      <alignment horizontal="center" vertical="center" wrapText="1" shrinkToFit="1"/>
    </xf>
    <xf numFmtId="3" fontId="204" fillId="0" borderId="9" xfId="1255" applyNumberFormat="1" applyFont="1" applyFill="1" applyBorder="1" applyAlignment="1" applyProtection="1">
      <alignment horizontal="center" vertical="center" wrapText="1" shrinkToFi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83" fillId="9" borderId="0" xfId="6" applyFont="1" applyFill="1" applyAlignment="1">
      <alignment vertical="center" shrinkToFit="1"/>
    </xf>
    <xf numFmtId="0" fontId="83" fillId="9" borderId="0" xfId="6" applyFont="1" applyFill="1" applyAlignment="1">
      <alignment wrapText="1"/>
    </xf>
    <xf numFmtId="0" fontId="83" fillId="9" borderId="37" xfId="6" applyFont="1" applyFill="1" applyBorder="1" applyAlignment="1">
      <alignment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0" borderId="0" xfId="6" applyFont="1" applyAlignment="1">
      <alignment vertical="center" shrinkToFit="1"/>
    </xf>
    <xf numFmtId="0" fontId="83" fillId="0" borderId="0" xfId="6" applyFont="1" applyAlignment="1">
      <alignment vertical="center" wrapText="1"/>
    </xf>
    <xf numFmtId="0" fontId="83" fillId="9" borderId="0" xfId="6" applyFont="1" applyFill="1" applyAlignment="1">
      <alignment vertical="center" wrapText="1" shrinkToFit="1"/>
    </xf>
    <xf numFmtId="0" fontId="155" fillId="10" borderId="6" xfId="6" applyFont="1" applyFill="1" applyBorder="1" applyAlignment="1" applyProtection="1">
      <alignment horizontal="center" vertical="center"/>
      <protection hidden="1"/>
    </xf>
    <xf numFmtId="0" fontId="155" fillId="9" borderId="8" xfId="6" applyFont="1" applyFill="1" applyBorder="1" applyAlignment="1" applyProtection="1">
      <alignment horizontal="center" vertical="center" shrinkToFit="1"/>
      <protection locked="0"/>
    </xf>
    <xf numFmtId="0" fontId="155" fillId="9" borderId="9" xfId="6" applyFont="1" applyFill="1" applyBorder="1" applyAlignment="1" applyProtection="1">
      <alignment horizontal="center" vertical="center" shrinkToFit="1"/>
      <protection locked="0"/>
    </xf>
    <xf numFmtId="0" fontId="155" fillId="0" borderId="38" xfId="6" applyFont="1" applyBorder="1" applyAlignment="1" applyProtection="1">
      <alignment horizontal="left" vertical="center"/>
      <protection hidden="1"/>
    </xf>
    <xf numFmtId="0" fontId="155" fillId="0" borderId="0" xfId="6" applyFont="1" applyAlignment="1" applyProtection="1">
      <alignment horizontal="left" vertical="center"/>
      <protection hidden="1"/>
    </xf>
    <xf numFmtId="0" fontId="155" fillId="10" borderId="7" xfId="9" applyNumberFormat="1" applyFont="1" applyFill="1" applyBorder="1" applyAlignment="1" applyProtection="1">
      <alignment horizontal="center" vertical="center" shrinkToFit="1"/>
      <protection hidden="1"/>
    </xf>
    <xf numFmtId="0" fontId="155" fillId="10" borderId="8" xfId="9" applyNumberFormat="1" applyFont="1" applyFill="1" applyBorder="1" applyAlignment="1" applyProtection="1">
      <alignment horizontal="center" vertical="center" shrinkToFit="1"/>
      <protection hidden="1"/>
    </xf>
    <xf numFmtId="0" fontId="155" fillId="10" borderId="9" xfId="9" applyNumberFormat="1" applyFont="1" applyFill="1" applyBorder="1" applyAlignment="1" applyProtection="1">
      <alignment horizontal="center" vertical="center" shrinkToFit="1"/>
      <protection hidden="1"/>
    </xf>
    <xf numFmtId="49" fontId="155" fillId="9" borderId="7" xfId="9" applyNumberFormat="1" applyFont="1" applyFill="1" applyBorder="1" applyAlignment="1" applyProtection="1">
      <alignment horizontal="left" vertical="center" indent="1" shrinkToFit="1"/>
      <protection locked="0" hidden="1"/>
    </xf>
    <xf numFmtId="49" fontId="155" fillId="9" borderId="8" xfId="9" applyNumberFormat="1" applyFont="1" applyFill="1" applyBorder="1" applyAlignment="1" applyProtection="1">
      <alignment horizontal="left" vertical="center" indent="1" shrinkToFit="1"/>
      <protection locked="0" hidden="1"/>
    </xf>
    <xf numFmtId="49" fontId="155" fillId="9" borderId="9" xfId="9" applyNumberFormat="1" applyFont="1" applyFill="1" applyBorder="1" applyAlignment="1" applyProtection="1">
      <alignment horizontal="left" vertical="center" indent="1" shrinkToFit="1"/>
      <protection locked="0" hidden="1"/>
    </xf>
    <xf numFmtId="49" fontId="155" fillId="9" borderId="6" xfId="9" applyNumberFormat="1" applyFont="1" applyFill="1" applyBorder="1" applyAlignment="1" applyProtection="1">
      <alignment horizontal="center" vertical="center" shrinkToFit="1"/>
      <protection locked="0"/>
    </xf>
    <xf numFmtId="0" fontId="155" fillId="9" borderId="38" xfId="6" applyFont="1" applyFill="1" applyBorder="1" applyAlignment="1" applyProtection="1">
      <alignment horizontal="left" vertical="center" wrapText="1"/>
      <protection hidden="1"/>
    </xf>
    <xf numFmtId="0" fontId="155" fillId="9" borderId="0" xfId="6" applyFont="1" applyFill="1" applyAlignment="1" applyProtection="1">
      <alignment horizontal="left" vertical="center" wrapText="1"/>
      <protection hidden="1"/>
    </xf>
    <xf numFmtId="196" fontId="155" fillId="9" borderId="8" xfId="6" applyNumberFormat="1" applyFont="1" applyFill="1" applyBorder="1" applyAlignment="1" applyProtection="1">
      <alignment horizontal="center" vertical="center" shrinkToFit="1"/>
      <protection locked="0"/>
    </xf>
    <xf numFmtId="196" fontId="155" fillId="9" borderId="9" xfId="6" applyNumberFormat="1" applyFont="1" applyFill="1" applyBorder="1" applyAlignment="1" applyProtection="1">
      <alignment horizontal="center" vertical="center" shrinkToFit="1"/>
      <protection locked="0"/>
    </xf>
    <xf numFmtId="0" fontId="155" fillId="0" borderId="0" xfId="6" applyFont="1" applyProtection="1">
      <alignment vertical="center"/>
      <protection hidden="1"/>
    </xf>
    <xf numFmtId="0" fontId="155" fillId="9" borderId="8" xfId="6" applyFont="1" applyFill="1" applyBorder="1" applyAlignment="1" applyProtection="1">
      <alignment horizontal="left" vertical="top"/>
      <protection hidden="1"/>
    </xf>
    <xf numFmtId="194" fontId="155" fillId="9" borderId="8" xfId="9" applyNumberFormat="1" applyFont="1" applyFill="1" applyBorder="1" applyAlignment="1" applyProtection="1">
      <alignment horizontal="center" vertical="center" shrinkToFit="1"/>
      <protection locked="0"/>
    </xf>
    <xf numFmtId="194" fontId="155" fillId="9" borderId="9" xfId="9" applyNumberFormat="1" applyFont="1" applyFill="1" applyBorder="1" applyAlignment="1" applyProtection="1">
      <alignment horizontal="center" vertical="center" shrinkToFit="1"/>
      <protection locked="0"/>
    </xf>
    <xf numFmtId="0" fontId="155" fillId="10" borderId="6" xfId="6" applyFont="1" applyFill="1" applyBorder="1" applyAlignment="1" applyProtection="1">
      <alignment horizontal="center" vertical="center" shrinkToFit="1"/>
      <protection hidden="1"/>
    </xf>
    <xf numFmtId="38" fontId="159" fillId="0" borderId="8" xfId="9" applyFont="1" applyFill="1" applyBorder="1" applyAlignment="1" applyProtection="1">
      <alignment horizontal="center" vertical="center" shrinkToFit="1"/>
      <protection hidden="1"/>
    </xf>
    <xf numFmtId="38" fontId="159" fillId="0" borderId="9" xfId="9"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wrapText="1"/>
      <protection hidden="1"/>
    </xf>
    <xf numFmtId="0" fontId="155" fillId="10" borderId="8" xfId="6" applyFont="1" applyFill="1" applyBorder="1" applyAlignment="1" applyProtection="1">
      <alignment horizontal="center" vertical="center"/>
      <protection hidden="1"/>
    </xf>
    <xf numFmtId="0" fontId="155" fillId="10" borderId="9" xfId="6" applyFont="1" applyFill="1" applyBorder="1" applyAlignment="1" applyProtection="1">
      <alignment horizontal="center" vertical="center"/>
      <protection hidden="1"/>
    </xf>
    <xf numFmtId="38" fontId="155" fillId="9" borderId="7" xfId="17" applyFont="1" applyFill="1" applyBorder="1" applyAlignment="1" applyProtection="1">
      <alignment horizontal="center" vertical="center" shrinkToFit="1"/>
      <protection locked="0"/>
    </xf>
    <xf numFmtId="38" fontId="155" fillId="9" borderId="8" xfId="17" applyFont="1" applyFill="1" applyBorder="1" applyAlignment="1" applyProtection="1">
      <alignment horizontal="center" vertical="center" shrinkToFit="1"/>
      <protection locked="0"/>
    </xf>
    <xf numFmtId="38" fontId="155" fillId="9" borderId="9" xfId="17" applyFont="1" applyFill="1" applyBorder="1" applyAlignment="1" applyProtection="1">
      <alignment horizontal="center" vertical="center" shrinkToFit="1"/>
      <protection locked="0"/>
    </xf>
    <xf numFmtId="0" fontId="155" fillId="9" borderId="0" xfId="6" applyFont="1" applyFill="1" applyProtection="1">
      <alignment vertical="center"/>
      <protection hidden="1"/>
    </xf>
    <xf numFmtId="0" fontId="155" fillId="9" borderId="0" xfId="6" applyFont="1" applyFill="1" applyAlignment="1" applyProtection="1">
      <alignment horizontal="left" vertical="center"/>
      <protection hidden="1"/>
    </xf>
    <xf numFmtId="38" fontId="159" fillId="9" borderId="7" xfId="18" applyFont="1" applyFill="1" applyBorder="1" applyAlignment="1" applyProtection="1">
      <alignment horizontal="center" vertical="center" shrinkToFit="1"/>
    </xf>
    <xf numFmtId="38" fontId="159" fillId="9" borderId="8" xfId="18" applyFont="1" applyFill="1" applyBorder="1" applyAlignment="1" applyProtection="1">
      <alignment horizontal="center" vertical="center" shrinkToFit="1"/>
    </xf>
    <xf numFmtId="38" fontId="159" fillId="9" borderId="9" xfId="18" applyFont="1" applyFill="1" applyBorder="1" applyAlignment="1" applyProtection="1">
      <alignment horizontal="center" vertical="center" shrinkToFit="1"/>
    </xf>
    <xf numFmtId="195" fontId="155" fillId="9" borderId="7" xfId="17" applyNumberFormat="1" applyFont="1" applyFill="1" applyBorder="1" applyAlignment="1" applyProtection="1">
      <alignment horizontal="center" vertical="center" shrinkToFit="1"/>
      <protection locked="0"/>
    </xf>
    <xf numFmtId="195" fontId="155" fillId="9" borderId="8" xfId="17" applyNumberFormat="1" applyFont="1" applyFill="1" applyBorder="1" applyAlignment="1" applyProtection="1">
      <alignment horizontal="center" vertical="center" shrinkToFit="1"/>
      <protection locked="0"/>
    </xf>
    <xf numFmtId="195" fontId="155" fillId="9" borderId="9" xfId="17" applyNumberFormat="1" applyFont="1" applyFill="1" applyBorder="1" applyAlignment="1" applyProtection="1">
      <alignment horizontal="center" vertical="center" shrinkToFit="1"/>
      <protection locked="0"/>
    </xf>
    <xf numFmtId="38" fontId="159" fillId="0" borderId="7" xfId="9" applyFont="1" applyFill="1" applyBorder="1" applyAlignment="1" applyProtection="1">
      <alignment horizontal="center" vertical="center" shrinkToFit="1"/>
      <protection hidden="1"/>
    </xf>
    <xf numFmtId="0" fontId="155" fillId="9" borderId="0" xfId="6" applyFont="1" applyFill="1" applyAlignment="1">
      <alignment horizontal="left" vertical="center" wrapText="1"/>
    </xf>
    <xf numFmtId="0" fontId="155" fillId="9" borderId="0" xfId="6" applyFont="1" applyFill="1" applyAlignment="1">
      <alignment horizontal="left" vertical="center"/>
    </xf>
    <xf numFmtId="38" fontId="159" fillId="0" borderId="7" xfId="17" applyFont="1" applyFill="1" applyBorder="1" applyAlignment="1" applyProtection="1">
      <alignment horizontal="center" vertical="center" shrinkToFit="1"/>
      <protection hidden="1"/>
    </xf>
    <xf numFmtId="38" fontId="159" fillId="0" borderId="8" xfId="17" applyFont="1" applyFill="1" applyBorder="1" applyAlignment="1" applyProtection="1">
      <alignment horizontal="center" vertical="center" shrinkToFit="1"/>
      <protection hidden="1"/>
    </xf>
    <xf numFmtId="38" fontId="159" fillId="0" borderId="9" xfId="17"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shrinkToFit="1"/>
      <protection hidden="1"/>
    </xf>
    <xf numFmtId="0" fontId="155" fillId="10" borderId="8" xfId="6" applyFont="1" applyFill="1" applyBorder="1" applyAlignment="1" applyProtection="1">
      <alignment horizontal="center" vertical="center" shrinkToFit="1"/>
      <protection hidden="1"/>
    </xf>
    <xf numFmtId="0" fontId="155" fillId="10" borderId="9" xfId="6" applyFont="1" applyFill="1" applyBorder="1" applyAlignment="1" applyProtection="1">
      <alignment horizontal="center" vertical="center" shrinkToFit="1"/>
      <protection hidden="1"/>
    </xf>
    <xf numFmtId="196" fontId="159" fillId="0" borderId="7" xfId="6" applyNumberFormat="1" applyFont="1" applyBorder="1" applyAlignment="1" applyProtection="1">
      <alignment horizontal="center" vertical="center" shrinkToFit="1"/>
      <protection hidden="1"/>
    </xf>
    <xf numFmtId="196" fontId="159" fillId="0" borderId="9" xfId="6" applyNumberFormat="1" applyFont="1" applyBorder="1" applyAlignment="1" applyProtection="1">
      <alignment horizontal="center" vertical="center" shrinkToFit="1"/>
      <protection hidden="1"/>
    </xf>
    <xf numFmtId="0" fontId="155" fillId="0" borderId="0" xfId="6" applyFont="1" applyAlignment="1" applyProtection="1">
      <alignment horizontal="left" vertical="center" wrapText="1"/>
      <protection hidden="1"/>
    </xf>
    <xf numFmtId="0" fontId="155" fillId="10" borderId="8" xfId="6" applyFont="1" applyFill="1" applyBorder="1" applyAlignment="1" applyProtection="1">
      <alignment horizontal="center" vertical="center" wrapText="1"/>
      <protection hidden="1"/>
    </xf>
    <xf numFmtId="0" fontId="155" fillId="10" borderId="9" xfId="6" applyFont="1" applyFill="1" applyBorder="1" applyAlignment="1" applyProtection="1">
      <alignment horizontal="center" vertical="center" wrapText="1"/>
      <protection hidden="1"/>
    </xf>
    <xf numFmtId="198" fontId="159" fillId="0" borderId="6" xfId="9" applyNumberFormat="1" applyFont="1" applyFill="1" applyBorder="1" applyAlignment="1" applyProtection="1">
      <alignment horizontal="center" vertical="center" shrinkToFit="1"/>
      <protection hidden="1"/>
    </xf>
    <xf numFmtId="49" fontId="155" fillId="9" borderId="0" xfId="6" applyNumberFormat="1" applyFont="1" applyFill="1" applyAlignment="1" applyProtection="1">
      <alignment horizontal="left" vertical="center" wrapText="1"/>
      <protection hidden="1"/>
    </xf>
    <xf numFmtId="0" fontId="155" fillId="0" borderId="0" xfId="6" applyFont="1" applyAlignment="1" applyProtection="1">
      <alignment vertical="center" wrapText="1"/>
      <protection hidden="1"/>
    </xf>
    <xf numFmtId="0" fontId="155" fillId="10" borderId="6" xfId="6" applyFont="1" applyFill="1" applyBorder="1" applyAlignment="1" applyProtection="1">
      <alignment horizontal="center" vertical="center" wrapText="1"/>
      <protection hidden="1"/>
    </xf>
    <xf numFmtId="38" fontId="159" fillId="0" borderId="6" xfId="9" applyFont="1" applyFill="1" applyBorder="1" applyAlignment="1" applyProtection="1">
      <alignment horizontal="center" vertical="center" shrinkToFit="1"/>
      <protection hidden="1"/>
    </xf>
    <xf numFmtId="0" fontId="155" fillId="9" borderId="0" xfId="6" applyFont="1" applyFill="1" applyAlignment="1" applyProtection="1">
      <alignment vertical="center" wrapText="1"/>
      <protection hidden="1"/>
    </xf>
    <xf numFmtId="0" fontId="155" fillId="10" borderId="7" xfId="6" applyFont="1" applyFill="1" applyBorder="1" applyAlignment="1" applyProtection="1">
      <alignment horizontal="center" vertical="center"/>
      <protection hidden="1"/>
    </xf>
    <xf numFmtId="0" fontId="159" fillId="0" borderId="7" xfId="6" applyFont="1" applyBorder="1" applyAlignment="1">
      <alignment vertical="center" wrapText="1" shrinkToFit="1"/>
    </xf>
    <xf numFmtId="0" fontId="159" fillId="0" borderId="8" xfId="6" applyFont="1" applyBorder="1" applyAlignment="1">
      <alignment vertical="center" wrapText="1" shrinkToFit="1"/>
    </xf>
    <xf numFmtId="0" fontId="159" fillId="0" borderId="9" xfId="6" applyFont="1" applyBorder="1" applyAlignment="1">
      <alignment vertical="center" wrapText="1" shrinkToFit="1"/>
    </xf>
    <xf numFmtId="0" fontId="242" fillId="10" borderId="7" xfId="6" applyFont="1" applyFill="1" applyBorder="1" applyAlignment="1" applyProtection="1">
      <alignment horizontal="center" vertical="center" wrapText="1"/>
      <protection hidden="1"/>
    </xf>
    <xf numFmtId="0" fontId="242" fillId="10" borderId="8" xfId="6" applyFont="1" applyFill="1" applyBorder="1" applyAlignment="1" applyProtection="1">
      <alignment horizontal="center" vertical="center" wrapText="1"/>
      <protection hidden="1"/>
    </xf>
    <xf numFmtId="0" fontId="242" fillId="10" borderId="9" xfId="6" applyFont="1" applyFill="1" applyBorder="1" applyAlignment="1" applyProtection="1">
      <alignment horizontal="center" vertical="center" wrapText="1"/>
      <protection hidden="1"/>
    </xf>
    <xf numFmtId="38" fontId="155" fillId="0" borderId="6" xfId="9" applyFont="1" applyFill="1" applyBorder="1" applyAlignment="1" applyProtection="1">
      <alignment horizontal="center" vertical="center" shrinkToFit="1"/>
      <protection locked="0" hidden="1"/>
    </xf>
    <xf numFmtId="38" fontId="155" fillId="9" borderId="6" xfId="9" applyFont="1" applyFill="1" applyBorder="1" applyAlignment="1" applyProtection="1">
      <alignment horizontal="center" vertical="center" shrinkToFit="1"/>
      <protection locked="0"/>
    </xf>
    <xf numFmtId="0" fontId="155" fillId="9" borderId="0" xfId="6" applyFont="1" applyFill="1" applyAlignment="1">
      <alignment vertical="center" wrapText="1"/>
    </xf>
    <xf numFmtId="0" fontId="151" fillId="0" borderId="172" xfId="2" applyFont="1" applyBorder="1" applyAlignment="1" applyProtection="1">
      <alignment horizontal="left" vertical="top" wrapText="1"/>
      <protection locked="0"/>
    </xf>
    <xf numFmtId="0" fontId="151" fillId="0" borderId="173" xfId="2" applyFont="1" applyBorder="1" applyAlignment="1" applyProtection="1">
      <alignment horizontal="left" vertical="top" wrapText="1"/>
      <protection locked="0"/>
    </xf>
    <xf numFmtId="0" fontId="151" fillId="0" borderId="174" xfId="2" applyFont="1" applyBorder="1" applyAlignment="1" applyProtection="1">
      <alignment horizontal="left" vertical="top" wrapText="1"/>
      <protection locked="0"/>
    </xf>
    <xf numFmtId="0" fontId="151" fillId="0" borderId="175" xfId="2" applyFont="1" applyBorder="1" applyAlignment="1" applyProtection="1">
      <alignment horizontal="left" vertical="top" wrapText="1"/>
      <protection locked="0"/>
    </xf>
    <xf numFmtId="0" fontId="151" fillId="0" borderId="0" xfId="2" applyFont="1" applyAlignment="1" applyProtection="1">
      <alignment horizontal="left" vertical="top" wrapText="1"/>
      <protection locked="0"/>
    </xf>
    <xf numFmtId="0" fontId="151" fillId="0" borderId="176" xfId="2" applyFont="1" applyBorder="1" applyAlignment="1" applyProtection="1">
      <alignment horizontal="left" vertical="top" wrapText="1"/>
      <protection locked="0"/>
    </xf>
    <xf numFmtId="0" fontId="151" fillId="0" borderId="177" xfId="2" applyFont="1" applyBorder="1" applyAlignment="1" applyProtection="1">
      <alignment horizontal="left" vertical="top" wrapText="1"/>
      <protection locked="0"/>
    </xf>
    <xf numFmtId="0" fontId="151" fillId="0" borderId="37" xfId="2" applyFont="1" applyBorder="1" applyAlignment="1" applyProtection="1">
      <alignment horizontal="left" vertical="top" wrapText="1"/>
      <protection locked="0"/>
    </xf>
    <xf numFmtId="0" fontId="151" fillId="0" borderId="178" xfId="2" applyFont="1" applyBorder="1" applyAlignment="1" applyProtection="1">
      <alignment horizontal="left" vertical="top" wrapText="1"/>
      <protection locked="0"/>
    </xf>
    <xf numFmtId="0" fontId="169" fillId="0" borderId="6" xfId="2" applyFont="1" applyBorder="1" applyAlignment="1">
      <alignment vertical="center"/>
    </xf>
    <xf numFmtId="0" fontId="169" fillId="0" borderId="8" xfId="2" applyFont="1" applyBorder="1" applyAlignment="1" applyProtection="1">
      <alignment vertical="center"/>
      <protection locked="0"/>
    </xf>
    <xf numFmtId="0" fontId="169" fillId="0" borderId="0" xfId="2" applyFont="1" applyAlignment="1">
      <alignment vertical="center"/>
    </xf>
    <xf numFmtId="0" fontId="200" fillId="0" borderId="0" xfId="2" applyFont="1" applyAlignment="1">
      <alignment vertical="center" wrapText="1"/>
    </xf>
    <xf numFmtId="0" fontId="162" fillId="0" borderId="0" xfId="2" applyFont="1" applyAlignment="1">
      <alignment horizontal="left" vertical="center"/>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8" fontId="87" fillId="0" borderId="6" xfId="1255" applyFont="1" applyFill="1" applyBorder="1" applyAlignment="1" applyProtection="1">
      <alignment horizontal="right" vertical="center" indent="1" shrinkToFit="1"/>
      <protection locked="0"/>
    </xf>
    <xf numFmtId="38" fontId="204" fillId="0" borderId="6" xfId="1255" applyFont="1" applyFill="1" applyBorder="1" applyAlignment="1" applyProtection="1">
      <alignment horizontal="right" vertical="center" indent="1" shrinkToFit="1"/>
    </xf>
    <xf numFmtId="0" fontId="155" fillId="9" borderId="0" xfId="6" applyFont="1" applyFill="1" applyAlignment="1">
      <alignment vertical="top" wrapText="1"/>
    </xf>
    <xf numFmtId="0" fontId="155" fillId="9" borderId="0" xfId="6" applyFont="1" applyFill="1">
      <alignment vertical="center"/>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38" fontId="204" fillId="0" borderId="6" xfId="9" applyFont="1" applyFill="1" applyBorder="1" applyAlignment="1" applyProtection="1">
      <alignment horizontal="right" vertical="center" indent="1" shrinkToFit="1"/>
    </xf>
    <xf numFmtId="38" fontId="87" fillId="0" borderId="6" xfId="1255" applyFont="1" applyFill="1" applyBorder="1" applyAlignment="1" applyProtection="1">
      <alignment horizontal="right" vertical="center" wrapText="1" indent="1" shrinkToFit="1"/>
      <protection locked="0"/>
    </xf>
    <xf numFmtId="0" fontId="83" fillId="9" borderId="0" xfId="6" applyFont="1" applyFill="1" applyAlignment="1">
      <alignment horizontal="left" vertical="center"/>
    </xf>
    <xf numFmtId="38" fontId="204" fillId="0" borderId="6" xfId="1255" applyFont="1" applyFill="1" applyBorder="1" applyAlignment="1" applyProtection="1">
      <alignment horizontal="right" vertical="center" wrapText="1" indent="1" shrinkToFit="1"/>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3" fontId="204" fillId="9" borderId="6" xfId="6" applyNumberFormat="1" applyFont="1" applyFill="1" applyBorder="1" applyAlignment="1">
      <alignment horizontal="right" vertical="center" wrapText="1" indent="1"/>
    </xf>
    <xf numFmtId="38" fontId="87" fillId="0" borderId="6" xfId="1255" applyFont="1" applyFill="1" applyBorder="1" applyAlignment="1" applyProtection="1">
      <alignment horizontal="right" vertical="center" wrapText="1" indent="1" shrinkToFit="1"/>
    </xf>
    <xf numFmtId="0" fontId="87" fillId="0" borderId="0" xfId="6" applyFont="1" applyAlignment="1">
      <alignment horizontal="right" vertical="center" indent="1" shrinkToFit="1"/>
    </xf>
    <xf numFmtId="0" fontId="87" fillId="0" borderId="7" xfId="2466" applyNumberFormat="1" applyFont="1" applyFill="1" applyBorder="1" applyAlignment="1" applyProtection="1">
      <alignment horizontal="left" vertical="center" indent="1" shrinkToFit="1"/>
      <protection locked="0"/>
    </xf>
    <xf numFmtId="0" fontId="87" fillId="0" borderId="8" xfId="2466" applyNumberFormat="1" applyFont="1" applyFill="1" applyBorder="1" applyAlignment="1" applyProtection="1">
      <alignment horizontal="left" vertical="center" indent="1" shrinkToFit="1"/>
      <protection locked="0"/>
    </xf>
    <xf numFmtId="0" fontId="87" fillId="0" borderId="9" xfId="2466" applyNumberFormat="1" applyFont="1" applyFill="1" applyBorder="1" applyAlignment="1" applyProtection="1">
      <alignment horizontal="left" vertical="center" indent="1" shrinkToFit="1"/>
      <protection locked="0"/>
    </xf>
    <xf numFmtId="38" fontId="87" fillId="0" borderId="6" xfId="2466" applyFont="1" applyFill="1" applyBorder="1" applyAlignment="1" applyProtection="1">
      <alignment horizontal="right" vertical="center" wrapText="1" indent="1" shrinkToFit="1"/>
      <protection locked="0"/>
    </xf>
    <xf numFmtId="38" fontId="204" fillId="0" borderId="6" xfId="2466" applyFont="1" applyFill="1" applyBorder="1" applyAlignment="1" applyProtection="1">
      <alignment horizontal="right" vertical="center" wrapText="1" indent="1" shrinkToFit="1"/>
    </xf>
    <xf numFmtId="38" fontId="87" fillId="0" borderId="6" xfId="1260" applyFont="1" applyFill="1" applyBorder="1" applyAlignment="1" applyProtection="1">
      <alignment horizontal="right" vertical="center" indent="1" shrinkToFit="1"/>
      <protection locked="0"/>
    </xf>
    <xf numFmtId="0" fontId="155" fillId="0" borderId="7" xfId="6" applyFont="1" applyBorder="1" applyAlignment="1">
      <alignment horizontal="center" vertical="center"/>
    </xf>
    <xf numFmtId="0" fontId="155" fillId="0" borderId="8" xfId="6" applyFont="1" applyBorder="1" applyAlignment="1">
      <alignment horizontal="center" vertical="center"/>
    </xf>
    <xf numFmtId="0" fontId="155" fillId="0" borderId="9" xfId="6" applyFont="1" applyBorder="1" applyAlignment="1">
      <alignment horizontal="center" vertical="center"/>
    </xf>
    <xf numFmtId="38" fontId="204" fillId="0" borderId="6" xfId="2466" applyFont="1" applyFill="1" applyBorder="1" applyAlignment="1" applyProtection="1">
      <alignment horizontal="right" vertical="center" indent="1" shrinkToFit="1"/>
    </xf>
    <xf numFmtId="0" fontId="87" fillId="0" borderId="7" xfId="6" applyFont="1" applyBorder="1" applyAlignment="1" applyProtection="1">
      <alignment horizontal="left" vertical="center" indent="1" shrinkToFit="1"/>
      <protection locked="0"/>
    </xf>
    <xf numFmtId="0" fontId="87" fillId="0" borderId="8" xfId="6" applyFont="1" applyBorder="1" applyAlignment="1" applyProtection="1">
      <alignment horizontal="left" vertical="center" indent="1" shrinkToFit="1"/>
      <protection locked="0"/>
    </xf>
    <xf numFmtId="0" fontId="87" fillId="0" borderId="9" xfId="6" applyFont="1" applyBorder="1" applyAlignment="1" applyProtection="1">
      <alignment horizontal="left" vertical="center" indent="1" shrinkToFit="1"/>
      <protection locked="0"/>
    </xf>
    <xf numFmtId="38" fontId="87" fillId="0" borderId="7" xfId="2466" applyFont="1" applyFill="1" applyBorder="1" applyAlignment="1" applyProtection="1">
      <alignment horizontal="right" vertical="center" wrapText="1" indent="1" shrinkToFit="1"/>
      <protection locked="0"/>
    </xf>
    <xf numFmtId="38" fontId="87" fillId="0" borderId="8" xfId="2466" applyFont="1" applyFill="1" applyBorder="1" applyAlignment="1" applyProtection="1">
      <alignment horizontal="right" vertical="center" wrapText="1" indent="1" shrinkToFit="1"/>
      <protection locked="0"/>
    </xf>
    <xf numFmtId="38" fontId="87" fillId="0" borderId="9" xfId="2466" applyFont="1" applyFill="1" applyBorder="1" applyAlignment="1" applyProtection="1">
      <alignment horizontal="right" vertical="center" wrapText="1" indent="1" shrinkToFit="1"/>
      <protection locked="0"/>
    </xf>
    <xf numFmtId="0" fontId="159" fillId="0" borderId="8" xfId="6" applyFont="1" applyBorder="1" applyAlignment="1">
      <alignment vertical="center" shrinkToFit="1"/>
    </xf>
    <xf numFmtId="0" fontId="159" fillId="0" borderId="9" xfId="6" applyFont="1" applyBorder="1" applyAlignment="1">
      <alignment vertical="center" shrinkToFit="1"/>
    </xf>
    <xf numFmtId="38" fontId="87" fillId="0" borderId="6" xfId="9" applyFont="1" applyFill="1" applyBorder="1" applyAlignment="1" applyProtection="1">
      <alignment horizontal="right" vertical="center" indent="1" shrinkToFit="1"/>
    </xf>
    <xf numFmtId="0" fontId="155" fillId="10" borderId="99" xfId="12" applyFont="1" applyFill="1" applyBorder="1" applyAlignment="1">
      <alignment horizontal="center" vertical="center" shrinkToFit="1"/>
    </xf>
    <xf numFmtId="0" fontId="155" fillId="10" borderId="66" xfId="12" applyFont="1" applyFill="1" applyBorder="1" applyAlignment="1">
      <alignment horizontal="center" vertical="center" shrinkToFit="1"/>
    </xf>
    <xf numFmtId="0" fontId="155" fillId="10" borderId="103" xfId="12" applyFont="1" applyFill="1" applyBorder="1" applyAlignment="1">
      <alignment horizontal="center" vertical="center" shrinkToFit="1"/>
    </xf>
    <xf numFmtId="224" fontId="159" fillId="0" borderId="99" xfId="12" applyNumberFormat="1" applyFont="1" applyBorder="1" applyAlignment="1">
      <alignment vertical="center" shrinkToFit="1"/>
    </xf>
    <xf numFmtId="224" fontId="159" fillId="0" borderId="66" xfId="12" applyNumberFormat="1" applyFont="1" applyBorder="1" applyAlignment="1">
      <alignment vertical="center" shrinkToFit="1"/>
    </xf>
    <xf numFmtId="38" fontId="159" fillId="0" borderId="99" xfId="1246" applyFont="1" applyBorder="1" applyAlignment="1" applyProtection="1">
      <alignment vertical="center" shrinkToFit="1"/>
    </xf>
    <xf numFmtId="38" fontId="159" fillId="0" borderId="66" xfId="1246" applyFont="1" applyBorder="1" applyAlignment="1" applyProtection="1">
      <alignment vertical="center" shrinkToFit="1"/>
    </xf>
    <xf numFmtId="0" fontId="155" fillId="10" borderId="7" xfId="12" applyFont="1" applyFill="1" applyBorder="1" applyAlignment="1">
      <alignment horizontal="center" vertical="center" shrinkToFit="1"/>
    </xf>
    <xf numFmtId="0" fontId="155" fillId="10" borderId="8" xfId="12" applyFont="1" applyFill="1" applyBorder="1" applyAlignment="1">
      <alignment horizontal="center" vertical="center" shrinkToFit="1"/>
    </xf>
    <xf numFmtId="0" fontId="155" fillId="10" borderId="9" xfId="12" applyFont="1" applyFill="1" applyBorder="1" applyAlignment="1">
      <alignment horizontal="center" vertical="center" shrinkToFit="1"/>
    </xf>
    <xf numFmtId="224" fontId="155" fillId="0" borderId="7" xfId="12" applyNumberFormat="1" applyFont="1" applyBorder="1" applyAlignment="1" applyProtection="1">
      <alignment horizontal="right" vertical="center" shrinkToFit="1"/>
      <protection locked="0"/>
    </xf>
    <xf numFmtId="224" fontId="155" fillId="0" borderId="8" xfId="12" applyNumberFormat="1" applyFont="1" applyBorder="1" applyAlignment="1" applyProtection="1">
      <alignment horizontal="right" vertical="center" shrinkToFit="1"/>
      <protection locked="0"/>
    </xf>
    <xf numFmtId="38" fontId="159" fillId="0" borderId="7" xfId="1246" applyFont="1" applyBorder="1" applyAlignment="1" applyProtection="1">
      <alignment vertical="center" shrinkToFit="1"/>
    </xf>
    <xf numFmtId="38" fontId="159" fillId="0" borderId="8" xfId="1246" applyFont="1" applyBorder="1" applyAlignment="1" applyProtection="1">
      <alignment vertical="center" shrinkToFit="1"/>
    </xf>
    <xf numFmtId="0" fontId="155" fillId="10" borderId="100" xfId="12" applyFont="1" applyFill="1" applyBorder="1" applyAlignment="1">
      <alignment horizontal="center" vertical="center" shrinkToFit="1"/>
    </xf>
    <xf numFmtId="0" fontId="155" fillId="10" borderId="59" xfId="12" applyFont="1" applyFill="1" applyBorder="1" applyAlignment="1">
      <alignment horizontal="center" vertical="center" shrinkToFit="1"/>
    </xf>
    <xf numFmtId="0" fontId="155" fillId="10" borderId="60" xfId="12" applyFont="1" applyFill="1" applyBorder="1" applyAlignment="1">
      <alignment horizontal="center" vertical="center" shrinkToFit="1"/>
    </xf>
    <xf numFmtId="224" fontId="155" fillId="0" borderId="100" xfId="12" applyNumberFormat="1" applyFont="1" applyBorder="1" applyAlignment="1" applyProtection="1">
      <alignment horizontal="right" vertical="center" shrinkToFit="1"/>
      <protection locked="0"/>
    </xf>
    <xf numFmtId="224" fontId="155" fillId="0" borderId="59" xfId="12" applyNumberFormat="1" applyFont="1" applyBorder="1" applyAlignment="1" applyProtection="1">
      <alignment horizontal="right" vertical="center" shrinkToFit="1"/>
      <protection locked="0"/>
    </xf>
    <xf numFmtId="38" fontId="159" fillId="0" borderId="100" xfId="1246" applyFont="1" applyBorder="1" applyAlignment="1" applyProtection="1">
      <alignment vertical="center" shrinkToFit="1"/>
    </xf>
    <xf numFmtId="38" fontId="159" fillId="0" borderId="59" xfId="1246" applyFont="1" applyBorder="1" applyAlignment="1" applyProtection="1">
      <alignment vertical="center" shrinkToFit="1"/>
    </xf>
    <xf numFmtId="0" fontId="156" fillId="10" borderId="7" xfId="12" applyFont="1" applyFill="1" applyBorder="1" applyAlignment="1">
      <alignment horizontal="center" vertical="center"/>
    </xf>
    <xf numFmtId="0" fontId="156" fillId="10" borderId="8" xfId="12" applyFont="1" applyFill="1" applyBorder="1" applyAlignment="1">
      <alignment horizontal="center" vertical="center"/>
    </xf>
    <xf numFmtId="49" fontId="155" fillId="10" borderId="7" xfId="12" applyNumberFormat="1" applyFont="1" applyFill="1" applyBorder="1" applyAlignment="1">
      <alignment horizontal="center" vertical="center" shrinkToFit="1"/>
    </xf>
    <xf numFmtId="49" fontId="155" fillId="10" borderId="8" xfId="12" applyNumberFormat="1" applyFont="1" applyFill="1" applyBorder="1" applyAlignment="1">
      <alignment horizontal="center" vertical="center" shrinkToFit="1"/>
    </xf>
    <xf numFmtId="49" fontId="155" fillId="10" borderId="9" xfId="12" applyNumberFormat="1" applyFont="1" applyFill="1" applyBorder="1" applyAlignment="1">
      <alignment horizontal="center" vertical="center" shrinkToFit="1"/>
    </xf>
    <xf numFmtId="0" fontId="155" fillId="0" borderId="7" xfId="6" applyFont="1" applyBorder="1" applyAlignment="1" applyProtection="1">
      <alignment horizontal="left" vertical="center" indent="1" shrinkToFit="1"/>
      <protection locked="0"/>
    </xf>
    <xf numFmtId="0" fontId="155" fillId="0" borderId="8" xfId="6" applyFont="1" applyBorder="1" applyAlignment="1" applyProtection="1">
      <alignment horizontal="left" vertical="center" indent="1" shrinkToFit="1"/>
      <protection locked="0"/>
    </xf>
    <xf numFmtId="0" fontId="155" fillId="0" borderId="9" xfId="6" applyFont="1" applyBorder="1" applyAlignment="1" applyProtection="1">
      <alignment horizontal="left" vertical="center" indent="1" shrinkToFit="1"/>
      <protection locked="0"/>
    </xf>
    <xf numFmtId="2" fontId="159" fillId="0" borderId="7" xfId="6" applyNumberFormat="1" applyFont="1" applyBorder="1">
      <alignment vertical="center"/>
    </xf>
    <xf numFmtId="2" fontId="159" fillId="0" borderId="8" xfId="6" applyNumberFormat="1" applyFont="1" applyBorder="1">
      <alignment vertical="center"/>
    </xf>
    <xf numFmtId="0" fontId="155" fillId="0" borderId="7" xfId="6" applyFont="1" applyBorder="1" applyAlignment="1" applyProtection="1">
      <alignment horizontal="right" vertical="center"/>
      <protection locked="0"/>
    </xf>
    <xf numFmtId="0" fontId="155" fillId="0" borderId="8" xfId="6" applyFont="1" applyBorder="1" applyAlignment="1" applyProtection="1">
      <alignment horizontal="right" vertical="center"/>
      <protection locked="0"/>
    </xf>
    <xf numFmtId="0" fontId="155" fillId="0" borderId="8" xfId="12" applyFont="1" applyBorder="1">
      <alignment vertical="center"/>
    </xf>
    <xf numFmtId="49" fontId="155" fillId="0" borderId="7" xfId="6" applyNumberFormat="1" applyFont="1" applyBorder="1" applyAlignment="1" applyProtection="1">
      <alignment horizontal="left" vertical="center" indent="1" shrinkToFit="1"/>
      <protection locked="0"/>
    </xf>
    <xf numFmtId="49" fontId="155" fillId="0" borderId="8" xfId="6" applyNumberFormat="1" applyFont="1" applyBorder="1" applyAlignment="1" applyProtection="1">
      <alignment horizontal="left" vertical="center" indent="1" shrinkToFit="1"/>
      <protection locked="0"/>
    </xf>
    <xf numFmtId="49" fontId="155" fillId="0" borderId="9" xfId="6" applyNumberFormat="1" applyFont="1" applyBorder="1" applyAlignment="1" applyProtection="1">
      <alignment horizontal="left" vertical="center" indent="1" shrinkToFit="1"/>
      <protection locked="0"/>
    </xf>
    <xf numFmtId="0" fontId="155" fillId="0" borderId="8" xfId="12" applyFont="1" applyBorder="1" applyAlignment="1">
      <alignment vertical="center" wrapText="1"/>
    </xf>
    <xf numFmtId="38" fontId="168" fillId="0" borderId="7" xfId="1255" applyFont="1" applyFill="1" applyBorder="1" applyAlignment="1" applyProtection="1">
      <alignment horizontal="right" vertical="center"/>
    </xf>
    <xf numFmtId="38" fontId="168" fillId="0" borderId="8" xfId="1255" applyFont="1" applyFill="1" applyBorder="1" applyAlignment="1" applyProtection="1">
      <alignment horizontal="right" vertical="center"/>
    </xf>
    <xf numFmtId="0" fontId="155" fillId="0" borderId="7" xfId="12" applyFont="1" applyBorder="1" applyAlignment="1" applyProtection="1">
      <alignment horizontal="center" vertical="center" shrinkToFit="1"/>
      <protection locked="0"/>
    </xf>
    <xf numFmtId="0" fontId="155" fillId="0" borderId="8" xfId="12" applyFont="1" applyBorder="1" applyAlignment="1" applyProtection="1">
      <alignment horizontal="center" vertical="center" shrinkToFit="1"/>
      <protection locked="0"/>
    </xf>
    <xf numFmtId="0" fontId="155" fillId="0" borderId="9" xfId="12" applyFont="1" applyBorder="1" applyAlignment="1" applyProtection="1">
      <alignment horizontal="center" vertical="center" shrinkToFit="1"/>
      <protection locked="0"/>
    </xf>
    <xf numFmtId="0" fontId="159" fillId="0" borderId="7" xfId="2466" applyNumberFormat="1" applyFont="1" applyBorder="1" applyAlignment="1" applyProtection="1">
      <alignment horizontal="right" vertical="center" shrinkToFit="1"/>
    </xf>
    <xf numFmtId="0" fontId="159" fillId="0" borderId="8" xfId="2466" applyNumberFormat="1" applyFont="1" applyBorder="1" applyAlignment="1" applyProtection="1">
      <alignment horizontal="right" vertical="center" shrinkToFit="1"/>
    </xf>
    <xf numFmtId="38" fontId="159" fillId="0" borderId="7" xfId="2466" applyFont="1" applyBorder="1" applyAlignment="1" applyProtection="1">
      <alignment horizontal="right" vertical="center" shrinkToFit="1"/>
    </xf>
    <xf numFmtId="38" fontId="159" fillId="0" borderId="8" xfId="2466" applyFont="1" applyBorder="1" applyAlignment="1" applyProtection="1">
      <alignment horizontal="right" vertical="center" shrinkToFit="1"/>
    </xf>
    <xf numFmtId="38" fontId="159" fillId="0" borderId="38" xfId="2466" applyFont="1" applyFill="1" applyBorder="1" applyAlignment="1" applyProtection="1">
      <alignment horizontal="center" vertical="center" shrinkToFit="1"/>
    </xf>
    <xf numFmtId="38" fontId="159" fillId="0" borderId="0" xfId="2466" applyFont="1" applyFill="1" applyBorder="1" applyAlignment="1" applyProtection="1">
      <alignment horizontal="center" vertical="center" shrinkToFit="1"/>
    </xf>
    <xf numFmtId="0" fontId="159" fillId="0" borderId="7" xfId="6" applyFont="1" applyBorder="1" applyAlignment="1">
      <alignment horizontal="right" vertical="center"/>
    </xf>
    <xf numFmtId="0" fontId="159" fillId="0" borderId="8" xfId="6" applyFont="1" applyBorder="1" applyAlignment="1">
      <alignment horizontal="right" vertical="center"/>
    </xf>
    <xf numFmtId="0" fontId="156" fillId="10" borderId="9" xfId="12" applyFont="1" applyFill="1" applyBorder="1" applyAlignment="1">
      <alignment horizontal="center" vertical="center"/>
    </xf>
    <xf numFmtId="49" fontId="155" fillId="0" borderId="38" xfId="12" applyNumberFormat="1" applyFont="1" applyBorder="1" applyAlignment="1">
      <alignment horizontal="center" vertical="center" shrinkToFit="1"/>
    </xf>
    <xf numFmtId="49" fontId="155" fillId="0" borderId="0" xfId="12" applyNumberFormat="1" applyFont="1" applyAlignment="1">
      <alignment horizontal="center" vertical="center" shrinkToFit="1"/>
    </xf>
    <xf numFmtId="49" fontId="155" fillId="0" borderId="8" xfId="6" applyNumberFormat="1" applyFont="1" applyBorder="1" applyAlignment="1" applyProtection="1">
      <alignment horizontal="left" vertical="center"/>
      <protection locked="0"/>
    </xf>
    <xf numFmtId="0" fontId="155" fillId="0" borderId="7" xfId="6" applyFont="1" applyBorder="1" applyAlignment="1" applyProtection="1">
      <alignment horizontal="left" vertical="center"/>
      <protection locked="0"/>
    </xf>
    <xf numFmtId="0" fontId="155" fillId="0" borderId="8" xfId="6" applyFont="1" applyBorder="1" applyAlignment="1" applyProtection="1">
      <alignment horizontal="left" vertical="center"/>
      <protection locked="0"/>
    </xf>
    <xf numFmtId="0" fontId="155" fillId="0" borderId="9" xfId="6" applyFont="1" applyBorder="1" applyAlignment="1" applyProtection="1">
      <alignment horizontal="left" vertical="center"/>
      <protection locked="0"/>
    </xf>
    <xf numFmtId="49" fontId="155" fillId="0" borderId="7" xfId="6" applyNumberFormat="1" applyFont="1" applyBorder="1" applyAlignment="1" applyProtection="1">
      <alignment horizontal="left" vertical="center"/>
      <protection locked="0"/>
    </xf>
    <xf numFmtId="49" fontId="155" fillId="0" borderId="9" xfId="6" applyNumberFormat="1" applyFont="1" applyBorder="1" applyAlignment="1" applyProtection="1">
      <alignment horizontal="left" vertical="center"/>
      <protection locked="0"/>
    </xf>
  </cellXfs>
  <cellStyles count="2468">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74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DDDDDD"/>
        </patternFill>
      </fill>
    </dxf>
    <dxf>
      <font>
        <u/>
      </font>
    </dxf>
    <dxf>
      <font>
        <u/>
      </font>
    </dxf>
    <dxf>
      <fill>
        <patternFill>
          <bgColor rgb="FF808080"/>
        </patternFill>
      </fill>
    </dxf>
    <dxf>
      <font>
        <color rgb="FF0000FF"/>
      </font>
    </dxf>
    <dxf>
      <font>
        <color rgb="FFFF0000"/>
      </font>
    </dxf>
    <dxf>
      <font>
        <u/>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tint="-0.14996795556505021"/>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tint="-0.499984740745262"/>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ont>
        <color rgb="FF5F5F5F"/>
      </font>
    </dxf>
    <dxf>
      <font>
        <u/>
      </font>
    </dxf>
    <dxf>
      <font>
        <u/>
      </font>
    </dxf>
    <dxf>
      <fill>
        <patternFill>
          <bgColor theme="5" tint="0.79998168889431442"/>
        </patternFill>
      </fill>
    </dxf>
    <dxf>
      <font>
        <u/>
      </font>
    </dxf>
    <dxf>
      <font>
        <u/>
      </font>
    </dxf>
    <dxf>
      <fill>
        <patternFill>
          <bgColor theme="5" tint="0.79998168889431442"/>
        </patternFill>
      </fill>
    </dxf>
    <dxf>
      <font>
        <color rgb="FF5F5F5F"/>
      </font>
    </dxf>
    <dxf>
      <font>
        <u/>
      </font>
    </dxf>
    <dxf>
      <font>
        <color rgb="FF5F5F5F"/>
      </font>
    </dxf>
    <dxf>
      <font>
        <u/>
      </font>
    </dxf>
    <dxf>
      <font>
        <u/>
      </font>
    </dxf>
    <dxf>
      <font>
        <color rgb="FF5F5F5F"/>
      </font>
    </dxf>
    <dxf>
      <fill>
        <patternFill>
          <bgColor theme="5" tint="0.79998168889431442"/>
        </patternFill>
      </fill>
    </dxf>
    <dxf>
      <fill>
        <patternFill>
          <bgColor theme="5" tint="0.79998168889431442"/>
        </patternFill>
      </fill>
    </dxf>
    <dxf>
      <font>
        <color rgb="FF808080"/>
      </font>
      <fill>
        <patternFill>
          <bgColor rgb="FF808080"/>
        </patternFill>
      </fill>
    </dxf>
    <dxf>
      <fill>
        <patternFill>
          <bgColor theme="5" tint="0.79998168889431442"/>
        </patternFill>
      </fill>
    </dxf>
    <dxf>
      <fill>
        <patternFill>
          <bgColor theme="5" tint="0.79998168889431442"/>
        </patternFill>
      </fill>
    </dxf>
    <dxf>
      <font>
        <color rgb="FF808080"/>
      </font>
      <fill>
        <patternFill>
          <bgColor rgb="FF80808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u/>
      </font>
    </dxf>
    <dxf>
      <font>
        <color rgb="FF5F5F5F"/>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ont>
        <color rgb="FF5F5F5F"/>
      </font>
    </dxf>
    <dxf>
      <fill>
        <patternFill>
          <bgColor theme="5" tint="0.79998168889431442"/>
        </patternFill>
      </fill>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theme="0" tint="-0.499984740745262"/>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ont>
        <color theme="6" tint="-0.24994659260841701"/>
      </font>
      <fill>
        <patternFill>
          <bgColor theme="6" tint="-0.24994659260841701"/>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808080"/>
        </patternFill>
      </fill>
    </dxf>
    <dxf>
      <numFmt numFmtId="179" formatCode="ggg\ e\ &quot; 年 &quot;\ m\ &quot; 月 &quot;\ d\ &quot; 日 &quot;"/>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CCECFF"/>
      <color rgb="FFCCFFFF"/>
      <color rgb="FF99CCFF"/>
      <color rgb="FFFFFFCC"/>
      <color rgb="FFDDEBF7"/>
      <color rgb="FFA0A0A0"/>
      <color rgb="FF66FFFF"/>
      <color rgb="FFCCFFCC"/>
      <color rgb="FF99FFCC"/>
      <color rgb="FF8484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236280" y="9983638"/>
          <a:ext cx="2945169" cy="340468"/>
          <a:chOff x="4650919" y="8388811"/>
          <a:chExt cx="1228857"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9"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317745</xdr:colOff>
      <xdr:row>24</xdr:row>
      <xdr:rowOff>34449</xdr:rowOff>
    </xdr:from>
    <xdr:to>
      <xdr:col>6</xdr:col>
      <xdr:colOff>165460</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845749" y="9964488"/>
          <a:ext cx="1358107" cy="337293"/>
          <a:chOff x="6344656" y="8388811"/>
          <a:chExt cx="1351764"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6" y="8460181"/>
                <a:ext cx="120370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108857</xdr:colOff>
      <xdr:row>3</xdr:row>
      <xdr:rowOff>136071</xdr:rowOff>
    </xdr:from>
    <xdr:to>
      <xdr:col>31</xdr:col>
      <xdr:colOff>231069</xdr:colOff>
      <xdr:row>48</xdr:row>
      <xdr:rowOff>102507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 y="816428"/>
          <a:ext cx="20532926" cy="12212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152862</xdr:colOff>
      <xdr:row>17</xdr:row>
      <xdr:rowOff>46995</xdr:rowOff>
    </xdr:from>
    <xdr:to>
      <xdr:col>27</xdr:col>
      <xdr:colOff>176893</xdr:colOff>
      <xdr:row>23</xdr:row>
      <xdr:rowOff>124940</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9881969" y="4537352"/>
          <a:ext cx="8188317" cy="171080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33</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160349</xdr:colOff>
      <xdr:row>101</xdr:row>
      <xdr:rowOff>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54</xdr:col>
      <xdr:colOff>27081</xdr:colOff>
      <xdr:row>124</xdr:row>
      <xdr:rowOff>209549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24484</xdr:colOff>
      <xdr:row>17</xdr:row>
      <xdr:rowOff>312686</xdr:rowOff>
    </xdr:from>
    <xdr:to>
      <xdr:col>37</xdr:col>
      <xdr:colOff>13607</xdr:colOff>
      <xdr:row>33</xdr:row>
      <xdr:rowOff>252417</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944341" y="4816650"/>
          <a:ext cx="10902052" cy="4525338"/>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6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en-US" altLang="ja-JP" sz="2600" b="1">
              <a:solidFill>
                <a:srgbClr val="FF0000"/>
              </a:solidFill>
              <a:latin typeface="ＭＳ 明朝" panose="02020609040205080304" pitchFamily="17" charset="-128"/>
              <a:ea typeface="ＭＳ 明朝" panose="02020609040205080304" pitchFamily="17" charset="-128"/>
            </a:rPr>
            <a:t>※</a:t>
          </a:r>
          <a:r>
            <a:rPr kumimoji="1" lang="ja-JP" altLang="en-US" sz="26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50385</xdr:colOff>
      <xdr:row>54</xdr:row>
      <xdr:rowOff>193155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5607" y="1754386"/>
          <a:ext cx="18770639" cy="13216126"/>
          <a:chOff x="1398079" y="1471077"/>
          <a:chExt cx="18844458" cy="12627044"/>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17559</xdr:colOff>
      <xdr:row>6</xdr:row>
      <xdr:rowOff>476996</xdr:rowOff>
    </xdr:from>
    <xdr:to>
      <xdr:col>14</xdr:col>
      <xdr:colOff>1405</xdr:colOff>
      <xdr:row>312</xdr:row>
      <xdr:rowOff>563469</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295530" y="1732055"/>
          <a:ext cx="2785316" cy="177136239"/>
          <a:chOff x="6657232"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2"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1"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29611</xdr:colOff>
      <xdr:row>5</xdr:row>
      <xdr:rowOff>1</xdr:rowOff>
    </xdr:from>
    <xdr:to>
      <xdr:col>48</xdr:col>
      <xdr:colOff>5532</xdr:colOff>
      <xdr:row>312</xdr:row>
      <xdr:rowOff>587561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8847965" y="1098177"/>
          <a:ext cx="1170095" cy="177797384"/>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732521" y="4043309"/>
          <a:ext cx="4434807" cy="217198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142875</xdr:colOff>
      <xdr:row>29</xdr:row>
      <xdr:rowOff>76200</xdr:rowOff>
    </xdr:from>
    <xdr:to>
      <xdr:col>35</xdr:col>
      <xdr:colOff>400050</xdr:colOff>
      <xdr:row>31</xdr:row>
      <xdr:rowOff>142875</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7639050" y="793432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0</xdr:colOff>
      <xdr:row>11</xdr:row>
      <xdr:rowOff>0</xdr:rowOff>
    </xdr:from>
    <xdr:to>
      <xdr:col>36</xdr:col>
      <xdr:colOff>285750</xdr:colOff>
      <xdr:row>13</xdr:row>
      <xdr:rowOff>85725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a:xfrm>
          <a:off x="8181975" y="236220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219075</xdr:colOff>
      <xdr:row>30</xdr:row>
      <xdr:rowOff>19049</xdr:rowOff>
    </xdr:from>
    <xdr:to>
      <xdr:col>34</xdr:col>
      <xdr:colOff>447675</xdr:colOff>
      <xdr:row>32</xdr:row>
      <xdr:rowOff>146049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7686675" y="8496299"/>
          <a:ext cx="4257675" cy="717550"/>
        </a:xfrm>
        <a:prstGeom prst="wedgeRectCallout">
          <a:avLst>
            <a:gd name="adj1" fmla="val -23517"/>
            <a:gd name="adj2" fmla="val -86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333375</xdr:colOff>
      <xdr:row>12</xdr:row>
      <xdr:rowOff>0</xdr:rowOff>
    </xdr:from>
    <xdr:to>
      <xdr:col>36</xdr:col>
      <xdr:colOff>619125</xdr:colOff>
      <xdr:row>14</xdr:row>
      <xdr:rowOff>85725</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9172575" y="299085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33</xdr:col>
      <xdr:colOff>561975</xdr:colOff>
      <xdr:row>19</xdr:row>
      <xdr:rowOff>123825</xdr:rowOff>
    </xdr:from>
    <xdr:to>
      <xdr:col>40</xdr:col>
      <xdr:colOff>219075</xdr:colOff>
      <xdr:row>21</xdr:row>
      <xdr:rowOff>209550</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1401425" y="501967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3.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sheetPr>
  <dimension ref="A1:M176"/>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844" customWidth="1"/>
    <col min="3" max="3" width="12.58203125" style="844" customWidth="1"/>
    <col min="4" max="4" width="10.58203125" style="844" customWidth="1"/>
    <col min="5" max="5" width="30.58203125" style="844" customWidth="1"/>
    <col min="6" max="6" width="19.83203125" style="845" customWidth="1"/>
    <col min="7" max="7" width="8.83203125" style="844" customWidth="1"/>
    <col min="8" max="8" width="24.58203125" style="844" customWidth="1"/>
    <col min="9" max="9" width="6.58203125" style="844" customWidth="1"/>
    <col min="10" max="10" width="58.33203125" style="844" customWidth="1"/>
    <col min="11" max="11" width="1.58203125" style="844" customWidth="1"/>
    <col min="12" max="12" width="110.08203125" style="844" customWidth="1"/>
    <col min="13" max="13" width="5.58203125" style="844" customWidth="1"/>
    <col min="14" max="16384" width="9" style="844"/>
  </cols>
  <sheetData>
    <row r="1" spans="2:13" ht="9.75" customHeight="1">
      <c r="K1" s="846"/>
      <c r="L1" s="847"/>
    </row>
    <row r="2" spans="2:13" ht="20.25" customHeight="1">
      <c r="B2" s="848"/>
      <c r="C2" s="848" t="s">
        <v>1342</v>
      </c>
      <c r="D2" s="849"/>
      <c r="E2" s="848"/>
      <c r="F2" s="848"/>
      <c r="G2" s="848"/>
      <c r="H2" s="848"/>
      <c r="I2" s="848"/>
      <c r="J2" s="848"/>
      <c r="K2" s="848"/>
      <c r="L2" s="848"/>
      <c r="M2" s="848"/>
    </row>
    <row r="3" spans="2:13">
      <c r="B3" s="850"/>
      <c r="C3" s="850" t="s">
        <v>971</v>
      </c>
      <c r="D3" s="850"/>
      <c r="E3" s="850"/>
      <c r="F3" s="850"/>
      <c r="G3" s="850"/>
      <c r="H3" s="850"/>
      <c r="I3" s="850"/>
      <c r="J3" s="850"/>
      <c r="K3" s="850"/>
      <c r="L3" s="850"/>
      <c r="M3" s="850"/>
    </row>
    <row r="4" spans="2:13">
      <c r="B4" s="850"/>
      <c r="C4" s="850" t="s">
        <v>972</v>
      </c>
      <c r="D4" s="850"/>
      <c r="E4" s="850"/>
      <c r="F4" s="850"/>
      <c r="G4" s="850"/>
      <c r="H4" s="850"/>
      <c r="I4" s="850"/>
      <c r="J4" s="850"/>
      <c r="K4" s="850"/>
      <c r="L4" s="850"/>
      <c r="M4" s="850"/>
    </row>
    <row r="5" spans="2:13">
      <c r="B5" s="851"/>
      <c r="C5" s="851" t="s">
        <v>973</v>
      </c>
      <c r="F5" s="844"/>
    </row>
    <row r="6" spans="2:13">
      <c r="B6" s="852"/>
      <c r="C6" s="852" t="s">
        <v>196</v>
      </c>
      <c r="D6" s="852"/>
      <c r="E6" s="852"/>
      <c r="F6" s="852"/>
      <c r="G6" s="105"/>
      <c r="H6" s="105"/>
      <c r="I6" s="105"/>
      <c r="J6" s="853"/>
      <c r="K6" s="852"/>
      <c r="L6" s="852"/>
      <c r="M6" s="852"/>
    </row>
    <row r="7" spans="2:13" ht="9.75" customHeight="1">
      <c r="F7" s="844"/>
      <c r="G7" s="105"/>
      <c r="H7" s="105"/>
      <c r="I7" s="105"/>
      <c r="J7" s="853"/>
    </row>
    <row r="8" spans="2:13">
      <c r="B8" s="850"/>
      <c r="C8" s="850" t="s">
        <v>974</v>
      </c>
      <c r="D8" s="850"/>
      <c r="E8" s="850"/>
      <c r="F8" s="850"/>
      <c r="G8" s="105"/>
      <c r="H8" s="105"/>
      <c r="I8" s="105"/>
      <c r="J8" s="853"/>
      <c r="K8" s="850"/>
      <c r="L8" s="850"/>
      <c r="M8" s="850"/>
    </row>
    <row r="9" spans="2:13">
      <c r="B9" s="850"/>
      <c r="C9" s="850" t="s">
        <v>975</v>
      </c>
      <c r="D9" s="850"/>
      <c r="E9" s="850"/>
      <c r="F9" s="850"/>
      <c r="G9" s="105"/>
      <c r="H9" s="105"/>
      <c r="I9" s="105"/>
      <c r="J9" s="853"/>
      <c r="K9" s="850"/>
      <c r="L9" s="850"/>
      <c r="M9" s="850"/>
    </row>
    <row r="10" spans="2:13">
      <c r="C10" s="1193" t="s">
        <v>198</v>
      </c>
      <c r="D10" s="1221"/>
      <c r="E10" s="1221"/>
      <c r="F10" s="1221"/>
      <c r="G10" s="1221"/>
      <c r="H10" s="1221"/>
      <c r="I10" s="1221"/>
      <c r="J10" s="1221"/>
      <c r="K10" s="854"/>
      <c r="L10" s="855" t="s">
        <v>223</v>
      </c>
    </row>
    <row r="11" spans="2:13" ht="42.75" customHeight="1">
      <c r="B11" s="856"/>
      <c r="C11" s="1159" t="s">
        <v>847</v>
      </c>
      <c r="D11" s="1256" t="s">
        <v>0</v>
      </c>
      <c r="E11" s="1257"/>
      <c r="F11" s="1268"/>
      <c r="G11" s="1269"/>
      <c r="H11" s="1269"/>
      <c r="I11" s="1269"/>
      <c r="J11" s="1010" t="s">
        <v>1343</v>
      </c>
      <c r="L11" s="857" t="s">
        <v>323</v>
      </c>
    </row>
    <row r="12" spans="2:13" ht="35.15" customHeight="1">
      <c r="B12" s="858"/>
      <c r="C12" s="1159"/>
      <c r="D12" s="1160" t="s">
        <v>329</v>
      </c>
      <c r="E12" s="1161"/>
      <c r="F12" s="1258"/>
      <c r="G12" s="1259"/>
      <c r="H12" s="859"/>
      <c r="I12" s="859"/>
      <c r="J12" s="860" t="s">
        <v>310</v>
      </c>
      <c r="L12" s="857" t="s">
        <v>976</v>
      </c>
      <c r="M12" s="861"/>
    </row>
    <row r="13" spans="2:13" ht="35.15" customHeight="1">
      <c r="C13" s="1159"/>
      <c r="D13" s="1162" t="s">
        <v>1</v>
      </c>
      <c r="E13" s="1163"/>
      <c r="F13" s="1270"/>
      <c r="G13" s="1271"/>
      <c r="H13" s="1271"/>
      <c r="I13" s="1271"/>
      <c r="J13" s="860" t="s">
        <v>310</v>
      </c>
      <c r="L13" s="862" t="s">
        <v>977</v>
      </c>
      <c r="M13" s="861"/>
    </row>
    <row r="14" spans="2:13" ht="35.15" customHeight="1">
      <c r="C14" s="1159"/>
      <c r="D14" s="1265" t="s">
        <v>978</v>
      </c>
      <c r="E14" s="963" t="s">
        <v>197</v>
      </c>
      <c r="F14" s="1251"/>
      <c r="G14" s="1252"/>
      <c r="H14" s="1252"/>
      <c r="I14" s="1252"/>
      <c r="J14" s="860" t="s">
        <v>209</v>
      </c>
      <c r="L14" s="863" t="s">
        <v>1344</v>
      </c>
      <c r="M14" s="861"/>
    </row>
    <row r="15" spans="2:13" ht="84">
      <c r="C15" s="1159"/>
      <c r="D15" s="1266"/>
      <c r="E15" s="963" t="s">
        <v>681</v>
      </c>
      <c r="F15" s="1251"/>
      <c r="G15" s="1252"/>
      <c r="H15" s="1252"/>
      <c r="I15" s="1252"/>
      <c r="J15" s="864" t="s">
        <v>209</v>
      </c>
      <c r="L15" s="869" t="s">
        <v>979</v>
      </c>
      <c r="M15" s="861"/>
    </row>
    <row r="16" spans="2:13" ht="105">
      <c r="C16" s="1159"/>
      <c r="D16" s="1267"/>
      <c r="E16" s="962" t="s">
        <v>682</v>
      </c>
      <c r="F16" s="1251"/>
      <c r="G16" s="1252"/>
      <c r="H16" s="1252"/>
      <c r="I16" s="1252"/>
      <c r="J16" s="860" t="s">
        <v>209</v>
      </c>
      <c r="L16" s="865" t="s">
        <v>980</v>
      </c>
      <c r="M16" s="861"/>
    </row>
    <row r="17" spans="3:13" ht="35.15" customHeight="1">
      <c r="C17" s="1159"/>
      <c r="D17" s="1262" t="s">
        <v>683</v>
      </c>
      <c r="E17" s="1261"/>
      <c r="F17" s="1251"/>
      <c r="G17" s="1252"/>
      <c r="H17" s="1252"/>
      <c r="I17" s="1252"/>
      <c r="J17" s="860" t="s">
        <v>209</v>
      </c>
      <c r="L17" s="866" t="s">
        <v>1295</v>
      </c>
      <c r="M17" s="861"/>
    </row>
    <row r="18" spans="3:13" ht="35.15" customHeight="1">
      <c r="C18" s="1159"/>
      <c r="D18" s="1262" t="s">
        <v>1320</v>
      </c>
      <c r="E18" s="1261"/>
      <c r="F18" s="1251"/>
      <c r="G18" s="1252"/>
      <c r="H18" s="1252"/>
      <c r="I18" s="1252"/>
      <c r="J18" s="860" t="s">
        <v>209</v>
      </c>
      <c r="L18" s="863" t="s">
        <v>648</v>
      </c>
      <c r="M18" s="861"/>
    </row>
    <row r="19" spans="3:13" ht="35.15" customHeight="1">
      <c r="C19" s="1159"/>
      <c r="D19" s="1262" t="s">
        <v>520</v>
      </c>
      <c r="E19" s="1261"/>
      <c r="F19" s="1251"/>
      <c r="G19" s="1252"/>
      <c r="H19" s="1252"/>
      <c r="I19" s="1252"/>
      <c r="J19" s="860" t="s">
        <v>209</v>
      </c>
      <c r="L19" s="867" t="s">
        <v>684</v>
      </c>
      <c r="M19" s="861"/>
    </row>
    <row r="20" spans="3:13" ht="35.15" customHeight="1">
      <c r="C20" s="1159"/>
      <c r="D20" s="1263" t="s">
        <v>504</v>
      </c>
      <c r="E20" s="1264"/>
      <c r="F20" s="1251"/>
      <c r="G20" s="1252"/>
      <c r="H20" s="1252"/>
      <c r="I20" s="1252"/>
      <c r="J20" s="860" t="s">
        <v>209</v>
      </c>
      <c r="L20" s="867" t="s">
        <v>685</v>
      </c>
      <c r="M20" s="861"/>
    </row>
    <row r="21" spans="3:13" ht="42" customHeight="1">
      <c r="C21" s="1159"/>
      <c r="D21" s="1260" t="s">
        <v>981</v>
      </c>
      <c r="E21" s="1261"/>
      <c r="F21" s="1251"/>
      <c r="G21" s="1252"/>
      <c r="H21" s="1252"/>
      <c r="I21" s="1252"/>
      <c r="J21" s="868" t="s">
        <v>209</v>
      </c>
      <c r="L21" s="869" t="s">
        <v>686</v>
      </c>
      <c r="M21" s="861"/>
    </row>
    <row r="22" spans="3:13" ht="40.5" customHeight="1">
      <c r="C22" s="1159"/>
      <c r="D22" s="1253" t="s">
        <v>687</v>
      </c>
      <c r="E22" s="1163"/>
      <c r="F22" s="1251"/>
      <c r="G22" s="1252"/>
      <c r="H22" s="1252"/>
      <c r="I22" s="1252"/>
      <c r="J22" s="868" t="s">
        <v>209</v>
      </c>
      <c r="L22" s="865" t="s">
        <v>982</v>
      </c>
      <c r="M22" s="861"/>
    </row>
    <row r="23" spans="3:13" s="870" customFormat="1" ht="9.75" customHeight="1">
      <c r="F23" s="1254" t="s">
        <v>214</v>
      </c>
      <c r="G23" s="1254"/>
      <c r="H23" s="1254"/>
      <c r="I23" s="1254"/>
      <c r="J23" s="1254"/>
    </row>
    <row r="24" spans="3:13">
      <c r="C24" s="871" t="s">
        <v>199</v>
      </c>
      <c r="D24" s="872"/>
      <c r="E24" s="872"/>
      <c r="F24" s="873"/>
      <c r="G24" s="1255"/>
      <c r="H24" s="1255"/>
      <c r="I24" s="1255"/>
      <c r="J24" s="1255"/>
      <c r="K24" s="854"/>
      <c r="L24" s="855" t="s">
        <v>223</v>
      </c>
    </row>
    <row r="25" spans="3:13" ht="35.15" customHeight="1">
      <c r="C25" s="1171" t="s">
        <v>2</v>
      </c>
      <c r="D25" s="1162" t="s">
        <v>309</v>
      </c>
      <c r="E25" s="1163"/>
      <c r="F25" s="38"/>
      <c r="G25" s="874"/>
      <c r="H25" s="892"/>
      <c r="I25" s="874"/>
      <c r="J25" s="875"/>
      <c r="K25" s="854"/>
      <c r="L25" s="876" t="s">
        <v>798</v>
      </c>
      <c r="M25" s="861"/>
    </row>
    <row r="26" spans="3:13" ht="35.15" customHeight="1">
      <c r="C26" s="1171"/>
      <c r="D26" s="1162" t="s">
        <v>3</v>
      </c>
      <c r="E26" s="1163"/>
      <c r="F26" s="1228"/>
      <c r="G26" s="1229"/>
      <c r="H26" s="1229"/>
      <c r="I26" s="1229"/>
      <c r="J26" s="1230"/>
      <c r="L26" s="877" t="s">
        <v>849</v>
      </c>
      <c r="M26" s="861"/>
    </row>
    <row r="27" spans="3:13" ht="35.15" customHeight="1">
      <c r="C27" s="1171"/>
      <c r="D27" s="1160" t="s">
        <v>4</v>
      </c>
      <c r="E27" s="1161"/>
      <c r="F27" s="1228"/>
      <c r="G27" s="1229"/>
      <c r="H27" s="1229"/>
      <c r="I27" s="1229"/>
      <c r="J27" s="1230"/>
      <c r="L27" s="862" t="s">
        <v>848</v>
      </c>
      <c r="M27" s="861"/>
    </row>
    <row r="28" spans="3:13" ht="35.15" customHeight="1">
      <c r="C28" s="1171"/>
      <c r="D28" s="1172" t="s">
        <v>15</v>
      </c>
      <c r="E28" s="964" t="s">
        <v>5</v>
      </c>
      <c r="F28" s="1202"/>
      <c r="G28" s="1203"/>
      <c r="H28" s="1203"/>
      <c r="I28" s="1203"/>
      <c r="J28" s="1204"/>
      <c r="L28" s="862" t="s">
        <v>399</v>
      </c>
      <c r="M28" s="861"/>
    </row>
    <row r="29" spans="3:13" ht="35.15" customHeight="1">
      <c r="C29" s="1171"/>
      <c r="D29" s="1172"/>
      <c r="E29" s="964" t="s">
        <v>6</v>
      </c>
      <c r="F29" s="1202"/>
      <c r="G29" s="1203"/>
      <c r="H29" s="1203"/>
      <c r="I29" s="1246"/>
      <c r="J29" s="817"/>
      <c r="L29" s="877" t="s">
        <v>961</v>
      </c>
      <c r="M29" s="861"/>
    </row>
    <row r="30" spans="3:13" ht="35.15" customHeight="1">
      <c r="C30" s="1171"/>
      <c r="D30" s="1172"/>
      <c r="E30" s="964" t="s">
        <v>205</v>
      </c>
      <c r="F30" s="1247"/>
      <c r="G30" s="1248"/>
      <c r="H30" s="1248"/>
      <c r="I30" s="1249"/>
      <c r="J30" s="818"/>
      <c r="L30" s="869" t="s">
        <v>962</v>
      </c>
      <c r="M30" s="861"/>
    </row>
    <row r="31" spans="3:13" ht="35.15" customHeight="1">
      <c r="C31" s="1171"/>
      <c r="D31" s="1160" t="s">
        <v>144</v>
      </c>
      <c r="E31" s="1161"/>
      <c r="F31" s="1231"/>
      <c r="G31" s="1232"/>
      <c r="H31" s="1232"/>
      <c r="I31" s="1232"/>
      <c r="J31" s="1233"/>
      <c r="L31" s="878"/>
      <c r="M31" s="861"/>
    </row>
    <row r="32" spans="3:13" ht="35.15" customHeight="1">
      <c r="C32" s="1171"/>
      <c r="D32" s="1172" t="s">
        <v>8</v>
      </c>
      <c r="E32" s="964" t="s">
        <v>9</v>
      </c>
      <c r="F32" s="1234"/>
      <c r="G32" s="1235"/>
      <c r="H32" s="1235"/>
      <c r="I32" s="1235"/>
      <c r="J32" s="1236"/>
      <c r="L32" s="862" t="s">
        <v>851</v>
      </c>
      <c r="M32" s="861"/>
    </row>
    <row r="33" spans="1:13" ht="35.15" customHeight="1">
      <c r="C33" s="1171"/>
      <c r="D33" s="1172"/>
      <c r="E33" s="964" t="s">
        <v>204</v>
      </c>
      <c r="F33" s="825"/>
      <c r="G33" s="893" t="s">
        <v>839</v>
      </c>
      <c r="H33" s="826"/>
      <c r="I33" s="893" t="s">
        <v>837</v>
      </c>
      <c r="J33" s="827"/>
      <c r="L33" s="862"/>
      <c r="M33" s="861"/>
    </row>
    <row r="34" spans="1:13" ht="35.15" customHeight="1">
      <c r="C34" s="1171"/>
      <c r="D34" s="1172"/>
      <c r="E34" s="964" t="s">
        <v>838</v>
      </c>
      <c r="F34" s="1187"/>
      <c r="G34" s="1188"/>
      <c r="H34" s="1188"/>
      <c r="I34" s="1188"/>
      <c r="J34" s="1189"/>
      <c r="L34" s="862"/>
      <c r="M34" s="861"/>
    </row>
    <row r="35" spans="1:13" ht="35.15" customHeight="1">
      <c r="C35" s="1171"/>
      <c r="D35" s="1172"/>
      <c r="E35" s="964" t="s">
        <v>10</v>
      </c>
      <c r="F35" s="1184"/>
      <c r="G35" s="1185"/>
      <c r="H35" s="1185"/>
      <c r="I35" s="1185"/>
      <c r="J35" s="1205"/>
      <c r="L35" s="862" t="s">
        <v>852</v>
      </c>
      <c r="M35" s="861"/>
    </row>
    <row r="36" spans="1:13" ht="35.15" customHeight="1">
      <c r="C36" s="1171"/>
      <c r="D36" s="1160" t="s">
        <v>12</v>
      </c>
      <c r="E36" s="1161"/>
      <c r="F36" s="1250"/>
      <c r="G36" s="1250"/>
      <c r="H36" s="1250"/>
      <c r="I36" s="1250"/>
      <c r="J36" s="1250"/>
      <c r="K36" s="898"/>
      <c r="L36" s="879" t="s">
        <v>688</v>
      </c>
      <c r="M36" s="861"/>
    </row>
    <row r="37" spans="1:13" ht="35.15" customHeight="1">
      <c r="C37" s="1171"/>
      <c r="D37" s="1208" t="s">
        <v>201</v>
      </c>
      <c r="E37" s="1209"/>
      <c r="F37" s="1243"/>
      <c r="G37" s="1244"/>
      <c r="H37" s="1244"/>
      <c r="I37" s="1244"/>
      <c r="J37" s="1245"/>
      <c r="L37" s="862" t="s">
        <v>983</v>
      </c>
      <c r="M37" s="861"/>
    </row>
    <row r="38" spans="1:13" ht="25" customHeight="1" collapsed="1">
      <c r="A38" s="861"/>
      <c r="B38" s="850" t="s">
        <v>344</v>
      </c>
      <c r="C38" s="850"/>
      <c r="D38" s="850"/>
      <c r="E38" s="850"/>
      <c r="F38" s="850"/>
      <c r="G38" s="850"/>
      <c r="H38" s="850"/>
      <c r="I38" s="850"/>
      <c r="J38" s="850"/>
    </row>
    <row r="39" spans="1:13" ht="35.15" hidden="1" customHeight="1" outlineLevel="1">
      <c r="C39" s="1159" t="s">
        <v>14</v>
      </c>
      <c r="D39" s="1162" t="s">
        <v>3</v>
      </c>
      <c r="E39" s="1163"/>
      <c r="F39" s="1228"/>
      <c r="G39" s="1229"/>
      <c r="H39" s="1229"/>
      <c r="I39" s="1229"/>
      <c r="J39" s="1230"/>
      <c r="L39" s="877" t="s">
        <v>850</v>
      </c>
      <c r="M39" s="861"/>
    </row>
    <row r="40" spans="1:13" ht="35.15" hidden="1" customHeight="1" outlineLevel="1">
      <c r="C40" s="1159"/>
      <c r="D40" s="1160" t="s">
        <v>4</v>
      </c>
      <c r="E40" s="1161"/>
      <c r="F40" s="1228"/>
      <c r="G40" s="1229"/>
      <c r="H40" s="1229"/>
      <c r="I40" s="1229"/>
      <c r="J40" s="1230"/>
      <c r="L40" s="862" t="s">
        <v>848</v>
      </c>
      <c r="M40" s="861"/>
    </row>
    <row r="41" spans="1:13" ht="35.15" hidden="1" customHeight="1" outlineLevel="1">
      <c r="C41" s="1159"/>
      <c r="D41" s="1172" t="s">
        <v>15</v>
      </c>
      <c r="E41" s="964" t="s">
        <v>5</v>
      </c>
      <c r="F41" s="1202"/>
      <c r="G41" s="1203"/>
      <c r="H41" s="1203"/>
      <c r="I41" s="1203"/>
      <c r="J41" s="1204"/>
      <c r="L41" s="862" t="s">
        <v>399</v>
      </c>
      <c r="M41" s="861"/>
    </row>
    <row r="42" spans="1:13" ht="35.15" hidden="1" customHeight="1" outlineLevel="1">
      <c r="C42" s="1159"/>
      <c r="D42" s="1172"/>
      <c r="E42" s="964" t="s">
        <v>6</v>
      </c>
      <c r="F42" s="1202"/>
      <c r="G42" s="1203"/>
      <c r="H42" s="1203"/>
      <c r="I42" s="1246"/>
      <c r="J42" s="817"/>
      <c r="L42" s="877" t="s">
        <v>961</v>
      </c>
      <c r="M42" s="861"/>
    </row>
    <row r="43" spans="1:13" ht="35.15" hidden="1" customHeight="1" outlineLevel="1">
      <c r="C43" s="1159"/>
      <c r="D43" s="1172"/>
      <c r="E43" s="964" t="s">
        <v>205</v>
      </c>
      <c r="F43" s="1247"/>
      <c r="G43" s="1248"/>
      <c r="H43" s="1248"/>
      <c r="I43" s="1249"/>
      <c r="J43" s="818"/>
      <c r="L43" s="869" t="s">
        <v>962</v>
      </c>
      <c r="M43" s="861"/>
    </row>
    <row r="44" spans="1:13" ht="35.15" hidden="1" customHeight="1" outlineLevel="1">
      <c r="C44" s="1159"/>
      <c r="D44" s="1160" t="s">
        <v>144</v>
      </c>
      <c r="E44" s="1161"/>
      <c r="F44" s="1240"/>
      <c r="G44" s="1241"/>
      <c r="H44" s="1241"/>
      <c r="I44" s="1241"/>
      <c r="J44" s="1242"/>
      <c r="L44" s="878" t="s">
        <v>7</v>
      </c>
      <c r="M44" s="861"/>
    </row>
    <row r="45" spans="1:13" ht="35.15" hidden="1" customHeight="1" outlineLevel="1">
      <c r="C45" s="1159"/>
      <c r="D45" s="1172" t="s">
        <v>8</v>
      </c>
      <c r="E45" s="964" t="s">
        <v>9</v>
      </c>
      <c r="F45" s="1234"/>
      <c r="G45" s="1235"/>
      <c r="H45" s="1235"/>
      <c r="I45" s="1235"/>
      <c r="J45" s="1236"/>
      <c r="L45" s="862" t="s">
        <v>851</v>
      </c>
      <c r="M45" s="861"/>
    </row>
    <row r="46" spans="1:13" ht="35.15" hidden="1" customHeight="1" outlineLevel="1">
      <c r="C46" s="1159"/>
      <c r="D46" s="1172"/>
      <c r="E46" s="964" t="s">
        <v>204</v>
      </c>
      <c r="F46" s="825"/>
      <c r="G46" s="893" t="s">
        <v>839</v>
      </c>
      <c r="H46" s="826"/>
      <c r="I46" s="893" t="s">
        <v>837</v>
      </c>
      <c r="J46" s="827"/>
      <c r="L46" s="862"/>
      <c r="M46" s="861"/>
    </row>
    <row r="47" spans="1:13" ht="35.15" hidden="1" customHeight="1" outlineLevel="1">
      <c r="C47" s="1159"/>
      <c r="D47" s="1172"/>
      <c r="E47" s="964" t="s">
        <v>838</v>
      </c>
      <c r="F47" s="1187"/>
      <c r="G47" s="1188"/>
      <c r="H47" s="1188"/>
      <c r="I47" s="1188"/>
      <c r="J47" s="1189"/>
      <c r="L47" s="862"/>
      <c r="M47" s="861"/>
    </row>
    <row r="48" spans="1:13" ht="35.15" hidden="1" customHeight="1" outlineLevel="1">
      <c r="C48" s="1159"/>
      <c r="D48" s="1172"/>
      <c r="E48" s="964" t="s">
        <v>10</v>
      </c>
      <c r="F48" s="1184"/>
      <c r="G48" s="1185"/>
      <c r="H48" s="1185"/>
      <c r="I48" s="1185"/>
      <c r="J48" s="1205"/>
      <c r="L48" s="862" t="s">
        <v>11</v>
      </c>
      <c r="M48" s="861"/>
    </row>
    <row r="49" spans="1:13" ht="35.15" hidden="1" customHeight="1" outlineLevel="1">
      <c r="C49" s="1159"/>
      <c r="D49" s="1160" t="s">
        <v>12</v>
      </c>
      <c r="E49" s="1161"/>
      <c r="F49" s="1237"/>
      <c r="G49" s="1238"/>
      <c r="H49" s="1238"/>
      <c r="I49" s="1238"/>
      <c r="J49" s="1239"/>
      <c r="L49" s="862" t="s">
        <v>13</v>
      </c>
      <c r="M49" s="861"/>
    </row>
    <row r="50" spans="1:13" ht="35.15" hidden="1" customHeight="1" outlineLevel="1">
      <c r="C50" s="1159"/>
      <c r="D50" s="1208" t="s">
        <v>201</v>
      </c>
      <c r="E50" s="1209"/>
      <c r="F50" s="1243"/>
      <c r="G50" s="1244"/>
      <c r="H50" s="1244"/>
      <c r="I50" s="1244"/>
      <c r="J50" s="1245"/>
      <c r="L50" s="862" t="s">
        <v>983</v>
      </c>
      <c r="M50" s="861"/>
    </row>
    <row r="51" spans="1:13" ht="25" customHeight="1" collapsed="1">
      <c r="A51" s="861"/>
      <c r="B51" s="850" t="s">
        <v>345</v>
      </c>
      <c r="C51" s="850"/>
      <c r="D51" s="850"/>
      <c r="E51" s="850"/>
      <c r="F51" s="850"/>
      <c r="G51" s="850"/>
      <c r="H51" s="850"/>
      <c r="I51" s="850"/>
      <c r="J51" s="850"/>
    </row>
    <row r="52" spans="1:13" ht="35.15" hidden="1" customHeight="1" outlineLevel="1">
      <c r="C52" s="1159" t="s">
        <v>342</v>
      </c>
      <c r="D52" s="1162" t="s">
        <v>3</v>
      </c>
      <c r="E52" s="1163"/>
      <c r="F52" s="1228"/>
      <c r="G52" s="1229"/>
      <c r="H52" s="1229"/>
      <c r="I52" s="1229"/>
      <c r="J52" s="1230"/>
      <c r="L52" s="877" t="s">
        <v>850</v>
      </c>
      <c r="M52" s="861"/>
    </row>
    <row r="53" spans="1:13" ht="35.15" hidden="1" customHeight="1" outlineLevel="1">
      <c r="C53" s="1159"/>
      <c r="D53" s="1160" t="s">
        <v>4</v>
      </c>
      <c r="E53" s="1161"/>
      <c r="F53" s="1228"/>
      <c r="G53" s="1229"/>
      <c r="H53" s="1229"/>
      <c r="I53" s="1229"/>
      <c r="J53" s="1230"/>
      <c r="L53" s="862" t="s">
        <v>848</v>
      </c>
      <c r="M53" s="861"/>
    </row>
    <row r="54" spans="1:13" ht="35.15" hidden="1" customHeight="1" outlineLevel="1">
      <c r="C54" s="1159"/>
      <c r="D54" s="1172" t="s">
        <v>15</v>
      </c>
      <c r="E54" s="964" t="s">
        <v>5</v>
      </c>
      <c r="F54" s="1202"/>
      <c r="G54" s="1203"/>
      <c r="H54" s="1203"/>
      <c r="I54" s="1203"/>
      <c r="J54" s="1204"/>
      <c r="L54" s="862" t="s">
        <v>399</v>
      </c>
      <c r="M54" s="861"/>
    </row>
    <row r="55" spans="1:13" ht="35.15" hidden="1" customHeight="1" outlineLevel="1">
      <c r="C55" s="1159"/>
      <c r="D55" s="1172"/>
      <c r="E55" s="964" t="s">
        <v>6</v>
      </c>
      <c r="F55" s="1202"/>
      <c r="G55" s="1203"/>
      <c r="H55" s="1203"/>
      <c r="I55" s="1246"/>
      <c r="J55" s="817"/>
      <c r="L55" s="877" t="s">
        <v>961</v>
      </c>
      <c r="M55" s="861"/>
    </row>
    <row r="56" spans="1:13" ht="35.15" hidden="1" customHeight="1" outlineLevel="1">
      <c r="C56" s="1159"/>
      <c r="D56" s="1172"/>
      <c r="E56" s="964" t="s">
        <v>205</v>
      </c>
      <c r="F56" s="1247"/>
      <c r="G56" s="1248"/>
      <c r="H56" s="1248"/>
      <c r="I56" s="1249"/>
      <c r="J56" s="818"/>
      <c r="L56" s="869" t="s">
        <v>962</v>
      </c>
      <c r="M56" s="861"/>
    </row>
    <row r="57" spans="1:13" ht="35.15" hidden="1" customHeight="1" outlineLevel="1">
      <c r="C57" s="1159"/>
      <c r="D57" s="1160" t="s">
        <v>144</v>
      </c>
      <c r="E57" s="1161"/>
      <c r="F57" s="1231"/>
      <c r="G57" s="1232"/>
      <c r="H57" s="1232"/>
      <c r="I57" s="1232"/>
      <c r="J57" s="1233"/>
      <c r="L57" s="878" t="s">
        <v>7</v>
      </c>
      <c r="M57" s="861"/>
    </row>
    <row r="58" spans="1:13" ht="35.15" hidden="1" customHeight="1" outlineLevel="1">
      <c r="C58" s="1159"/>
      <c r="D58" s="1172" t="s">
        <v>8</v>
      </c>
      <c r="E58" s="964" t="s">
        <v>9</v>
      </c>
      <c r="F58" s="1234"/>
      <c r="G58" s="1235"/>
      <c r="H58" s="1235"/>
      <c r="I58" s="1235"/>
      <c r="J58" s="1236"/>
      <c r="L58" s="862" t="s">
        <v>851</v>
      </c>
      <c r="M58" s="861"/>
    </row>
    <row r="59" spans="1:13" ht="35.15" hidden="1" customHeight="1" outlineLevel="1">
      <c r="C59" s="1159"/>
      <c r="D59" s="1172"/>
      <c r="E59" s="964" t="s">
        <v>204</v>
      </c>
      <c r="F59" s="825"/>
      <c r="G59" s="893" t="s">
        <v>839</v>
      </c>
      <c r="H59" s="826"/>
      <c r="I59" s="893" t="s">
        <v>837</v>
      </c>
      <c r="J59" s="827"/>
      <c r="L59" s="862"/>
      <c r="M59" s="861"/>
    </row>
    <row r="60" spans="1:13" ht="35.15" hidden="1" customHeight="1" outlineLevel="1">
      <c r="C60" s="1159"/>
      <c r="D60" s="1172"/>
      <c r="E60" s="964" t="s">
        <v>838</v>
      </c>
      <c r="F60" s="1187"/>
      <c r="G60" s="1188"/>
      <c r="H60" s="1188"/>
      <c r="I60" s="1188"/>
      <c r="J60" s="1189"/>
      <c r="L60" s="862"/>
      <c r="M60" s="861"/>
    </row>
    <row r="61" spans="1:13" ht="35.15" hidden="1" customHeight="1" outlineLevel="1">
      <c r="C61" s="1159"/>
      <c r="D61" s="1172"/>
      <c r="E61" s="964" t="s">
        <v>10</v>
      </c>
      <c r="F61" s="1184"/>
      <c r="G61" s="1185"/>
      <c r="H61" s="1185"/>
      <c r="I61" s="1185"/>
      <c r="J61" s="1205"/>
      <c r="L61" s="862" t="s">
        <v>11</v>
      </c>
      <c r="M61" s="861"/>
    </row>
    <row r="62" spans="1:13" ht="35.15" hidden="1" customHeight="1" outlineLevel="1">
      <c r="C62" s="1159"/>
      <c r="D62" s="1160" t="s">
        <v>12</v>
      </c>
      <c r="E62" s="1161"/>
      <c r="F62" s="1237"/>
      <c r="G62" s="1238"/>
      <c r="H62" s="1238"/>
      <c r="I62" s="1238"/>
      <c r="J62" s="1239"/>
      <c r="L62" s="862" t="s">
        <v>13</v>
      </c>
      <c r="M62" s="861"/>
    </row>
    <row r="63" spans="1:13" ht="35.15" hidden="1" customHeight="1" outlineLevel="1">
      <c r="C63" s="1159"/>
      <c r="D63" s="1208" t="s">
        <v>201</v>
      </c>
      <c r="E63" s="1209"/>
      <c r="F63" s="1243"/>
      <c r="G63" s="1244"/>
      <c r="H63" s="1244"/>
      <c r="I63" s="1244"/>
      <c r="J63" s="1245"/>
      <c r="L63" s="862" t="s">
        <v>983</v>
      </c>
      <c r="M63" s="861"/>
    </row>
    <row r="64" spans="1:13" ht="25" customHeight="1" collapsed="1">
      <c r="A64" s="861"/>
      <c r="B64" s="850" t="s">
        <v>346</v>
      </c>
      <c r="C64" s="850"/>
      <c r="D64" s="850"/>
      <c r="E64" s="850"/>
      <c r="F64" s="850"/>
      <c r="G64" s="850"/>
      <c r="H64" s="850"/>
      <c r="I64" s="850"/>
      <c r="J64" s="850"/>
    </row>
    <row r="65" spans="3:13" ht="35.15" hidden="1" customHeight="1" outlineLevel="1">
      <c r="C65" s="1159" t="s">
        <v>343</v>
      </c>
      <c r="D65" s="1162" t="s">
        <v>3</v>
      </c>
      <c r="E65" s="1163"/>
      <c r="F65" s="1228"/>
      <c r="G65" s="1229"/>
      <c r="H65" s="1229"/>
      <c r="I65" s="1229"/>
      <c r="J65" s="1230"/>
      <c r="L65" s="877" t="s">
        <v>850</v>
      </c>
      <c r="M65" s="861"/>
    </row>
    <row r="66" spans="3:13" ht="35.15" hidden="1" customHeight="1" outlineLevel="1">
      <c r="C66" s="1159"/>
      <c r="D66" s="1160" t="s">
        <v>4</v>
      </c>
      <c r="E66" s="1161"/>
      <c r="F66" s="1228"/>
      <c r="G66" s="1229"/>
      <c r="H66" s="1229"/>
      <c r="I66" s="1229"/>
      <c r="J66" s="1230"/>
      <c r="L66" s="862" t="s">
        <v>848</v>
      </c>
      <c r="M66" s="861"/>
    </row>
    <row r="67" spans="3:13" ht="35.15" hidden="1" customHeight="1" outlineLevel="1">
      <c r="C67" s="1159"/>
      <c r="D67" s="1172" t="s">
        <v>15</v>
      </c>
      <c r="E67" s="964" t="s">
        <v>5</v>
      </c>
      <c r="F67" s="1202"/>
      <c r="G67" s="1203"/>
      <c r="H67" s="1203"/>
      <c r="I67" s="1203"/>
      <c r="J67" s="1204"/>
      <c r="L67" s="862" t="s">
        <v>399</v>
      </c>
      <c r="M67" s="861"/>
    </row>
    <row r="68" spans="3:13" ht="35.15" hidden="1" customHeight="1" outlineLevel="1">
      <c r="C68" s="1159"/>
      <c r="D68" s="1172"/>
      <c r="E68" s="964" t="s">
        <v>6</v>
      </c>
      <c r="F68" s="1202"/>
      <c r="G68" s="1203"/>
      <c r="H68" s="1203"/>
      <c r="I68" s="1246"/>
      <c r="J68" s="817"/>
      <c r="L68" s="877" t="s">
        <v>961</v>
      </c>
      <c r="M68" s="861"/>
    </row>
    <row r="69" spans="3:13" ht="35.15" hidden="1" customHeight="1" outlineLevel="1">
      <c r="C69" s="1159"/>
      <c r="D69" s="1172"/>
      <c r="E69" s="964" t="s">
        <v>205</v>
      </c>
      <c r="F69" s="1247"/>
      <c r="G69" s="1248"/>
      <c r="H69" s="1248"/>
      <c r="I69" s="1249"/>
      <c r="J69" s="818"/>
      <c r="L69" s="869" t="s">
        <v>962</v>
      </c>
      <c r="M69" s="861"/>
    </row>
    <row r="70" spans="3:13" ht="35.15" hidden="1" customHeight="1" outlineLevel="1">
      <c r="C70" s="1159"/>
      <c r="D70" s="1160" t="s">
        <v>144</v>
      </c>
      <c r="E70" s="1161"/>
      <c r="F70" s="1231"/>
      <c r="G70" s="1232"/>
      <c r="H70" s="1232"/>
      <c r="I70" s="1232"/>
      <c r="J70" s="1233"/>
      <c r="L70" s="878" t="s">
        <v>7</v>
      </c>
      <c r="M70" s="861"/>
    </row>
    <row r="71" spans="3:13" ht="35.15" hidden="1" customHeight="1" outlineLevel="1">
      <c r="C71" s="1159"/>
      <c r="D71" s="1172" t="s">
        <v>8</v>
      </c>
      <c r="E71" s="964" t="s">
        <v>9</v>
      </c>
      <c r="F71" s="1234"/>
      <c r="G71" s="1235"/>
      <c r="H71" s="1235"/>
      <c r="I71" s="1235"/>
      <c r="J71" s="1236"/>
      <c r="L71" s="862" t="s">
        <v>851</v>
      </c>
      <c r="M71" s="861"/>
    </row>
    <row r="72" spans="3:13" ht="35.15" hidden="1" customHeight="1" outlineLevel="1">
      <c r="C72" s="1159"/>
      <c r="D72" s="1172"/>
      <c r="E72" s="964" t="s">
        <v>204</v>
      </c>
      <c r="F72" s="825"/>
      <c r="G72" s="893" t="s">
        <v>839</v>
      </c>
      <c r="H72" s="826"/>
      <c r="I72" s="893" t="s">
        <v>837</v>
      </c>
      <c r="J72" s="827"/>
      <c r="L72" s="862"/>
      <c r="M72" s="861"/>
    </row>
    <row r="73" spans="3:13" ht="35.15" hidden="1" customHeight="1" outlineLevel="1">
      <c r="C73" s="1159"/>
      <c r="D73" s="1172"/>
      <c r="E73" s="964" t="s">
        <v>838</v>
      </c>
      <c r="F73" s="1187"/>
      <c r="G73" s="1188"/>
      <c r="H73" s="1188"/>
      <c r="I73" s="1188"/>
      <c r="J73" s="1189"/>
      <c r="L73" s="862"/>
      <c r="M73" s="861"/>
    </row>
    <row r="74" spans="3:13" ht="35.15" hidden="1" customHeight="1" outlineLevel="1">
      <c r="C74" s="1159"/>
      <c r="D74" s="1172"/>
      <c r="E74" s="964" t="s">
        <v>10</v>
      </c>
      <c r="F74" s="1184"/>
      <c r="G74" s="1185"/>
      <c r="H74" s="1185"/>
      <c r="I74" s="1185"/>
      <c r="J74" s="1205"/>
      <c r="L74" s="862" t="s">
        <v>11</v>
      </c>
      <c r="M74" s="861"/>
    </row>
    <row r="75" spans="3:13" ht="35.15" hidden="1" customHeight="1" outlineLevel="1">
      <c r="C75" s="1159"/>
      <c r="D75" s="1160" t="s">
        <v>12</v>
      </c>
      <c r="E75" s="1161"/>
      <c r="F75" s="1237"/>
      <c r="G75" s="1238"/>
      <c r="H75" s="1238"/>
      <c r="I75" s="1238"/>
      <c r="J75" s="1239"/>
      <c r="L75" s="862" t="s">
        <v>13</v>
      </c>
      <c r="M75" s="861"/>
    </row>
    <row r="76" spans="3:13" ht="35.15" hidden="1" customHeight="1" outlineLevel="1">
      <c r="C76" s="1159"/>
      <c r="D76" s="1208" t="s">
        <v>201</v>
      </c>
      <c r="E76" s="1209"/>
      <c r="F76" s="1243"/>
      <c r="G76" s="1244"/>
      <c r="H76" s="1244"/>
      <c r="I76" s="1244"/>
      <c r="J76" s="1245"/>
      <c r="L76" s="862" t="s">
        <v>983</v>
      </c>
      <c r="M76" s="861"/>
    </row>
    <row r="77" spans="3:13" s="870" customFormat="1" ht="25" customHeight="1" collapsed="1">
      <c r="C77" s="850"/>
      <c r="D77" s="850"/>
      <c r="E77" s="850"/>
      <c r="F77" s="850"/>
      <c r="G77" s="850"/>
      <c r="H77" s="850"/>
      <c r="I77" s="850"/>
      <c r="J77" s="850"/>
    </row>
    <row r="78" spans="3:13">
      <c r="C78" s="1193" t="s">
        <v>200</v>
      </c>
      <c r="D78" s="1200"/>
      <c r="E78" s="1200"/>
      <c r="F78" s="872" t="s">
        <v>214</v>
      </c>
      <c r="G78" s="872"/>
      <c r="H78" s="872"/>
      <c r="I78" s="872"/>
      <c r="J78" s="872"/>
      <c r="K78" s="854"/>
      <c r="L78" s="855" t="s">
        <v>223</v>
      </c>
    </row>
    <row r="79" spans="3:13" ht="35.15" customHeight="1">
      <c r="C79" s="1171" t="s">
        <v>16</v>
      </c>
      <c r="D79" s="1162" t="s">
        <v>202</v>
      </c>
      <c r="E79" s="1163"/>
      <c r="F79" s="1190"/>
      <c r="G79" s="1191"/>
      <c r="H79" s="1191"/>
      <c r="I79" s="1191"/>
      <c r="J79" s="1192"/>
      <c r="L79" s="877"/>
      <c r="M79" s="861"/>
    </row>
    <row r="80" spans="3:13" ht="35.15" customHeight="1">
      <c r="C80" s="1171"/>
      <c r="D80" s="1160" t="s">
        <v>302</v>
      </c>
      <c r="E80" s="1161"/>
      <c r="F80" s="1177"/>
      <c r="G80" s="1178"/>
      <c r="H80" s="1178"/>
      <c r="I80" s="1178"/>
      <c r="J80" s="1179"/>
      <c r="L80" s="862" t="s">
        <v>933</v>
      </c>
      <c r="M80" s="861"/>
    </row>
    <row r="81" spans="1:13" ht="35.15" customHeight="1">
      <c r="C81" s="1171"/>
      <c r="D81" s="1208" t="s">
        <v>18</v>
      </c>
      <c r="E81" s="1209"/>
      <c r="F81" s="1184"/>
      <c r="G81" s="1185"/>
      <c r="H81" s="1185"/>
      <c r="I81" s="1185"/>
      <c r="J81" s="1205"/>
      <c r="L81" s="862" t="s">
        <v>841</v>
      </c>
      <c r="M81" s="861"/>
    </row>
    <row r="82" spans="1:13" s="870" customFormat="1" ht="9.75" customHeight="1">
      <c r="F82" s="1227" t="s">
        <v>214</v>
      </c>
      <c r="G82" s="1227"/>
      <c r="H82" s="1227"/>
      <c r="I82" s="1227"/>
      <c r="J82" s="1227"/>
    </row>
    <row r="83" spans="1:13">
      <c r="C83" s="1193" t="s">
        <v>213</v>
      </c>
      <c r="D83" s="1200"/>
      <c r="E83" s="1200"/>
      <c r="F83" s="1280" t="s">
        <v>984</v>
      </c>
      <c r="G83" s="1280"/>
      <c r="H83" s="1280"/>
      <c r="I83" s="1280"/>
      <c r="J83" s="1280"/>
      <c r="K83" s="854"/>
      <c r="L83" s="855" t="s">
        <v>223</v>
      </c>
    </row>
    <row r="84" spans="1:13" ht="42">
      <c r="C84" s="1170" t="s">
        <v>20</v>
      </c>
      <c r="D84" s="1162" t="s">
        <v>21</v>
      </c>
      <c r="E84" s="1163"/>
      <c r="F84" s="2"/>
      <c r="G84" s="880"/>
      <c r="H84" s="880"/>
      <c r="I84" s="880"/>
      <c r="J84" s="858"/>
      <c r="K84" s="881"/>
      <c r="L84" s="857" t="s">
        <v>985</v>
      </c>
    </row>
    <row r="85" spans="1:13" ht="29.25" customHeight="1">
      <c r="C85" s="1171"/>
      <c r="D85" s="1172" t="s">
        <v>22</v>
      </c>
      <c r="E85" s="964" t="s">
        <v>23</v>
      </c>
      <c r="F85" s="1190"/>
      <c r="G85" s="1191"/>
      <c r="H85" s="1191"/>
      <c r="I85" s="1191"/>
      <c r="J85" s="1192"/>
      <c r="L85" s="877" t="s">
        <v>24</v>
      </c>
      <c r="M85" s="861"/>
    </row>
    <row r="86" spans="1:13" ht="29.25" customHeight="1">
      <c r="C86" s="1171"/>
      <c r="D86" s="1172"/>
      <c r="E86" s="964" t="s">
        <v>206</v>
      </c>
      <c r="F86" s="1177"/>
      <c r="G86" s="1178"/>
      <c r="H86" s="1178"/>
      <c r="I86" s="1178"/>
      <c r="J86" s="1179"/>
      <c r="L86" s="862" t="s">
        <v>24</v>
      </c>
      <c r="M86" s="861"/>
    </row>
    <row r="87" spans="1:13" ht="29.25" customHeight="1">
      <c r="C87" s="1171"/>
      <c r="D87" s="1172"/>
      <c r="E87" s="964" t="s">
        <v>207</v>
      </c>
      <c r="F87" s="1177"/>
      <c r="G87" s="1178"/>
      <c r="H87" s="1178"/>
      <c r="I87" s="1183"/>
      <c r="J87" s="815"/>
      <c r="L87" s="862" t="s">
        <v>963</v>
      </c>
      <c r="M87" s="861"/>
    </row>
    <row r="88" spans="1:13" ht="29.25" customHeight="1">
      <c r="C88" s="1171"/>
      <c r="D88" s="1172"/>
      <c r="E88" s="964" t="s">
        <v>205</v>
      </c>
      <c r="F88" s="1184"/>
      <c r="G88" s="1185"/>
      <c r="H88" s="1185"/>
      <c r="I88" s="1186"/>
      <c r="J88" s="816"/>
      <c r="L88" s="862"/>
      <c r="M88" s="861"/>
    </row>
    <row r="89" spans="1:13" ht="25">
      <c r="C89" s="1171"/>
      <c r="D89" s="1172" t="s">
        <v>25</v>
      </c>
      <c r="E89" s="964" t="s">
        <v>9</v>
      </c>
      <c r="F89" s="1174"/>
      <c r="G89" s="1175"/>
      <c r="H89" s="1175"/>
      <c r="I89" s="1175"/>
      <c r="J89" s="1176"/>
      <c r="L89" s="862" t="s">
        <v>851</v>
      </c>
      <c r="M89" s="861"/>
    </row>
    <row r="90" spans="1:13" ht="31.5" customHeight="1">
      <c r="C90" s="1171"/>
      <c r="D90" s="1172"/>
      <c r="E90" s="964" t="s">
        <v>204</v>
      </c>
      <c r="F90" s="825"/>
      <c r="G90" s="893" t="s">
        <v>839</v>
      </c>
      <c r="H90" s="826"/>
      <c r="I90" s="893" t="s">
        <v>837</v>
      </c>
      <c r="J90" s="827"/>
      <c r="L90" s="862"/>
      <c r="M90" s="861"/>
    </row>
    <row r="91" spans="1:13" ht="31.5" customHeight="1">
      <c r="C91" s="1171"/>
      <c r="D91" s="1172"/>
      <c r="E91" s="964" t="s">
        <v>838</v>
      </c>
      <c r="F91" s="1187"/>
      <c r="G91" s="1188"/>
      <c r="H91" s="1188"/>
      <c r="I91" s="1188"/>
      <c r="J91" s="1189"/>
      <c r="L91" s="862"/>
      <c r="M91" s="861"/>
    </row>
    <row r="92" spans="1:13" ht="25">
      <c r="C92" s="1171"/>
      <c r="D92" s="1172"/>
      <c r="E92" s="964" t="s">
        <v>10</v>
      </c>
      <c r="F92" s="1177"/>
      <c r="G92" s="1178"/>
      <c r="H92" s="1178"/>
      <c r="I92" s="1178"/>
      <c r="J92" s="1179"/>
      <c r="L92" s="877" t="s">
        <v>24</v>
      </c>
      <c r="M92" s="861"/>
    </row>
    <row r="93" spans="1:13" ht="25">
      <c r="C93" s="1171"/>
      <c r="D93" s="1172"/>
      <c r="E93" s="964" t="s">
        <v>26</v>
      </c>
      <c r="F93" s="1177"/>
      <c r="G93" s="1178"/>
      <c r="H93" s="1178"/>
      <c r="I93" s="1178"/>
      <c r="J93" s="1179"/>
      <c r="L93" s="877" t="s">
        <v>24</v>
      </c>
      <c r="M93" s="861"/>
    </row>
    <row r="94" spans="1:13" ht="25">
      <c r="C94" s="1171"/>
      <c r="D94" s="1173"/>
      <c r="E94" s="965" t="s">
        <v>208</v>
      </c>
      <c r="F94" s="1180"/>
      <c r="G94" s="1181"/>
      <c r="H94" s="1181"/>
      <c r="I94" s="1181"/>
      <c r="J94" s="1182"/>
      <c r="L94" s="862" t="s">
        <v>27</v>
      </c>
      <c r="M94" s="861"/>
    </row>
    <row r="95" spans="1:13" ht="25" customHeight="1" collapsed="1">
      <c r="A95" s="861"/>
      <c r="B95" s="850" t="s">
        <v>344</v>
      </c>
      <c r="C95" s="850"/>
      <c r="D95" s="850"/>
      <c r="E95" s="850"/>
      <c r="F95" s="850"/>
      <c r="G95" s="850"/>
      <c r="H95" s="850"/>
      <c r="I95" s="850"/>
      <c r="J95" s="850"/>
    </row>
    <row r="96" spans="1:13" ht="42" hidden="1" outlineLevel="1">
      <c r="C96" s="1170" t="s">
        <v>28</v>
      </c>
      <c r="D96" s="1162" t="s">
        <v>21</v>
      </c>
      <c r="E96" s="1163"/>
      <c r="F96" s="2"/>
      <c r="L96" s="857" t="s">
        <v>400</v>
      </c>
    </row>
    <row r="97" spans="1:13" ht="25" hidden="1" outlineLevel="1">
      <c r="C97" s="1171"/>
      <c r="D97" s="1172" t="s">
        <v>22</v>
      </c>
      <c r="E97" s="964" t="s">
        <v>23</v>
      </c>
      <c r="F97" s="1190"/>
      <c r="G97" s="1191"/>
      <c r="H97" s="1191"/>
      <c r="I97" s="1191"/>
      <c r="J97" s="1192"/>
      <c r="L97" s="862" t="s">
        <v>24</v>
      </c>
      <c r="M97" s="861"/>
    </row>
    <row r="98" spans="1:13" ht="25" hidden="1" outlineLevel="1">
      <c r="C98" s="1171"/>
      <c r="D98" s="1172"/>
      <c r="E98" s="964" t="s">
        <v>206</v>
      </c>
      <c r="F98" s="1177"/>
      <c r="G98" s="1178"/>
      <c r="H98" s="1178"/>
      <c r="I98" s="1178"/>
      <c r="J98" s="1179"/>
      <c r="L98" s="862" t="s">
        <v>24</v>
      </c>
      <c r="M98" s="861"/>
    </row>
    <row r="99" spans="1:13" ht="25" hidden="1" outlineLevel="1">
      <c r="C99" s="1171"/>
      <c r="D99" s="1172"/>
      <c r="E99" s="964" t="s">
        <v>207</v>
      </c>
      <c r="F99" s="1177"/>
      <c r="G99" s="1178"/>
      <c r="H99" s="1178"/>
      <c r="I99" s="1183"/>
      <c r="J99" s="815"/>
      <c r="L99" s="862" t="s">
        <v>963</v>
      </c>
      <c r="M99" s="861"/>
    </row>
    <row r="100" spans="1:13" ht="25" hidden="1" outlineLevel="1">
      <c r="C100" s="1171"/>
      <c r="D100" s="1172"/>
      <c r="E100" s="964" t="s">
        <v>205</v>
      </c>
      <c r="F100" s="1184"/>
      <c r="G100" s="1185"/>
      <c r="H100" s="1185"/>
      <c r="I100" s="1186"/>
      <c r="J100" s="816"/>
      <c r="L100" s="862"/>
      <c r="M100" s="861"/>
    </row>
    <row r="101" spans="1:13" ht="25" hidden="1" outlineLevel="1">
      <c r="C101" s="1171"/>
      <c r="D101" s="1172" t="s">
        <v>25</v>
      </c>
      <c r="E101" s="964" t="s">
        <v>9</v>
      </c>
      <c r="F101" s="1174"/>
      <c r="G101" s="1175"/>
      <c r="H101" s="1175"/>
      <c r="I101" s="1175"/>
      <c r="J101" s="1176"/>
      <c r="L101" s="862" t="s">
        <v>851</v>
      </c>
      <c r="M101" s="861"/>
    </row>
    <row r="102" spans="1:13" ht="29.25" hidden="1" customHeight="1" outlineLevel="1">
      <c r="C102" s="1171"/>
      <c r="D102" s="1172"/>
      <c r="E102" s="964" t="s">
        <v>204</v>
      </c>
      <c r="F102" s="825"/>
      <c r="G102" s="893" t="s">
        <v>839</v>
      </c>
      <c r="H102" s="826"/>
      <c r="I102" s="893" t="s">
        <v>837</v>
      </c>
      <c r="J102" s="827"/>
      <c r="L102" s="862"/>
      <c r="M102" s="861"/>
    </row>
    <row r="103" spans="1:13" ht="30" hidden="1" customHeight="1" outlineLevel="1">
      <c r="C103" s="1171"/>
      <c r="D103" s="1172"/>
      <c r="E103" s="964" t="s">
        <v>838</v>
      </c>
      <c r="F103" s="1187"/>
      <c r="G103" s="1188"/>
      <c r="H103" s="1188"/>
      <c r="I103" s="1188"/>
      <c r="J103" s="1189"/>
      <c r="L103" s="862"/>
      <c r="M103" s="861"/>
    </row>
    <row r="104" spans="1:13" ht="25" hidden="1" outlineLevel="1">
      <c r="C104" s="1171"/>
      <c r="D104" s="1172"/>
      <c r="E104" s="964" t="s">
        <v>10</v>
      </c>
      <c r="F104" s="1177"/>
      <c r="G104" s="1178"/>
      <c r="H104" s="1178"/>
      <c r="I104" s="1178"/>
      <c r="J104" s="1179"/>
      <c r="L104" s="862" t="s">
        <v>24</v>
      </c>
      <c r="M104" s="861"/>
    </row>
    <row r="105" spans="1:13" ht="25" hidden="1" outlineLevel="1">
      <c r="C105" s="1171"/>
      <c r="D105" s="1172"/>
      <c r="E105" s="964" t="s">
        <v>26</v>
      </c>
      <c r="F105" s="1177"/>
      <c r="G105" s="1178"/>
      <c r="H105" s="1178"/>
      <c r="I105" s="1178"/>
      <c r="J105" s="1179"/>
      <c r="L105" s="862" t="s">
        <v>24</v>
      </c>
      <c r="M105" s="861"/>
    </row>
    <row r="106" spans="1:13" ht="25" hidden="1" outlineLevel="1">
      <c r="C106" s="1171"/>
      <c r="D106" s="1173"/>
      <c r="E106" s="965" t="s">
        <v>208</v>
      </c>
      <c r="F106" s="1180"/>
      <c r="G106" s="1181"/>
      <c r="H106" s="1181"/>
      <c r="I106" s="1181"/>
      <c r="J106" s="1182"/>
      <c r="L106" s="862" t="s">
        <v>27</v>
      </c>
      <c r="M106" s="861"/>
    </row>
    <row r="107" spans="1:13" ht="25" customHeight="1" collapsed="1">
      <c r="A107" s="861"/>
      <c r="B107" s="850" t="s">
        <v>345</v>
      </c>
      <c r="C107" s="850"/>
      <c r="D107" s="850"/>
      <c r="E107" s="850"/>
      <c r="F107" s="850"/>
      <c r="G107" s="850"/>
      <c r="H107" s="850"/>
      <c r="I107" s="850"/>
      <c r="J107" s="850"/>
    </row>
    <row r="108" spans="1:13" ht="42" hidden="1" outlineLevel="1">
      <c r="C108" s="1170" t="s">
        <v>347</v>
      </c>
      <c r="D108" s="1162" t="s">
        <v>21</v>
      </c>
      <c r="E108" s="1163"/>
      <c r="F108" s="2"/>
      <c r="L108" s="857" t="s">
        <v>400</v>
      </c>
    </row>
    <row r="109" spans="1:13" ht="25" hidden="1" outlineLevel="1">
      <c r="C109" s="1171"/>
      <c r="D109" s="1172" t="s">
        <v>22</v>
      </c>
      <c r="E109" s="964" t="s">
        <v>23</v>
      </c>
      <c r="F109" s="1190"/>
      <c r="G109" s="1191"/>
      <c r="H109" s="1191"/>
      <c r="I109" s="1191"/>
      <c r="J109" s="1192"/>
      <c r="L109" s="862" t="s">
        <v>24</v>
      </c>
      <c r="M109" s="861"/>
    </row>
    <row r="110" spans="1:13" ht="25" hidden="1" outlineLevel="1">
      <c r="C110" s="1171"/>
      <c r="D110" s="1172"/>
      <c r="E110" s="964" t="s">
        <v>206</v>
      </c>
      <c r="F110" s="1177"/>
      <c r="G110" s="1178"/>
      <c r="H110" s="1178"/>
      <c r="I110" s="1178"/>
      <c r="J110" s="1179"/>
      <c r="L110" s="862" t="s">
        <v>24</v>
      </c>
      <c r="M110" s="861"/>
    </row>
    <row r="111" spans="1:13" ht="25" hidden="1" outlineLevel="1">
      <c r="C111" s="1171"/>
      <c r="D111" s="1172"/>
      <c r="E111" s="964" t="s">
        <v>207</v>
      </c>
      <c r="F111" s="1177"/>
      <c r="G111" s="1178"/>
      <c r="H111" s="1178"/>
      <c r="I111" s="1183"/>
      <c r="J111" s="815"/>
      <c r="L111" s="862" t="s">
        <v>963</v>
      </c>
      <c r="M111" s="861"/>
    </row>
    <row r="112" spans="1:13" ht="25" hidden="1" outlineLevel="1">
      <c r="C112" s="1171"/>
      <c r="D112" s="1172"/>
      <c r="E112" s="964" t="s">
        <v>205</v>
      </c>
      <c r="F112" s="1184"/>
      <c r="G112" s="1185"/>
      <c r="H112" s="1185"/>
      <c r="I112" s="1186"/>
      <c r="J112" s="816"/>
      <c r="L112" s="862"/>
      <c r="M112" s="861"/>
    </row>
    <row r="113" spans="1:13" ht="25" hidden="1" outlineLevel="1">
      <c r="C113" s="1171"/>
      <c r="D113" s="1172" t="s">
        <v>25</v>
      </c>
      <c r="E113" s="964" t="s">
        <v>9</v>
      </c>
      <c r="F113" s="1174"/>
      <c r="G113" s="1175"/>
      <c r="H113" s="1175"/>
      <c r="I113" s="1175"/>
      <c r="J113" s="1176"/>
      <c r="L113" s="862" t="s">
        <v>851</v>
      </c>
      <c r="M113" s="861"/>
    </row>
    <row r="114" spans="1:13" ht="31.5" hidden="1" customHeight="1" outlineLevel="1">
      <c r="C114" s="1171"/>
      <c r="D114" s="1172"/>
      <c r="E114" s="964" t="s">
        <v>204</v>
      </c>
      <c r="F114" s="825"/>
      <c r="G114" s="893" t="s">
        <v>839</v>
      </c>
      <c r="H114" s="826"/>
      <c r="I114" s="893" t="s">
        <v>837</v>
      </c>
      <c r="J114" s="827"/>
      <c r="L114" s="862"/>
      <c r="M114" s="861"/>
    </row>
    <row r="115" spans="1:13" ht="31.5" hidden="1" customHeight="1" outlineLevel="1">
      <c r="C115" s="1171"/>
      <c r="D115" s="1172"/>
      <c r="E115" s="964" t="s">
        <v>838</v>
      </c>
      <c r="F115" s="1187"/>
      <c r="G115" s="1188"/>
      <c r="H115" s="1188"/>
      <c r="I115" s="1188"/>
      <c r="J115" s="1189"/>
      <c r="L115" s="862"/>
      <c r="M115" s="861"/>
    </row>
    <row r="116" spans="1:13" ht="25" hidden="1" outlineLevel="1">
      <c r="C116" s="1171"/>
      <c r="D116" s="1172"/>
      <c r="E116" s="964" t="s">
        <v>10</v>
      </c>
      <c r="F116" s="1177"/>
      <c r="G116" s="1178"/>
      <c r="H116" s="1178"/>
      <c r="I116" s="1178"/>
      <c r="J116" s="1179"/>
      <c r="L116" s="862" t="s">
        <v>24</v>
      </c>
      <c r="M116" s="861"/>
    </row>
    <row r="117" spans="1:13" ht="25" hidden="1" outlineLevel="1">
      <c r="C117" s="1171"/>
      <c r="D117" s="1172"/>
      <c r="E117" s="964" t="s">
        <v>26</v>
      </c>
      <c r="F117" s="1177"/>
      <c r="G117" s="1178"/>
      <c r="H117" s="1178"/>
      <c r="I117" s="1178"/>
      <c r="J117" s="1179"/>
      <c r="L117" s="862" t="s">
        <v>24</v>
      </c>
      <c r="M117" s="861"/>
    </row>
    <row r="118" spans="1:13" ht="25" hidden="1" outlineLevel="1">
      <c r="C118" s="1171"/>
      <c r="D118" s="1173"/>
      <c r="E118" s="965" t="s">
        <v>208</v>
      </c>
      <c r="F118" s="1180"/>
      <c r="G118" s="1181"/>
      <c r="H118" s="1181"/>
      <c r="I118" s="1181"/>
      <c r="J118" s="1182"/>
      <c r="L118" s="862" t="s">
        <v>27</v>
      </c>
      <c r="M118" s="861"/>
    </row>
    <row r="119" spans="1:13" ht="25" customHeight="1" collapsed="1">
      <c r="A119" s="861"/>
      <c r="B119" s="850" t="s">
        <v>346</v>
      </c>
      <c r="C119" s="850"/>
      <c r="D119" s="850"/>
      <c r="E119" s="850"/>
      <c r="F119" s="850"/>
      <c r="G119" s="850"/>
      <c r="H119" s="850"/>
      <c r="I119" s="850"/>
      <c r="J119" s="850"/>
    </row>
    <row r="120" spans="1:13" ht="42" hidden="1" outlineLevel="1">
      <c r="C120" s="1170" t="s">
        <v>348</v>
      </c>
      <c r="D120" s="1162" t="s">
        <v>21</v>
      </c>
      <c r="E120" s="1163"/>
      <c r="F120" s="2"/>
      <c r="L120" s="857" t="s">
        <v>400</v>
      </c>
    </row>
    <row r="121" spans="1:13" ht="25" hidden="1" outlineLevel="1">
      <c r="C121" s="1171"/>
      <c r="D121" s="1172" t="s">
        <v>22</v>
      </c>
      <c r="E121" s="964" t="s">
        <v>23</v>
      </c>
      <c r="F121" s="1190"/>
      <c r="G121" s="1191"/>
      <c r="H121" s="1191"/>
      <c r="I121" s="1191"/>
      <c r="J121" s="1192"/>
      <c r="L121" s="862" t="s">
        <v>24</v>
      </c>
      <c r="M121" s="861"/>
    </row>
    <row r="122" spans="1:13" ht="25" hidden="1" outlineLevel="1">
      <c r="C122" s="1171"/>
      <c r="D122" s="1172"/>
      <c r="E122" s="964" t="s">
        <v>206</v>
      </c>
      <c r="F122" s="1177"/>
      <c r="G122" s="1178"/>
      <c r="H122" s="1178"/>
      <c r="I122" s="1178"/>
      <c r="J122" s="1179"/>
      <c r="L122" s="862" t="s">
        <v>24</v>
      </c>
      <c r="M122" s="861"/>
    </row>
    <row r="123" spans="1:13" ht="25" hidden="1" outlineLevel="1">
      <c r="C123" s="1171"/>
      <c r="D123" s="1172"/>
      <c r="E123" s="964" t="s">
        <v>207</v>
      </c>
      <c r="F123" s="1177"/>
      <c r="G123" s="1178"/>
      <c r="H123" s="1178"/>
      <c r="I123" s="1183"/>
      <c r="J123" s="815"/>
      <c r="L123" s="862" t="s">
        <v>963</v>
      </c>
      <c r="M123" s="861"/>
    </row>
    <row r="124" spans="1:13" ht="25" hidden="1" outlineLevel="1">
      <c r="C124" s="1171"/>
      <c r="D124" s="1172"/>
      <c r="E124" s="964" t="s">
        <v>205</v>
      </c>
      <c r="F124" s="1184"/>
      <c r="G124" s="1185"/>
      <c r="H124" s="1185"/>
      <c r="I124" s="1186"/>
      <c r="J124" s="816"/>
      <c r="L124" s="862"/>
      <c r="M124" s="861"/>
    </row>
    <row r="125" spans="1:13" ht="25" hidden="1" outlineLevel="1">
      <c r="C125" s="1171"/>
      <c r="D125" s="1172" t="s">
        <v>25</v>
      </c>
      <c r="E125" s="964" t="s">
        <v>9</v>
      </c>
      <c r="F125" s="1174"/>
      <c r="G125" s="1175"/>
      <c r="H125" s="1175"/>
      <c r="I125" s="1175"/>
      <c r="J125" s="1176"/>
      <c r="L125" s="862" t="s">
        <v>851</v>
      </c>
      <c r="M125" s="861"/>
    </row>
    <row r="126" spans="1:13" ht="31.5" hidden="1" customHeight="1" outlineLevel="1">
      <c r="C126" s="1171"/>
      <c r="D126" s="1172"/>
      <c r="E126" s="964" t="s">
        <v>204</v>
      </c>
      <c r="F126" s="825"/>
      <c r="G126" s="893" t="s">
        <v>839</v>
      </c>
      <c r="H126" s="826"/>
      <c r="I126" s="893" t="s">
        <v>837</v>
      </c>
      <c r="J126" s="827"/>
      <c r="L126" s="862"/>
      <c r="M126" s="861"/>
    </row>
    <row r="127" spans="1:13" ht="31.5" hidden="1" customHeight="1" outlineLevel="1">
      <c r="C127" s="1171"/>
      <c r="D127" s="1172"/>
      <c r="E127" s="964" t="s">
        <v>838</v>
      </c>
      <c r="F127" s="1187"/>
      <c r="G127" s="1188"/>
      <c r="H127" s="1188"/>
      <c r="I127" s="1188"/>
      <c r="J127" s="1189"/>
      <c r="L127" s="862"/>
      <c r="M127" s="861"/>
    </row>
    <row r="128" spans="1:13" ht="25" hidden="1" outlineLevel="1">
      <c r="C128" s="1171"/>
      <c r="D128" s="1172"/>
      <c r="E128" s="964" t="s">
        <v>10</v>
      </c>
      <c r="F128" s="1177"/>
      <c r="G128" s="1178"/>
      <c r="H128" s="1178"/>
      <c r="I128" s="1178"/>
      <c r="J128" s="1179"/>
      <c r="L128" s="862" t="s">
        <v>24</v>
      </c>
      <c r="M128" s="861"/>
    </row>
    <row r="129" spans="2:13" ht="25" hidden="1" outlineLevel="1">
      <c r="C129" s="1171"/>
      <c r="D129" s="1172"/>
      <c r="E129" s="964" t="s">
        <v>26</v>
      </c>
      <c r="F129" s="1177"/>
      <c r="G129" s="1178"/>
      <c r="H129" s="1178"/>
      <c r="I129" s="1178"/>
      <c r="J129" s="1179"/>
      <c r="L129" s="862" t="s">
        <v>24</v>
      </c>
      <c r="M129" s="861"/>
    </row>
    <row r="130" spans="2:13" ht="25" hidden="1" outlineLevel="1">
      <c r="C130" s="1171"/>
      <c r="D130" s="1173"/>
      <c r="E130" s="965" t="s">
        <v>208</v>
      </c>
      <c r="F130" s="1180"/>
      <c r="G130" s="1181"/>
      <c r="H130" s="1181"/>
      <c r="I130" s="1181"/>
      <c r="J130" s="1182"/>
      <c r="L130" s="862" t="s">
        <v>27</v>
      </c>
      <c r="M130" s="861"/>
    </row>
    <row r="131" spans="2:13" s="870" customFormat="1" ht="25" customHeight="1" collapsed="1">
      <c r="C131" s="850"/>
      <c r="D131" s="850"/>
      <c r="E131" s="850"/>
      <c r="F131" s="850"/>
      <c r="G131" s="850"/>
      <c r="H131" s="850"/>
      <c r="I131" s="850"/>
      <c r="J131" s="850"/>
      <c r="K131" s="882"/>
    </row>
    <row r="132" spans="2:13" s="870" customFormat="1" ht="25.5" hidden="1" customHeight="1">
      <c r="B132" s="850"/>
      <c r="C132" s="1225" t="s">
        <v>871</v>
      </c>
      <c r="D132" s="1226"/>
      <c r="E132" s="1226"/>
      <c r="F132" s="1226"/>
      <c r="G132" s="1226"/>
      <c r="H132" s="1226"/>
      <c r="I132" s="1226"/>
      <c r="J132" s="1226"/>
      <c r="K132" s="882"/>
      <c r="L132" s="855" t="s">
        <v>223</v>
      </c>
    </row>
    <row r="133" spans="2:13" s="870" customFormat="1" ht="25.5" hidden="1" customHeight="1">
      <c r="B133" s="850"/>
      <c r="C133" s="1170" t="s">
        <v>879</v>
      </c>
      <c r="D133" s="1173" t="s">
        <v>22</v>
      </c>
      <c r="E133" s="964" t="s">
        <v>880</v>
      </c>
      <c r="F133" s="1190"/>
      <c r="G133" s="1191"/>
      <c r="H133" s="1191"/>
      <c r="I133" s="1191"/>
      <c r="J133" s="1192"/>
      <c r="K133" s="882"/>
      <c r="L133" s="916" t="s">
        <v>986</v>
      </c>
    </row>
    <row r="134" spans="2:13" s="870" customFormat="1" ht="25.5" hidden="1" customHeight="1">
      <c r="B134" s="850"/>
      <c r="C134" s="1170"/>
      <c r="D134" s="1275"/>
      <c r="E134" s="964" t="s">
        <v>23</v>
      </c>
      <c r="F134" s="1177"/>
      <c r="G134" s="1178"/>
      <c r="H134" s="1178"/>
      <c r="I134" s="1178"/>
      <c r="J134" s="1179"/>
      <c r="K134" s="882"/>
      <c r="L134" s="917" t="s">
        <v>873</v>
      </c>
    </row>
    <row r="135" spans="2:13" s="870" customFormat="1" ht="25.5" hidden="1" customHeight="1">
      <c r="B135" s="850"/>
      <c r="C135" s="1170"/>
      <c r="D135" s="1275"/>
      <c r="E135" s="964" t="s">
        <v>206</v>
      </c>
      <c r="F135" s="1177"/>
      <c r="G135" s="1178"/>
      <c r="H135" s="1178"/>
      <c r="I135" s="1178"/>
      <c r="J135" s="1179"/>
      <c r="K135" s="882"/>
      <c r="L135" s="917" t="s">
        <v>874</v>
      </c>
    </row>
    <row r="136" spans="2:13" s="870" customFormat="1" ht="25.5" hidden="1" customHeight="1">
      <c r="B136" s="850"/>
      <c r="C136" s="1170"/>
      <c r="D136" s="1275"/>
      <c r="E136" s="964" t="s">
        <v>207</v>
      </c>
      <c r="F136" s="1177"/>
      <c r="G136" s="1178"/>
      <c r="H136" s="1178"/>
      <c r="I136" s="1183"/>
      <c r="J136" s="897"/>
      <c r="K136" s="882"/>
      <c r="L136" s="917"/>
    </row>
    <row r="137" spans="2:13" s="870" customFormat="1" ht="25.5" hidden="1" customHeight="1">
      <c r="B137" s="850"/>
      <c r="C137" s="1170"/>
      <c r="D137" s="1276"/>
      <c r="E137" s="964" t="s">
        <v>205</v>
      </c>
      <c r="F137" s="1277"/>
      <c r="G137" s="1278"/>
      <c r="H137" s="1278"/>
      <c r="I137" s="1279"/>
      <c r="J137" s="896"/>
      <c r="K137" s="882"/>
      <c r="L137" s="915"/>
    </row>
    <row r="138" spans="2:13" s="870" customFormat="1" ht="25.5" hidden="1" customHeight="1">
      <c r="B138" s="850"/>
      <c r="C138" s="1170"/>
      <c r="D138" s="1172" t="s">
        <v>25</v>
      </c>
      <c r="E138" s="964" t="s">
        <v>9</v>
      </c>
      <c r="F138" s="1174"/>
      <c r="G138" s="1175"/>
      <c r="H138" s="1175"/>
      <c r="I138" s="1175"/>
      <c r="J138" s="1176"/>
      <c r="K138" s="882"/>
      <c r="L138" s="862" t="s">
        <v>851</v>
      </c>
    </row>
    <row r="139" spans="2:13" s="870" customFormat="1" ht="25.5" hidden="1" customHeight="1">
      <c r="B139" s="850"/>
      <c r="C139" s="1170"/>
      <c r="D139" s="1172"/>
      <c r="E139" s="964" t="s">
        <v>204</v>
      </c>
      <c r="F139" s="825"/>
      <c r="G139" s="893" t="s">
        <v>839</v>
      </c>
      <c r="H139" s="826"/>
      <c r="I139" s="893" t="s">
        <v>837</v>
      </c>
      <c r="J139" s="827"/>
      <c r="K139" s="882"/>
      <c r="L139" s="917"/>
    </row>
    <row r="140" spans="2:13" s="870" customFormat="1" ht="25.5" hidden="1" customHeight="1">
      <c r="B140" s="850"/>
      <c r="C140" s="1170"/>
      <c r="D140" s="1172"/>
      <c r="E140" s="964" t="s">
        <v>838</v>
      </c>
      <c r="F140" s="1187"/>
      <c r="G140" s="1188"/>
      <c r="H140" s="1188"/>
      <c r="I140" s="1188"/>
      <c r="J140" s="1189"/>
      <c r="K140" s="882"/>
      <c r="L140" s="917"/>
    </row>
    <row r="141" spans="2:13" s="870" customFormat="1" ht="25.5" hidden="1" customHeight="1">
      <c r="B141" s="850"/>
      <c r="C141" s="1170"/>
      <c r="D141" s="1172"/>
      <c r="E141" s="964" t="s">
        <v>10</v>
      </c>
      <c r="F141" s="1177"/>
      <c r="G141" s="1178"/>
      <c r="H141" s="1178"/>
      <c r="I141" s="1178"/>
      <c r="J141" s="1179"/>
      <c r="K141" s="882"/>
      <c r="L141" s="918" t="s">
        <v>876</v>
      </c>
    </row>
    <row r="142" spans="2:13" s="870" customFormat="1" ht="25.5" hidden="1" customHeight="1">
      <c r="B142" s="850"/>
      <c r="C142" s="1170"/>
      <c r="D142" s="1172"/>
      <c r="E142" s="964" t="s">
        <v>26</v>
      </c>
      <c r="F142" s="1177"/>
      <c r="G142" s="1178"/>
      <c r="H142" s="1178"/>
      <c r="I142" s="1178"/>
      <c r="J142" s="1179"/>
      <c r="K142" s="882"/>
      <c r="L142" s="919" t="s">
        <v>877</v>
      </c>
    </row>
    <row r="143" spans="2:13" s="870" customFormat="1" ht="25.5" hidden="1" customHeight="1">
      <c r="B143" s="850"/>
      <c r="C143" s="1170"/>
      <c r="D143" s="1173"/>
      <c r="E143" s="965" t="s">
        <v>208</v>
      </c>
      <c r="F143" s="1180"/>
      <c r="G143" s="1181"/>
      <c r="H143" s="1181"/>
      <c r="I143" s="1181"/>
      <c r="J143" s="1182"/>
      <c r="K143" s="882"/>
      <c r="L143" s="917" t="s">
        <v>878</v>
      </c>
    </row>
    <row r="144" spans="2:13" s="870" customFormat="1" ht="25.5" hidden="1" customHeight="1">
      <c r="B144" s="850"/>
      <c r="C144" s="894"/>
      <c r="D144" s="894"/>
      <c r="E144" s="895"/>
      <c r="F144" s="955"/>
      <c r="G144" s="956"/>
      <c r="H144" s="956"/>
      <c r="I144" s="956"/>
      <c r="J144" s="956"/>
      <c r="K144" s="882"/>
    </row>
    <row r="145" spans="3:13">
      <c r="C145" s="1193" t="s">
        <v>1345</v>
      </c>
      <c r="D145" s="1221"/>
      <c r="E145" s="1221"/>
      <c r="F145" s="1274"/>
      <c r="G145" s="1274"/>
      <c r="H145" s="1274"/>
      <c r="I145" s="1274"/>
      <c r="J145" s="1274"/>
      <c r="K145" s="854"/>
      <c r="L145" s="855" t="s">
        <v>223</v>
      </c>
    </row>
    <row r="146" spans="3:13" ht="35.15" customHeight="1">
      <c r="C146" s="1170" t="s">
        <v>303</v>
      </c>
      <c r="D146" s="1162" t="s">
        <v>30</v>
      </c>
      <c r="E146" s="1163"/>
      <c r="F146" s="4"/>
      <c r="G146" s="1216"/>
      <c r="H146" s="1216"/>
      <c r="I146" s="1216"/>
      <c r="J146" s="1217"/>
      <c r="L146" s="877" t="s">
        <v>968</v>
      </c>
      <c r="M146" s="861"/>
    </row>
    <row r="147" spans="3:13" ht="35.15" customHeight="1">
      <c r="C147" s="1171"/>
      <c r="D147" s="1160" t="s">
        <v>31</v>
      </c>
      <c r="E147" s="1161"/>
      <c r="F147" s="1196"/>
      <c r="G147" s="1197"/>
      <c r="H147" s="1197"/>
      <c r="I147" s="1197"/>
      <c r="J147" s="1198"/>
      <c r="L147" s="862" t="s">
        <v>330</v>
      </c>
      <c r="M147" s="861"/>
    </row>
    <row r="148" spans="3:13" ht="35.15" customHeight="1">
      <c r="C148" s="1171"/>
      <c r="D148" s="1160" t="s">
        <v>31</v>
      </c>
      <c r="E148" s="1161"/>
      <c r="F148" s="1196"/>
      <c r="G148" s="1197"/>
      <c r="H148" s="1197"/>
      <c r="I148" s="1197"/>
      <c r="J148" s="1198"/>
      <c r="L148" s="862" t="s">
        <v>32</v>
      </c>
      <c r="M148" s="861"/>
    </row>
    <row r="149" spans="3:13" ht="35.15" customHeight="1">
      <c r="C149" s="1171"/>
      <c r="D149" s="1208" t="s">
        <v>31</v>
      </c>
      <c r="E149" s="1209"/>
      <c r="F149" s="1210"/>
      <c r="G149" s="1211"/>
      <c r="H149" s="1211"/>
      <c r="I149" s="1211"/>
      <c r="J149" s="1212"/>
      <c r="L149" s="862" t="s">
        <v>32</v>
      </c>
      <c r="M149" s="861"/>
    </row>
    <row r="150" spans="3:13" s="1" customFormat="1" ht="9.75" customHeight="1">
      <c r="F150" s="1199" t="s">
        <v>214</v>
      </c>
      <c r="G150" s="1199"/>
      <c r="H150" s="1199"/>
      <c r="I150" s="1199"/>
      <c r="J150" s="1199"/>
    </row>
    <row r="151" spans="3:13">
      <c r="C151" s="1193" t="s">
        <v>1346</v>
      </c>
      <c r="D151" s="1200"/>
      <c r="E151" s="1200"/>
      <c r="F151" s="1201"/>
      <c r="G151" s="1201"/>
      <c r="H151" s="1201"/>
      <c r="I151" s="1201"/>
      <c r="J151" s="1201"/>
      <c r="K151" s="854"/>
      <c r="L151" s="855" t="s">
        <v>223</v>
      </c>
    </row>
    <row r="152" spans="3:13" ht="35.15" customHeight="1">
      <c r="C152" s="1170" t="s">
        <v>689</v>
      </c>
      <c r="D152" s="1162" t="s">
        <v>203</v>
      </c>
      <c r="E152" s="1163"/>
      <c r="F152" s="184"/>
      <c r="G152" s="1218"/>
      <c r="H152" s="1219"/>
      <c r="I152" s="1219"/>
      <c r="J152" s="1220"/>
      <c r="L152" s="877" t="s">
        <v>33</v>
      </c>
      <c r="M152" s="861"/>
    </row>
    <row r="153" spans="3:13" ht="35.15" customHeight="1">
      <c r="C153" s="1171"/>
      <c r="D153" s="1160" t="s">
        <v>331</v>
      </c>
      <c r="E153" s="1161"/>
      <c r="F153" s="1272"/>
      <c r="G153" s="1273"/>
      <c r="H153" s="1273"/>
      <c r="I153" s="1273"/>
      <c r="J153" s="883" t="s">
        <v>209</v>
      </c>
      <c r="L153" s="862"/>
      <c r="M153" s="861"/>
    </row>
    <row r="154" spans="3:13" ht="35.15" customHeight="1">
      <c r="C154" s="1171"/>
      <c r="D154" s="1208" t="s">
        <v>34</v>
      </c>
      <c r="E154" s="1209"/>
      <c r="F154" s="184"/>
      <c r="G154" s="1222"/>
      <c r="H154" s="1222"/>
      <c r="I154" s="1222"/>
      <c r="J154" s="1223"/>
      <c r="L154" s="862" t="s">
        <v>321</v>
      </c>
      <c r="M154" s="861"/>
    </row>
    <row r="155" spans="3:13" s="884" customFormat="1" ht="9.75" customHeight="1">
      <c r="F155" s="1224" t="s">
        <v>214</v>
      </c>
      <c r="G155" s="1224"/>
      <c r="H155" s="1224"/>
      <c r="I155" s="1224"/>
      <c r="J155" s="1224"/>
    </row>
    <row r="156" spans="3:13">
      <c r="C156" s="1193" t="s">
        <v>1347</v>
      </c>
      <c r="D156" s="1200"/>
      <c r="E156" s="1200"/>
      <c r="F156" s="1195" t="s">
        <v>214</v>
      </c>
      <c r="G156" s="1195"/>
      <c r="H156" s="1195"/>
      <c r="I156" s="1195"/>
      <c r="J156" s="1195"/>
      <c r="L156" s="855" t="s">
        <v>223</v>
      </c>
    </row>
    <row r="157" spans="3:13" ht="35.15" customHeight="1">
      <c r="C157" s="1159" t="s">
        <v>210</v>
      </c>
      <c r="D157" s="1162" t="s">
        <v>211</v>
      </c>
      <c r="E157" s="1163"/>
      <c r="F157" s="1213"/>
      <c r="G157" s="1214"/>
      <c r="H157" s="1214"/>
      <c r="I157" s="1214"/>
      <c r="J157" s="1215"/>
      <c r="L157" s="885"/>
      <c r="M157" s="861"/>
    </row>
    <row r="158" spans="3:13" ht="35.15" customHeight="1">
      <c r="C158" s="1159"/>
      <c r="D158" s="1160" t="s">
        <v>926</v>
      </c>
      <c r="E158" s="1161"/>
      <c r="F158" s="1202"/>
      <c r="G158" s="1203"/>
      <c r="H158" s="1203"/>
      <c r="I158" s="1203"/>
      <c r="J158" s="1204"/>
      <c r="L158" s="862"/>
      <c r="M158" s="861"/>
    </row>
    <row r="159" spans="3:13" ht="35.15" customHeight="1">
      <c r="C159" s="1159"/>
      <c r="D159" s="1160" t="s">
        <v>927</v>
      </c>
      <c r="E159" s="1161"/>
      <c r="F159" s="1202"/>
      <c r="G159" s="1203"/>
      <c r="H159" s="1203"/>
      <c r="I159" s="1203"/>
      <c r="J159" s="1204"/>
      <c r="L159" s="862"/>
      <c r="M159" s="861"/>
    </row>
    <row r="160" spans="3:13" ht="35.15" customHeight="1">
      <c r="C160" s="1159"/>
      <c r="D160" s="1160" t="s">
        <v>928</v>
      </c>
      <c r="E160" s="1161"/>
      <c r="F160" s="1177"/>
      <c r="G160" s="1178"/>
      <c r="H160" s="1178"/>
      <c r="I160" s="1178"/>
      <c r="J160" s="1179"/>
      <c r="L160" s="862"/>
      <c r="M160" s="861"/>
    </row>
    <row r="161" spans="3:13" ht="35.15" customHeight="1">
      <c r="C161" s="1206" t="s">
        <v>212</v>
      </c>
      <c r="D161" s="1162" t="s">
        <v>211</v>
      </c>
      <c r="E161" s="1163"/>
      <c r="F161" s="1213"/>
      <c r="G161" s="1214"/>
      <c r="H161" s="1214"/>
      <c r="I161" s="1214"/>
      <c r="J161" s="1215"/>
      <c r="L161" s="877"/>
      <c r="M161" s="861"/>
    </row>
    <row r="162" spans="3:13" ht="35.15" customHeight="1">
      <c r="C162" s="1207"/>
      <c r="D162" s="1160" t="s">
        <v>926</v>
      </c>
      <c r="E162" s="1161"/>
      <c r="F162" s="1202"/>
      <c r="G162" s="1203"/>
      <c r="H162" s="1203"/>
      <c r="I162" s="1203"/>
      <c r="J162" s="1204"/>
      <c r="L162" s="862"/>
      <c r="M162" s="861"/>
    </row>
    <row r="163" spans="3:13" ht="35.15" customHeight="1">
      <c r="C163" s="1207"/>
      <c r="D163" s="1160" t="s">
        <v>927</v>
      </c>
      <c r="E163" s="1161"/>
      <c r="F163" s="1202"/>
      <c r="G163" s="1203"/>
      <c r="H163" s="1203"/>
      <c r="I163" s="1203"/>
      <c r="J163" s="1204"/>
      <c r="L163" s="862"/>
      <c r="M163" s="861"/>
    </row>
    <row r="164" spans="3:13" ht="35.15" customHeight="1">
      <c r="C164" s="1207"/>
      <c r="D164" s="1160" t="s">
        <v>928</v>
      </c>
      <c r="E164" s="1161"/>
      <c r="F164" s="1184"/>
      <c r="G164" s="1185"/>
      <c r="H164" s="1185"/>
      <c r="I164" s="1185"/>
      <c r="J164" s="1205"/>
      <c r="L164" s="862"/>
      <c r="M164" s="861"/>
    </row>
    <row r="165" spans="3:13" ht="9.75" customHeight="1"/>
    <row r="166" spans="3:13">
      <c r="C166" s="1193" t="s">
        <v>1348</v>
      </c>
      <c r="D166" s="1194"/>
      <c r="E166" s="1194"/>
      <c r="F166" s="1195" t="s">
        <v>214</v>
      </c>
      <c r="G166" s="1195"/>
      <c r="H166" s="1195"/>
      <c r="I166" s="1195"/>
      <c r="J166" s="1195"/>
      <c r="L166" s="855" t="s">
        <v>674</v>
      </c>
    </row>
    <row r="167" spans="3:13" ht="35.15" customHeight="1">
      <c r="C167" s="1159"/>
      <c r="D167" s="1162" t="s">
        <v>621</v>
      </c>
      <c r="E167" s="1163"/>
      <c r="F167" s="1168"/>
      <c r="G167" s="1169"/>
      <c r="H167" s="1169"/>
      <c r="I167" s="1169"/>
      <c r="J167" s="886" t="s">
        <v>403</v>
      </c>
      <c r="L167" s="887" t="s">
        <v>853</v>
      </c>
    </row>
    <row r="168" spans="3:13" ht="35.15" customHeight="1">
      <c r="C168" s="1159"/>
      <c r="D168" s="1162" t="s">
        <v>622</v>
      </c>
      <c r="E168" s="1163"/>
      <c r="F168" s="1164"/>
      <c r="G168" s="1165"/>
      <c r="H168" s="1165"/>
      <c r="I168" s="1165"/>
      <c r="J168" s="888" t="s">
        <v>403</v>
      </c>
      <c r="L168" s="863" t="s">
        <v>667</v>
      </c>
    </row>
    <row r="169" spans="3:13" ht="35.15" customHeight="1">
      <c r="C169" s="1159"/>
      <c r="D169" s="1162" t="s">
        <v>623</v>
      </c>
      <c r="E169" s="1163"/>
      <c r="F169" s="1164"/>
      <c r="G169" s="1165"/>
      <c r="H169" s="1165"/>
      <c r="I169" s="1165"/>
      <c r="J169" s="888" t="s">
        <v>403</v>
      </c>
      <c r="L169" s="863" t="s">
        <v>670</v>
      </c>
    </row>
    <row r="170" spans="3:13" ht="35.15" customHeight="1">
      <c r="C170" s="1159"/>
      <c r="D170" s="1160" t="s">
        <v>671</v>
      </c>
      <c r="E170" s="1161"/>
      <c r="F170" s="1164"/>
      <c r="G170" s="1165"/>
      <c r="H170" s="1165"/>
      <c r="I170" s="1165"/>
      <c r="J170" s="889" t="s">
        <v>403</v>
      </c>
      <c r="L170" s="863" t="s">
        <v>672</v>
      </c>
    </row>
    <row r="171" spans="3:13" ht="35.15" customHeight="1">
      <c r="C171" s="1159"/>
      <c r="D171" s="1160" t="s">
        <v>624</v>
      </c>
      <c r="E171" s="1161"/>
      <c r="F171" s="1164"/>
      <c r="G171" s="1165"/>
      <c r="H171" s="1165"/>
      <c r="I171" s="1165"/>
      <c r="J171" s="889" t="s">
        <v>403</v>
      </c>
      <c r="L171" s="863" t="s">
        <v>666</v>
      </c>
    </row>
    <row r="172" spans="3:13" ht="35.15" customHeight="1">
      <c r="C172" s="1159"/>
      <c r="D172" s="1160" t="s">
        <v>625</v>
      </c>
      <c r="E172" s="1161"/>
      <c r="F172" s="1166"/>
      <c r="G172" s="1167"/>
      <c r="H172" s="1167"/>
      <c r="I172" s="1167"/>
      <c r="J172" s="889" t="s">
        <v>403</v>
      </c>
      <c r="L172" s="863" t="s">
        <v>668</v>
      </c>
    </row>
    <row r="173" spans="3:13" ht="35.15" customHeight="1">
      <c r="C173" s="1159"/>
      <c r="D173" s="1160" t="s">
        <v>626</v>
      </c>
      <c r="E173" s="1161"/>
      <c r="F173" s="1164"/>
      <c r="G173" s="1165"/>
      <c r="H173" s="1165"/>
      <c r="I173" s="1165"/>
      <c r="J173" s="888" t="s">
        <v>403</v>
      </c>
      <c r="L173" s="863" t="s">
        <v>669</v>
      </c>
    </row>
    <row r="174" spans="3:13" ht="35.15" customHeight="1">
      <c r="C174" s="1159"/>
      <c r="D174" s="1160" t="s">
        <v>673</v>
      </c>
      <c r="E174" s="1161"/>
      <c r="F174" s="1164"/>
      <c r="G174" s="1165"/>
      <c r="H174" s="1165"/>
      <c r="I174" s="1165"/>
      <c r="J174" s="889" t="s">
        <v>403</v>
      </c>
      <c r="L174" s="863" t="s">
        <v>675</v>
      </c>
    </row>
    <row r="175" spans="3:13" ht="35.15" customHeight="1">
      <c r="C175" s="1159"/>
      <c r="D175" s="1160" t="s">
        <v>627</v>
      </c>
      <c r="E175" s="1161"/>
      <c r="F175" s="1157">
        <f>F167-SUM(F168:G174)</f>
        <v>0</v>
      </c>
      <c r="G175" s="1158"/>
      <c r="H175" s="1158"/>
      <c r="I175" s="1158"/>
      <c r="J175" s="889" t="s">
        <v>403</v>
      </c>
      <c r="L175" s="863" t="s">
        <v>664</v>
      </c>
    </row>
    <row r="176" spans="3:13">
      <c r="F176" s="890"/>
      <c r="G176" s="891"/>
      <c r="H176" s="891"/>
      <c r="I176" s="891"/>
      <c r="J176" s="891"/>
    </row>
  </sheetData>
  <sheetProtection algorithmName="SHA-512" hashValue="arK8q8b9hS3YexPhuX28MxsBWtLl/JEhZXbVv8dxgredC2sbLVH8GQUoc6PPYoEXTnJ32wHZN7v+XbKe7scBtA==" saltValue="ntCOQLTKB/ni5bx5m/MC4A==" spinCount="100000" sheet="1" formatCells="0" formatRows="0" insertRows="0" deleteRows="0" selectLockedCells="1" autoFilter="0" pivotTables="0"/>
  <dataConsolidate/>
  <mergeCells count="243">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C84:C94"/>
    <mergeCell ref="D84:E84"/>
    <mergeCell ref="D85:D88"/>
    <mergeCell ref="F85:J85"/>
    <mergeCell ref="F92:J92"/>
    <mergeCell ref="F93:J93"/>
    <mergeCell ref="F94:J94"/>
    <mergeCell ref="F81:J81"/>
    <mergeCell ref="F82:J82"/>
    <mergeCell ref="C83:E83"/>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s>
  <phoneticPr fontId="22"/>
  <conditionalFormatting sqref="A104:J106">
    <cfRule type="containsText" dxfId="748" priority="74" stopIfTrue="1" operator="containsText" text="(例)">
      <formula>NOT(ISERROR(SEARCH("(例)",A104)))</formula>
    </cfRule>
  </conditionalFormatting>
  <conditionalFormatting sqref="A116:J118">
    <cfRule type="containsText" dxfId="747" priority="71" stopIfTrue="1" operator="containsText" text="(例)">
      <formula>NOT(ISERROR(SEARCH("(例)",A116)))</formula>
    </cfRule>
  </conditionalFormatting>
  <conditionalFormatting sqref="A128:J130">
    <cfRule type="containsText" dxfId="746" priority="68" stopIfTrue="1" operator="containsText" text="(例)">
      <formula>NOT(ISERROR(SEARCH("(例)",A128)))</formula>
    </cfRule>
  </conditionalFormatting>
  <conditionalFormatting sqref="A38:XFD38 A51:E52 A64:E65 A77 C77:E77 B95 A107:B107 A119:B119 A131 A132:B144 A166:B175 M166:XFD175">
    <cfRule type="containsText" dxfId="745" priority="469" stopIfTrue="1" operator="containsText" text="(例)">
      <formula>NOT(ISERROR(SEARCH("(例)",A38)))</formula>
    </cfRule>
  </conditionalFormatting>
  <conditionalFormatting sqref="A78:XFD83 A84:F84 A85:XFD86 J87:K87 A87:F88 J88:XFD88 A89:XFD89 A92:XFD95 A145:XFD151 A155:XFD164 F167:F175 A90:D91 A96:F96 A97:E101 A102:D103 A108:F108 A109:E113 A114:D115 A120:F120 A121:E125 A126:D127 F44 A1:K1 M1:XFD1 A2:XFD10 A11:B22 A23:XFD24 A25:B37 M25:XFD37 A39:E39 D40:E43 A40:B50 D44 G51:XFD51 D53:E56 A53:B63 G64:XFD64 D66:E69 A66:B76 G77:XFD77 K84:XFD84 K90:XFD91 K133:K143 M133:XFD143 K144:XFD144 A152:E154 K152:XFD154 D170:D175 A176:XFD1048576">
    <cfRule type="containsText" dxfId="744" priority="709" stopIfTrue="1" operator="containsText" text="(例)">
      <formula>NOT(ISERROR(SEARCH("(例)",A1)))</formula>
    </cfRule>
  </conditionalFormatting>
  <conditionalFormatting sqref="A165:XFD165">
    <cfRule type="containsText" dxfId="743" priority="607" stopIfTrue="1" operator="containsText" text="(例)">
      <formula>NOT(ISERROR(SEARCH("(例)",A165)))</formula>
    </cfRule>
  </conditionalFormatting>
  <conditionalFormatting sqref="C132">
    <cfRule type="containsText" dxfId="742" priority="65" stopIfTrue="1" operator="containsText" text="(例)">
      <formula>NOT(ISERROR(SEARCH("(例)",C132)))</formula>
    </cfRule>
  </conditionalFormatting>
  <conditionalFormatting sqref="C167">
    <cfRule type="containsText" dxfId="741" priority="432" stopIfTrue="1" operator="containsText" text="(例)">
      <formula>NOT(ISERROR(SEARCH("(例)",C167)))</formula>
    </cfRule>
  </conditionalFormatting>
  <conditionalFormatting sqref="C133:E133 C134:C137 E134:E137">
    <cfRule type="containsText" dxfId="740" priority="64" stopIfTrue="1" operator="containsText" text="(例)">
      <formula>NOT(ISERROR(SEARCH("(例)",C133)))</formula>
    </cfRule>
  </conditionalFormatting>
  <conditionalFormatting sqref="C108:F108 C120:F120 C84:F84 C85:J86 C87:F88 J87:J88 C89:J89 C90:D91 C92:J94 C96:F96 C97:E101 C102:D103 C109:E113 C114:D115 C121:E125 C126:D127">
    <cfRule type="expression" dxfId="739" priority="681">
      <formula>$F$25=1</formula>
    </cfRule>
  </conditionalFormatting>
  <conditionalFormatting sqref="C139:F140">
    <cfRule type="containsText" dxfId="738" priority="40" stopIfTrue="1" operator="containsText" text="(例)">
      <formula>NOT(ISERROR(SEARCH("(例)",C139)))</formula>
    </cfRule>
  </conditionalFormatting>
  <conditionalFormatting sqref="C25:J25">
    <cfRule type="containsText" dxfId="737" priority="384" stopIfTrue="1" operator="containsText" text="(例)">
      <formula>NOT(ISERROR(SEARCH("(例)",C25)))</formula>
    </cfRule>
  </conditionalFormatting>
  <conditionalFormatting sqref="C104:J106">
    <cfRule type="expression" dxfId="736" priority="72">
      <formula>$F$25=1</formula>
    </cfRule>
  </conditionalFormatting>
  <conditionalFormatting sqref="C116:J118">
    <cfRule type="expression" dxfId="735" priority="69">
      <formula>$F$25=1</formula>
    </cfRule>
  </conditionalFormatting>
  <conditionalFormatting sqref="C128:J130">
    <cfRule type="expression" dxfId="734" priority="66">
      <formula>$F$25=1</formula>
    </cfRule>
  </conditionalFormatting>
  <conditionalFormatting sqref="C138:J138">
    <cfRule type="containsText" dxfId="733" priority="56" stopIfTrue="1" operator="containsText" text="(例)">
      <formula>NOT(ISERROR(SEARCH("(例)",C138)))</formula>
    </cfRule>
  </conditionalFormatting>
  <conditionalFormatting sqref="C141:J143">
    <cfRule type="containsText" dxfId="732" priority="37" stopIfTrue="1" operator="containsText" text="(例)">
      <formula>NOT(ISERROR(SEARCH("(例)",C141)))</formula>
    </cfRule>
  </conditionalFormatting>
  <conditionalFormatting sqref="C28:K28 C29:F30 J29:K30 C35:L37 C26:F27 C31:L32 K25:L27 C33:E34 K33:L34">
    <cfRule type="containsText" dxfId="731" priority="388" stopIfTrue="1" operator="containsText" text="(例)">
      <formula>NOT(ISERROR(SEARCH("(例)",C25)))</formula>
    </cfRule>
  </conditionalFormatting>
  <conditionalFormatting sqref="C166:L166">
    <cfRule type="containsText" dxfId="730" priority="425" stopIfTrue="1" operator="containsText" text="(例)">
      <formula>NOT(ISERROR(SEARCH("(例)",C166)))</formula>
    </cfRule>
  </conditionalFormatting>
  <conditionalFormatting sqref="D14">
    <cfRule type="containsText" dxfId="729" priority="395" stopIfTrue="1" operator="containsText" text="(例)">
      <formula>NOT(ISERROR(SEARCH("(例)",D14)))</formula>
    </cfRule>
  </conditionalFormatting>
  <conditionalFormatting sqref="D57">
    <cfRule type="containsText" dxfId="728" priority="653" stopIfTrue="1" operator="containsText" text="(例)">
      <formula>NOT(ISERROR(SEARCH("(例)",D57)))</formula>
    </cfRule>
  </conditionalFormatting>
  <conditionalFormatting sqref="D70">
    <cfRule type="containsText" dxfId="727" priority="652" stopIfTrue="1" operator="containsText" text="(例)">
      <formula>NOT(ISERROR(SEARCH("(例)",D70)))</formula>
    </cfRule>
  </conditionalFormatting>
  <conditionalFormatting sqref="D20:E20 D17:E17">
    <cfRule type="containsText" dxfId="726" priority="413" stopIfTrue="1" operator="containsText" text="(例)">
      <formula>NOT(ISERROR(SEARCH("(例)",D17)))</formula>
    </cfRule>
  </conditionalFormatting>
  <conditionalFormatting sqref="D20:E20">
    <cfRule type="expression" dxfId="725" priority="412">
      <formula>$F$12=2</formula>
    </cfRule>
  </conditionalFormatting>
  <conditionalFormatting sqref="D21:E22 C11:E11 D12:E13 D18:D19">
    <cfRule type="containsText" dxfId="724" priority="421" stopIfTrue="1" operator="containsText" text="(例)">
      <formula>NOT(ISERROR(SEARCH("(例)",C11)))</formula>
    </cfRule>
  </conditionalFormatting>
  <conditionalFormatting sqref="D22:E22">
    <cfRule type="expression" dxfId="723" priority="419">
      <formula>$F$12=2</formula>
    </cfRule>
  </conditionalFormatting>
  <conditionalFormatting sqref="D45:E50">
    <cfRule type="containsText" dxfId="722" priority="332" stopIfTrue="1" operator="containsText" text="(例)">
      <formula>NOT(ISERROR(SEARCH("(例)",D45)))</formula>
    </cfRule>
  </conditionalFormatting>
  <conditionalFormatting sqref="D58:E63">
    <cfRule type="containsText" dxfId="721" priority="328" stopIfTrue="1" operator="containsText" text="(例)">
      <formula>NOT(ISERROR(SEARCH("(例)",D58)))</formula>
    </cfRule>
  </conditionalFormatting>
  <conditionalFormatting sqref="D71:E76">
    <cfRule type="containsText" dxfId="720" priority="324" stopIfTrue="1" operator="containsText" text="(例)">
      <formula>NOT(ISERROR(SEARCH("(例)",D71)))</formula>
    </cfRule>
  </conditionalFormatting>
  <conditionalFormatting sqref="D167:E169">
    <cfRule type="containsText" dxfId="719" priority="428" stopIfTrue="1" operator="containsText" text="(例)">
      <formula>NOT(ISERROR(SEARCH("(例)",D167)))</formula>
    </cfRule>
  </conditionalFormatting>
  <conditionalFormatting sqref="E14:E16">
    <cfRule type="containsText" dxfId="718" priority="389" stopIfTrue="1" operator="containsText" text="(例)">
      <formula>NOT(ISERROR(SEARCH("(例)",E14)))</formula>
    </cfRule>
  </conditionalFormatting>
  <conditionalFormatting sqref="E90:F91 H90 J90">
    <cfRule type="containsText" dxfId="717" priority="323" stopIfTrue="1" operator="containsText" text="(例)">
      <formula>NOT(ISERROR(SEARCH("(例)",E90)))</formula>
    </cfRule>
  </conditionalFormatting>
  <conditionalFormatting sqref="E102:F103">
    <cfRule type="containsText" dxfId="716" priority="92" stopIfTrue="1" operator="containsText" text="(例)">
      <formula>NOT(ISERROR(SEARCH("(例)",E102)))</formula>
    </cfRule>
  </conditionalFormatting>
  <conditionalFormatting sqref="E114:F115">
    <cfRule type="containsText" dxfId="715" priority="89" stopIfTrue="1" operator="containsText" text="(例)">
      <formula>NOT(ISERROR(SEARCH("(例)",E114)))</formula>
    </cfRule>
  </conditionalFormatting>
  <conditionalFormatting sqref="E126:F127">
    <cfRule type="containsText" dxfId="714" priority="86" stopIfTrue="1" operator="containsText" text="(例)">
      <formula>NOT(ISERROR(SEARCH("(例)",E126)))</formula>
    </cfRule>
  </conditionalFormatting>
  <conditionalFormatting sqref="E90:J91">
    <cfRule type="expression" dxfId="713" priority="315">
      <formula>$F$25=1</formula>
    </cfRule>
  </conditionalFormatting>
  <conditionalFormatting sqref="E102:J103">
    <cfRule type="expression" dxfId="712" priority="22">
      <formula>$F$25=1</formula>
    </cfRule>
  </conditionalFormatting>
  <conditionalFormatting sqref="E114:J115">
    <cfRule type="expression" dxfId="711" priority="21">
      <formula>$F$25=1</formula>
    </cfRule>
  </conditionalFormatting>
  <conditionalFormatting sqref="E126:J127">
    <cfRule type="expression" dxfId="710" priority="20">
      <formula>$F$25=1</formula>
    </cfRule>
  </conditionalFormatting>
  <conditionalFormatting sqref="F11:F12">
    <cfRule type="containsText" dxfId="709" priority="401" stopIfTrue="1" operator="containsText" text="(例)">
      <formula>NOT(ISERROR(SEARCH("(例)",F11)))</formula>
    </cfRule>
  </conditionalFormatting>
  <conditionalFormatting sqref="F11:F16">
    <cfRule type="expression" dxfId="708" priority="393">
      <formula>OR(COUNTIF($F11,"(例)*")=1,$F11="")</formula>
    </cfRule>
  </conditionalFormatting>
  <conditionalFormatting sqref="F13:F16">
    <cfRule type="containsText" dxfId="707" priority="392" stopIfTrue="1" operator="containsText" text="(例)">
      <formula>NOT(ISERROR(SEARCH("(例)",F13)))</formula>
    </cfRule>
  </conditionalFormatting>
  <conditionalFormatting sqref="F17">
    <cfRule type="expression" dxfId="706" priority="422">
      <formula>OR(COUNTIF(#REF!,"(例)*")=1,#REF!="")</formula>
    </cfRule>
    <cfRule type="containsBlanks" dxfId="705" priority="423" stopIfTrue="1">
      <formula>LEN(TRIM(F17))=0</formula>
    </cfRule>
  </conditionalFormatting>
  <conditionalFormatting sqref="F18:F21">
    <cfRule type="expression" dxfId="704" priority="402">
      <formula>OR(COUNTIF($F18,"(例)*")=1,$F18="")</formula>
    </cfRule>
    <cfRule type="containsText" dxfId="703" priority="403" stopIfTrue="1" operator="containsText" text="(例)">
      <formula>NOT(ISERROR(SEARCH("(例)",F18)))</formula>
    </cfRule>
  </conditionalFormatting>
  <conditionalFormatting sqref="F22">
    <cfRule type="expression" dxfId="702" priority="415">
      <formula>OR(COUNTIF($F22,"(例)*")=1,$F22="")</formula>
    </cfRule>
    <cfRule type="containsText" dxfId="701" priority="416" stopIfTrue="1" operator="containsText" text="(例)">
      <formula>NOT(ISERROR(SEARCH("(例)",F22)))</formula>
    </cfRule>
    <cfRule type="expression" dxfId="700" priority="397">
      <formula>$F$12="社宅等"</formula>
    </cfRule>
    <cfRule type="expression" dxfId="699" priority="414">
      <formula>$F$12="賃貸"</formula>
    </cfRule>
  </conditionalFormatting>
  <conditionalFormatting sqref="F31 F36">
    <cfRule type="expression" dxfId="698" priority="339">
      <formula>$F$25=2</formula>
    </cfRule>
  </conditionalFormatting>
  <conditionalFormatting sqref="F33">
    <cfRule type="containsText" dxfId="697" priority="170" stopIfTrue="1" operator="containsText" text="(例)">
      <formula>NOT(ISERROR(SEARCH("(例)",F33)))</formula>
    </cfRule>
    <cfRule type="containsBlanks" dxfId="696" priority="169">
      <formula>LEN(TRIM(F33))=0</formula>
    </cfRule>
  </conditionalFormatting>
  <conditionalFormatting sqref="F34">
    <cfRule type="containsText" dxfId="695" priority="149" stopIfTrue="1" operator="containsText" text="(例)">
      <formula>NOT(ISERROR(SEARCH("(例)",F34)))</formula>
    </cfRule>
  </conditionalFormatting>
  <conditionalFormatting sqref="F44">
    <cfRule type="expression" dxfId="694" priority="673">
      <formula>$F$25=2</formula>
    </cfRule>
  </conditionalFormatting>
  <conditionalFormatting sqref="F46:F47">
    <cfRule type="containsText" dxfId="693" priority="266" stopIfTrue="1" operator="containsText" text="(例)">
      <formula>NOT(ISERROR(SEARCH("(例)",F46)))</formula>
    </cfRule>
  </conditionalFormatting>
  <conditionalFormatting sqref="F49">
    <cfRule type="expression" dxfId="692" priority="81">
      <formula>$F$25=2</formula>
    </cfRule>
  </conditionalFormatting>
  <conditionalFormatting sqref="F50">
    <cfRule type="expression" dxfId="691" priority="259">
      <formula>$F$25=1</formula>
    </cfRule>
  </conditionalFormatting>
  <conditionalFormatting sqref="F57">
    <cfRule type="containsText" dxfId="690" priority="651" stopIfTrue="1" operator="containsText" text="(例)">
      <formula>NOT(ISERROR(SEARCH("(例)",F57)))</formula>
    </cfRule>
    <cfRule type="expression" dxfId="689" priority="649">
      <formula>$F$25=2</formula>
    </cfRule>
  </conditionalFormatting>
  <conditionalFormatting sqref="F59:F60">
    <cfRule type="containsText" dxfId="688" priority="147" stopIfTrue="1" operator="containsText" text="(例)">
      <formula>NOT(ISERROR(SEARCH("(例)",F59)))</formula>
    </cfRule>
  </conditionalFormatting>
  <conditionalFormatting sqref="F62">
    <cfRule type="expression" dxfId="687" priority="78">
      <formula>$F$25=2</formula>
    </cfRule>
  </conditionalFormatting>
  <conditionalFormatting sqref="F63">
    <cfRule type="expression" dxfId="686" priority="255">
      <formula>$F$25=1</formula>
    </cfRule>
  </conditionalFormatting>
  <conditionalFormatting sqref="F70">
    <cfRule type="expression" dxfId="685" priority="646">
      <formula>$F$25=2</formula>
    </cfRule>
    <cfRule type="containsText" dxfId="684" priority="648" stopIfTrue="1" operator="containsText" text="(例)">
      <formula>NOT(ISERROR(SEARCH("(例)",F70)))</formula>
    </cfRule>
  </conditionalFormatting>
  <conditionalFormatting sqref="F72:F73">
    <cfRule type="containsText" dxfId="683" priority="145" stopIfTrue="1" operator="containsText" text="(例)">
      <formula>NOT(ISERROR(SEARCH("(例)",F72)))</formula>
    </cfRule>
  </conditionalFormatting>
  <conditionalFormatting sqref="F75">
    <cfRule type="expression" dxfId="682" priority="75">
      <formula>$F$25=2</formula>
    </cfRule>
  </conditionalFormatting>
  <conditionalFormatting sqref="F76">
    <cfRule type="expression" dxfId="681" priority="251">
      <formula>$F$25=1</formula>
    </cfRule>
  </conditionalFormatting>
  <conditionalFormatting sqref="F84 F96">
    <cfRule type="expression" dxfId="680" priority="711">
      <formula>AND($F$84="●",$F$96="●")</formula>
    </cfRule>
  </conditionalFormatting>
  <conditionalFormatting sqref="F90">
    <cfRule type="containsBlanks" dxfId="679" priority="321">
      <formula>LEN(TRIM(F90))=0</formula>
    </cfRule>
  </conditionalFormatting>
  <conditionalFormatting sqref="F108">
    <cfRule type="expression" dxfId="678" priority="625">
      <formula>AND($F$84="●",$F$108="●")</formula>
    </cfRule>
  </conditionalFormatting>
  <conditionalFormatting sqref="F120">
    <cfRule type="expression" dxfId="677" priority="624">
      <formula>AND($F$84="●",$F$120="●")</formula>
    </cfRule>
  </conditionalFormatting>
  <conditionalFormatting sqref="F136:F137 J136:J137">
    <cfRule type="containsText" dxfId="676" priority="34" stopIfTrue="1" operator="containsText" text="(例)">
      <formula>NOT(ISERROR(SEARCH("(例)",F136)))</formula>
    </cfRule>
  </conditionalFormatting>
  <conditionalFormatting sqref="F152">
    <cfRule type="expression" dxfId="675" priority="376">
      <formula>$F$198="無し"</formula>
    </cfRule>
    <cfRule type="containsText" dxfId="674" priority="378" stopIfTrue="1" operator="containsText" text="(例)">
      <formula>NOT(ISERROR(SEARCH("(例)",F152)))</formula>
    </cfRule>
    <cfRule type="expression" dxfId="673" priority="721">
      <formula>$F$191="無し"</formula>
    </cfRule>
    <cfRule type="expression" dxfId="672" priority="722">
      <formula>OR(COUNTIF($F152,"(例)*")=1,$F152="")</formula>
    </cfRule>
  </conditionalFormatting>
  <conditionalFormatting sqref="F153">
    <cfRule type="containsText" dxfId="671" priority="369" stopIfTrue="1" operator="containsText" text="(例)">
      <formula>NOT(ISERROR(SEARCH("(例)",F153)))</formula>
    </cfRule>
    <cfRule type="expression" dxfId="670" priority="343">
      <formula>$F$152="無し"</formula>
    </cfRule>
    <cfRule type="expression" dxfId="669" priority="370">
      <formula>OR(COUNTIF($F153,"(例)*")=1,$F153="")</formula>
    </cfRule>
  </conditionalFormatting>
  <conditionalFormatting sqref="F154">
    <cfRule type="expression" dxfId="668" priority="724">
      <formula>OR(COUNTIF($F154,"(例)*")=1,$F154="")</formula>
    </cfRule>
    <cfRule type="containsText" dxfId="667" priority="372" stopIfTrue="1" operator="containsText" text="(例)">
      <formula>NOT(ISERROR(SEARCH("(例)",F154)))</formula>
    </cfRule>
    <cfRule type="expression" dxfId="666" priority="723">
      <formula>$F$269="無し"</formula>
    </cfRule>
  </conditionalFormatting>
  <conditionalFormatting sqref="F12:I12">
    <cfRule type="containsText" dxfId="665" priority="399" operator="containsText" text="（例）">
      <formula>NOT(ISERROR(SEARCH("（例）",F12)))</formula>
    </cfRule>
  </conditionalFormatting>
  <conditionalFormatting sqref="F25:J25">
    <cfRule type="expression" dxfId="664" priority="383">
      <formula>OR(COUNTIF($F25,"(例)*")=1,$F25="")</formula>
    </cfRule>
  </conditionalFormatting>
  <conditionalFormatting sqref="F28:J28 F29:F30 J29:J30 F37">
    <cfRule type="expression" dxfId="663" priority="386">
      <formula>$F$25=1</formula>
    </cfRule>
  </conditionalFormatting>
  <conditionalFormatting sqref="F28:J28 F29:F30 J29:J30 F37:J37">
    <cfRule type="expression" dxfId="662" priority="337">
      <formula>$F$25=1</formula>
    </cfRule>
  </conditionalFormatting>
  <conditionalFormatting sqref="F31:J32 F35:J37 F28:J28 F29:F30 J29:J30 F26:F27">
    <cfRule type="containsBlanks" dxfId="661" priority="340">
      <formula>LEN(TRIM(F26))=0</formula>
    </cfRule>
  </conditionalFormatting>
  <conditionalFormatting sqref="F34:J34">
    <cfRule type="containsBlanks" dxfId="660" priority="148">
      <formula>LEN(TRIM(F34))=0</formula>
    </cfRule>
  </conditionalFormatting>
  <conditionalFormatting sqref="F41:J41 F42:F43 J42:J43 F39:F40">
    <cfRule type="containsText" dxfId="659" priority="143" stopIfTrue="1" operator="containsText" text="(例)">
      <formula>NOT(ISERROR(SEARCH("(例)",F39)))</formula>
    </cfRule>
  </conditionalFormatting>
  <conditionalFormatting sqref="F41:J41 F42:F43 J42:J43">
    <cfRule type="expression" dxfId="658" priority="142">
      <formula>$F$25=1</formula>
    </cfRule>
    <cfRule type="expression" dxfId="657" priority="140">
      <formula>$F$25=1</formula>
    </cfRule>
  </conditionalFormatting>
  <conditionalFormatting sqref="F45:J45">
    <cfRule type="containsText" dxfId="656" priority="293" stopIfTrue="1" operator="containsText" text="(例)">
      <formula>NOT(ISERROR(SEARCH("(例)",F45)))</formula>
    </cfRule>
  </conditionalFormatting>
  <conditionalFormatting sqref="F48:J49">
    <cfRule type="containsText" dxfId="655" priority="83" stopIfTrue="1" operator="containsText" text="(例)">
      <formula>NOT(ISERROR(SEARCH("(例)",F48)))</formula>
    </cfRule>
  </conditionalFormatting>
  <conditionalFormatting sqref="F50:J50">
    <cfRule type="expression" dxfId="654" priority="257">
      <formula>$F$25=1</formula>
    </cfRule>
  </conditionalFormatting>
  <conditionalFormatting sqref="F54:J54 F55:F56 J55:J56 F52:F53">
    <cfRule type="containsText" dxfId="653" priority="139" stopIfTrue="1" operator="containsText" text="(例)">
      <formula>NOT(ISERROR(SEARCH("(例)",F52)))</formula>
    </cfRule>
  </conditionalFormatting>
  <conditionalFormatting sqref="F54:J54 F55:F56 J55:J56">
    <cfRule type="expression" dxfId="652" priority="136">
      <formula>$F$25=1</formula>
    </cfRule>
    <cfRule type="expression" dxfId="651" priority="138">
      <formula>$F$25=1</formula>
    </cfRule>
  </conditionalFormatting>
  <conditionalFormatting sqref="F58:J58">
    <cfRule type="containsText" dxfId="650" priority="291" stopIfTrue="1" operator="containsText" text="(例)">
      <formula>NOT(ISERROR(SEARCH("(例)",F58)))</formula>
    </cfRule>
  </conditionalFormatting>
  <conditionalFormatting sqref="F61:J62">
    <cfRule type="containsText" dxfId="649" priority="80" stopIfTrue="1" operator="containsText" text="(例)">
      <formula>NOT(ISERROR(SEARCH("(例)",F61)))</formula>
    </cfRule>
  </conditionalFormatting>
  <conditionalFormatting sqref="F63:J63">
    <cfRule type="expression" dxfId="648" priority="253">
      <formula>$F$25=1</formula>
    </cfRule>
  </conditionalFormatting>
  <conditionalFormatting sqref="F67:J67 F68:F69 J68:J69 F65:F66">
    <cfRule type="containsText" dxfId="647" priority="135" stopIfTrue="1" operator="containsText" text="(例)">
      <formula>NOT(ISERROR(SEARCH("(例)",F65)))</formula>
    </cfRule>
  </conditionalFormatting>
  <conditionalFormatting sqref="F67:J67 F68:F69 J68:J69">
    <cfRule type="expression" dxfId="646" priority="132">
      <formula>$F$25=1</formula>
    </cfRule>
    <cfRule type="expression" dxfId="645" priority="134">
      <formula>$F$25=1</formula>
    </cfRule>
  </conditionalFormatting>
  <conditionalFormatting sqref="F71:J71">
    <cfRule type="containsText" dxfId="644" priority="289" stopIfTrue="1" operator="containsText" text="(例)">
      <formula>NOT(ISERROR(SEARCH("(例)",F71)))</formula>
    </cfRule>
  </conditionalFormatting>
  <conditionalFormatting sqref="F74:J75">
    <cfRule type="containsText" dxfId="643" priority="77" stopIfTrue="1" operator="containsText" text="(例)">
      <formula>NOT(ISERROR(SEARCH("(例)",F74)))</formula>
    </cfRule>
  </conditionalFormatting>
  <conditionalFormatting sqref="F76:J76">
    <cfRule type="expression" dxfId="642" priority="249">
      <formula>$F$25=1</formula>
    </cfRule>
  </conditionalFormatting>
  <conditionalFormatting sqref="F97:J98 F99:F100 J99:J100">
    <cfRule type="expression" dxfId="641" priority="129">
      <formula>$F$25=1</formula>
    </cfRule>
    <cfRule type="containsText" dxfId="640" priority="131" stopIfTrue="1" operator="containsText" text="(例)">
      <formula>NOT(ISERROR(SEARCH("(例)",F97)))</formula>
    </cfRule>
  </conditionalFormatting>
  <conditionalFormatting sqref="F101:J101">
    <cfRule type="containsText" dxfId="639" priority="221" stopIfTrue="1" operator="containsText" text="(例)">
      <formula>NOT(ISERROR(SEARCH("(例)",F101)))</formula>
    </cfRule>
    <cfRule type="expression" dxfId="638" priority="219">
      <formula>$F$25=1</formula>
    </cfRule>
  </conditionalFormatting>
  <conditionalFormatting sqref="F109:J110 F111:F112 J111:J112">
    <cfRule type="expression" dxfId="637" priority="126">
      <formula>$F$25=1</formula>
    </cfRule>
    <cfRule type="containsText" dxfId="636" priority="128" stopIfTrue="1" operator="containsText" text="(例)">
      <formula>NOT(ISERROR(SEARCH("(例)",F109)))</formula>
    </cfRule>
  </conditionalFormatting>
  <conditionalFormatting sqref="F113:J113">
    <cfRule type="containsText" dxfId="635" priority="218" stopIfTrue="1" operator="containsText" text="(例)">
      <formula>NOT(ISERROR(SEARCH("(例)",F113)))</formula>
    </cfRule>
    <cfRule type="expression" dxfId="634" priority="216">
      <formula>$F$25=1</formula>
    </cfRule>
  </conditionalFormatting>
  <conditionalFormatting sqref="F121:J122 F123:F124 J123:J124">
    <cfRule type="expression" dxfId="633" priority="123">
      <formula>$F$25=1</formula>
    </cfRule>
    <cfRule type="containsText" dxfId="632" priority="125" stopIfTrue="1" operator="containsText" text="(例)">
      <formula>NOT(ISERROR(SEARCH("(例)",F121)))</formula>
    </cfRule>
  </conditionalFormatting>
  <conditionalFormatting sqref="F125:J125">
    <cfRule type="expression" dxfId="631" priority="213">
      <formula>$F$25=1</formula>
    </cfRule>
    <cfRule type="containsText" dxfId="630" priority="215" stopIfTrue="1" operator="containsText" text="(例)">
      <formula>NOT(ISERROR(SEARCH("(例)",F125)))</formula>
    </cfRule>
  </conditionalFormatting>
  <conditionalFormatting sqref="F133:J135">
    <cfRule type="containsText" dxfId="629" priority="31" stopIfTrue="1" operator="containsText" text="(例)">
      <formula>NOT(ISERROR(SEARCH("(例)",F133)))</formula>
    </cfRule>
  </conditionalFormatting>
  <conditionalFormatting sqref="F147:J147 F84 F85:J86 F87:F88 J87:J88 F89:J89 F92:J94 F79:J81 F146 F157:J164 F167:F175">
    <cfRule type="expression" dxfId="628" priority="705">
      <formula>OR(COUNTIF($F79,"(例)*")=1,$F79="")</formula>
    </cfRule>
  </conditionalFormatting>
  <conditionalFormatting sqref="F147:J149">
    <cfRule type="expression" dxfId="627" priority="683">
      <formula>$F$146="無し"</formula>
    </cfRule>
  </conditionalFormatting>
  <conditionalFormatting sqref="F50:K50">
    <cfRule type="containsText" dxfId="626" priority="260" stopIfTrue="1" operator="containsText" text="(例)">
      <formula>NOT(ISERROR(SEARCH("(例)",F50)))</formula>
    </cfRule>
  </conditionalFormatting>
  <conditionalFormatting sqref="F63:K63">
    <cfRule type="containsText" dxfId="625" priority="256" stopIfTrue="1" operator="containsText" text="(例)">
      <formula>NOT(ISERROR(SEARCH("(例)",F63)))</formula>
    </cfRule>
  </conditionalFormatting>
  <conditionalFormatting sqref="F76:K76">
    <cfRule type="containsText" dxfId="624" priority="252" stopIfTrue="1" operator="containsText" text="(例)">
      <formula>NOT(ISERROR(SEARCH("(例)",F76)))</formula>
    </cfRule>
  </conditionalFormatting>
  <conditionalFormatting sqref="G152:J152">
    <cfRule type="containsText" dxfId="623" priority="380" stopIfTrue="1" operator="containsText" text="(例)">
      <formula>NOT(ISERROR(SEARCH("(例)",G152)))</formula>
    </cfRule>
    <cfRule type="expression" dxfId="622" priority="379">
      <formula>$F$191="無し"</formula>
    </cfRule>
  </conditionalFormatting>
  <conditionalFormatting sqref="G154:J154">
    <cfRule type="containsText" dxfId="621" priority="374" stopIfTrue="1" operator="containsText" text="(例)">
      <formula>NOT(ISERROR(SEARCH("(例)",G154)))</formula>
    </cfRule>
    <cfRule type="expression" dxfId="620" priority="373">
      <formula>$F$269="無し"</formula>
    </cfRule>
  </conditionalFormatting>
  <conditionalFormatting sqref="H33">
    <cfRule type="containsBlanks" dxfId="619" priority="159">
      <formula>LEN(TRIM(H33))=0</formula>
    </cfRule>
    <cfRule type="containsText" dxfId="618" priority="160" stopIfTrue="1" operator="containsText" text="(例)">
      <formula>NOT(ISERROR(SEARCH("(例)",H33)))</formula>
    </cfRule>
  </conditionalFormatting>
  <conditionalFormatting sqref="H46">
    <cfRule type="containsText" dxfId="617" priority="281" stopIfTrue="1" operator="containsText" text="(例)">
      <formula>NOT(ISERROR(SEARCH("(例)",H46)))</formula>
    </cfRule>
  </conditionalFormatting>
  <conditionalFormatting sqref="H59">
    <cfRule type="containsText" dxfId="616" priority="164" stopIfTrue="1" operator="containsText" text="(例)">
      <formula>NOT(ISERROR(SEARCH("(例)",H59)))</formula>
    </cfRule>
  </conditionalFormatting>
  <conditionalFormatting sqref="H72">
    <cfRule type="containsText" dxfId="615" priority="162" stopIfTrue="1" operator="containsText" text="(例)">
      <formula>NOT(ISERROR(SEARCH("(例)",H72)))</formula>
    </cfRule>
  </conditionalFormatting>
  <conditionalFormatting sqref="H90 J90 F91:J91">
    <cfRule type="containsBlanks" dxfId="614" priority="320">
      <formula>LEN(TRIM(F90))=0</formula>
    </cfRule>
  </conditionalFormatting>
  <conditionalFormatting sqref="H102">
    <cfRule type="containsText" dxfId="613" priority="113" stopIfTrue="1" operator="containsText" text="(例)">
      <formula>NOT(ISERROR(SEARCH("(例)",H102)))</formula>
    </cfRule>
  </conditionalFormatting>
  <conditionalFormatting sqref="H114">
    <cfRule type="containsText" dxfId="612" priority="110" stopIfTrue="1" operator="containsText" text="(例)">
      <formula>NOT(ISERROR(SEARCH("(例)",H114)))</formula>
    </cfRule>
  </conditionalFormatting>
  <conditionalFormatting sqref="H126">
    <cfRule type="containsText" dxfId="611" priority="107" stopIfTrue="1" operator="containsText" text="(例)">
      <formula>NOT(ISERROR(SEARCH("(例)",H126)))</formula>
    </cfRule>
  </conditionalFormatting>
  <conditionalFormatting sqref="H139">
    <cfRule type="containsText" dxfId="610" priority="47" stopIfTrue="1" operator="containsText" text="(例)">
      <formula>NOT(ISERROR(SEARCH("(例)",H139)))</formula>
    </cfRule>
  </conditionalFormatting>
  <conditionalFormatting sqref="J11:J15">
    <cfRule type="containsText" dxfId="609" priority="418" stopIfTrue="1" operator="containsText" text="(例)">
      <formula>NOT(ISERROR(SEARCH("(例)",J11)))</formula>
    </cfRule>
  </conditionalFormatting>
  <conditionalFormatting sqref="J17:J20">
    <cfRule type="containsText" dxfId="608" priority="396" stopIfTrue="1" operator="containsText" text="(例)">
      <formula>NOT(ISERROR(SEARCH("(例)",J17)))</formula>
    </cfRule>
  </conditionalFormatting>
  <conditionalFormatting sqref="J21:J22">
    <cfRule type="containsText" dxfId="607" priority="411" stopIfTrue="1" operator="containsText" text="(例)">
      <formula>NOT(ISERROR(SEARCH("(例)",J21)))</formula>
    </cfRule>
    <cfRule type="expression" dxfId="606" priority="410">
      <formula>$F$12=2</formula>
    </cfRule>
  </conditionalFormatting>
  <conditionalFormatting sqref="J33">
    <cfRule type="containsBlanks" dxfId="605" priority="156">
      <formula>LEN(TRIM(J33))=0</formula>
    </cfRule>
    <cfRule type="containsText" dxfId="604" priority="158" stopIfTrue="1" operator="containsText" text="(例)">
      <formula>NOT(ISERROR(SEARCH("(例)",J33)))</formula>
    </cfRule>
  </conditionalFormatting>
  <conditionalFormatting sqref="J46">
    <cfRule type="containsText" dxfId="603" priority="275" stopIfTrue="1" operator="containsText" text="(例)">
      <formula>NOT(ISERROR(SEARCH("(例)",J46)))</formula>
    </cfRule>
  </conditionalFormatting>
  <conditionalFormatting sqref="J59">
    <cfRule type="containsText" dxfId="602" priority="155" stopIfTrue="1" operator="containsText" text="(例)">
      <formula>NOT(ISERROR(SEARCH("(例)",J59)))</formula>
    </cfRule>
  </conditionalFormatting>
  <conditionalFormatting sqref="J72">
    <cfRule type="containsText" dxfId="601" priority="152" stopIfTrue="1" operator="containsText" text="(例)">
      <formula>NOT(ISERROR(SEARCH("(例)",J72)))</formula>
    </cfRule>
  </conditionalFormatting>
  <conditionalFormatting sqref="J102">
    <cfRule type="containsText" dxfId="600" priority="104" stopIfTrue="1" operator="containsText" text="(例)">
      <formula>NOT(ISERROR(SEARCH("(例)",J102)))</formula>
    </cfRule>
  </conditionalFormatting>
  <conditionalFormatting sqref="J114">
    <cfRule type="containsText" dxfId="599" priority="100" stopIfTrue="1" operator="containsText" text="(例)">
      <formula>NOT(ISERROR(SEARCH("(例)",J114)))</formula>
    </cfRule>
  </conditionalFormatting>
  <conditionalFormatting sqref="J126">
    <cfRule type="containsText" dxfId="598" priority="96" stopIfTrue="1" operator="containsText" text="(例)">
      <formula>NOT(ISERROR(SEARCH("(例)",J126)))</formula>
    </cfRule>
  </conditionalFormatting>
  <conditionalFormatting sqref="J139">
    <cfRule type="containsText" dxfId="597" priority="44" stopIfTrue="1" operator="containsText" text="(例)">
      <formula>NOT(ISERROR(SEARCH("(例)",J139)))</formula>
    </cfRule>
  </conditionalFormatting>
  <conditionalFormatting sqref="K167:L175">
    <cfRule type="containsText" dxfId="596" priority="424" stopIfTrue="1" operator="containsText" text="(例)">
      <formula>NOT(ISERROR(SEARCH("(例)",K167)))</formula>
    </cfRule>
  </conditionalFormatting>
  <conditionalFormatting sqref="K11:XFD22">
    <cfRule type="containsText" dxfId="595" priority="394" stopIfTrue="1" operator="containsText" text="(例)">
      <formula>NOT(ISERROR(SEARCH("(例)",K11)))</formula>
    </cfRule>
  </conditionalFormatting>
  <conditionalFormatting sqref="K39:XFD49">
    <cfRule type="containsText" dxfId="594" priority="14" stopIfTrue="1" operator="containsText" text="(例)">
      <formula>NOT(ISERROR(SEARCH("(例)",K39)))</formula>
    </cfRule>
  </conditionalFormatting>
  <conditionalFormatting sqref="K52:XFD62">
    <cfRule type="containsText" dxfId="593" priority="11" stopIfTrue="1" operator="containsText" text="(例)">
      <formula>NOT(ISERROR(SEARCH("(例)",K52)))</formula>
    </cfRule>
  </conditionalFormatting>
  <conditionalFormatting sqref="K65:XFD75">
    <cfRule type="containsText" dxfId="592" priority="8" stopIfTrue="1" operator="containsText" text="(例)">
      <formula>NOT(ISERROR(SEARCH("(例)",K65)))</formula>
    </cfRule>
  </conditionalFormatting>
  <conditionalFormatting sqref="K96:XFD132">
    <cfRule type="containsText" dxfId="591" priority="4" stopIfTrue="1" operator="containsText" text="(例)">
      <formula>NOT(ISERROR(SEARCH("(例)",K96)))</formula>
    </cfRule>
  </conditionalFormatting>
  <conditionalFormatting sqref="L1">
    <cfRule type="expression" dxfId="590" priority="659">
      <formula>_xlfn.ISFORMULA(L1)=TRUE</formula>
    </cfRule>
  </conditionalFormatting>
  <conditionalFormatting sqref="L28:L30">
    <cfRule type="containsText" dxfId="589" priority="17" stopIfTrue="1" operator="containsText" text="(例)">
      <formula>NOT(ISERROR(SEARCH("(例)",L28)))</formula>
    </cfRule>
  </conditionalFormatting>
  <conditionalFormatting sqref="L138">
    <cfRule type="containsText" dxfId="588" priority="28" stopIfTrue="1" operator="containsText" text="(例)">
      <formula>NOT(ISERROR(SEARCH("(例)",L138)))</formula>
    </cfRule>
  </conditionalFormatting>
  <conditionalFormatting sqref="L50:XFD50">
    <cfRule type="containsText" dxfId="587" priority="3" stopIfTrue="1" operator="containsText" text="(例)">
      <formula>NOT(ISERROR(SEARCH("(例)",L50)))</formula>
    </cfRule>
  </conditionalFormatting>
  <conditionalFormatting sqref="L63:XFD63">
    <cfRule type="containsText" dxfId="586" priority="2" stopIfTrue="1" operator="containsText" text="(例)">
      <formula>NOT(ISERROR(SEARCH("(例)",L63)))</formula>
    </cfRule>
  </conditionalFormatting>
  <conditionalFormatting sqref="L76:XFD76">
    <cfRule type="containsText" dxfId="585" priority="1" stopIfTrue="1" operator="containsText" text="(例)">
      <formula>NOT(ISERROR(SEARCH("(例)",L76)))</formula>
    </cfRule>
  </conditionalFormatting>
  <conditionalFormatting sqref="L87:XFD87">
    <cfRule type="containsText" dxfId="584" priority="7" stopIfTrue="1" operator="containsText" text="(例)">
      <formula>NOT(ISERROR(SEARCH("(例)",L87)))</formula>
    </cfRule>
  </conditionalFormatting>
  <dataValidations xWindow="877" yWindow="561" count="22">
    <dataValidation imeMode="disabled" allowBlank="1" showInputMessage="1" showErrorMessage="1" prompt="キャリアメール_x000a_(携帯メール)は不可" sqref="F75:J75 F94:J94 F106:J106 F118:J118 F130:J130 F143:J144 F62:J62 F36:J36 F49:J49"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F154" xr:uid="{4A9BFA3B-ED53-44F6-853C-E2DF48D005AC}">
      <formula1>"有り,無し"</formula1>
    </dataValidation>
    <dataValidation type="list" allowBlank="1" showInputMessage="1" sqref="F84 F96 F108 F120"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139 G33 G46 G59 G72 G90 G102 G114 G126" xr:uid="{F35DE98F-6A9D-4465-9C7E-C9586F29B298}">
      <formula1>"都,道,府,県"</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s>
  <printOptions horizontalCentered="1"/>
  <pageMargins left="0.51181102362204722" right="0.11811023622047245" top="0.35433070866141736" bottom="0.35433070866141736" header="0.31496062992125984" footer="0.11811023622047245"/>
  <pageSetup paperSize="9" scale="31" orientation="portrait" r:id="rId1"/>
  <headerFooter scaleWithDoc="0">
    <oddFooter>&amp;R&amp;K00-040R6高層ZEH-M_ver.1</oddFooter>
  </headerFooter>
  <rowBreaks count="1" manualBreakCount="1">
    <brk id="77"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361950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317500</xdr:colOff>
                    <xdr:row>24</xdr:row>
                    <xdr:rowOff>107950</xdr:rowOff>
                  </from>
                  <to>
                    <xdr:col>6</xdr:col>
                    <xdr:colOff>12700</xdr:colOff>
                    <xdr:row>24</xdr:row>
                    <xdr:rowOff>330200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2" customWidth="1"/>
    <col min="2" max="2" width="26.33203125" style="21" customWidth="1"/>
    <col min="3" max="5" width="26.58203125" style="21" customWidth="1"/>
    <col min="6" max="6" width="29.58203125" style="21" customWidth="1"/>
    <col min="7" max="7" width="27.58203125" style="21" hidden="1" customWidth="1"/>
    <col min="8" max="8" width="1.58203125" style="21" customWidth="1"/>
    <col min="9" max="9" width="18.08203125" style="21" customWidth="1"/>
    <col min="10" max="10" width="81.83203125" style="1020" customWidth="1"/>
    <col min="11" max="11" width="23.08203125" style="21" customWidth="1"/>
    <col min="12" max="12" width="9" style="21" customWidth="1"/>
    <col min="13" max="16384" width="9" style="21"/>
  </cols>
  <sheetData>
    <row r="1" spans="1:12" ht="16.5">
      <c r="A1" s="1019" t="s">
        <v>89</v>
      </c>
      <c r="B1" s="169"/>
      <c r="C1" s="169"/>
      <c r="D1" s="169"/>
      <c r="E1" s="169"/>
      <c r="F1" s="169"/>
      <c r="G1" s="169"/>
    </row>
    <row r="2" spans="1:12" ht="16.5" hidden="1">
      <c r="A2" s="169"/>
      <c r="B2" s="1843"/>
      <c r="C2" s="1843"/>
      <c r="D2" s="1843"/>
      <c r="E2" s="1843"/>
      <c r="F2" s="1843"/>
      <c r="G2" s="169"/>
    </row>
    <row r="3" spans="1:12" ht="21">
      <c r="A3" s="23"/>
      <c r="B3" s="1844" t="s">
        <v>1119</v>
      </c>
      <c r="C3" s="1844"/>
      <c r="D3" s="1844"/>
      <c r="F3" s="104"/>
      <c r="G3" s="104"/>
      <c r="J3" s="1019" t="s">
        <v>398</v>
      </c>
    </row>
    <row r="4" spans="1:12" s="724" customFormat="1" ht="13.5" thickBot="1">
      <c r="B4" s="1845"/>
      <c r="C4" s="1845"/>
      <c r="D4" s="1845"/>
      <c r="J4" s="1021"/>
    </row>
    <row r="5" spans="1:12" ht="43.5" customHeight="1" thickBot="1">
      <c r="B5" s="168" t="s">
        <v>168</v>
      </c>
      <c r="C5" s="1846" t="str">
        <f>'２.全体概要'!C7</f>
        <v/>
      </c>
      <c r="D5" s="1847"/>
      <c r="E5" s="1847"/>
      <c r="F5" s="749" t="s">
        <v>1358</v>
      </c>
      <c r="G5" s="750"/>
      <c r="J5" s="1022" t="s">
        <v>397</v>
      </c>
      <c r="K5" s="220">
        <f>ROUNDUP(49.97*'２.全体概要'!T46,0)</f>
        <v>0</v>
      </c>
    </row>
    <row r="6" spans="1:12" s="724" customFormat="1" ht="19">
      <c r="J6" s="1091" t="s">
        <v>1216</v>
      </c>
    </row>
    <row r="7" spans="1:12">
      <c r="B7" s="21" t="s">
        <v>189</v>
      </c>
      <c r="F7" s="910" t="s">
        <v>954</v>
      </c>
      <c r="G7" s="24" t="s">
        <v>132</v>
      </c>
      <c r="H7" s="911"/>
      <c r="I7" s="954">
        <f>500000*'２.全体概要'!I15</f>
        <v>0</v>
      </c>
      <c r="J7" s="1087" t="s">
        <v>1217</v>
      </c>
    </row>
    <row r="8" spans="1:12" ht="42">
      <c r="A8" s="23"/>
      <c r="B8" s="28" t="s">
        <v>272</v>
      </c>
      <c r="C8" s="27" t="s">
        <v>190</v>
      </c>
      <c r="D8" s="26" t="s">
        <v>170</v>
      </c>
      <c r="E8" s="26" t="s">
        <v>191</v>
      </c>
      <c r="F8" s="751" t="s">
        <v>271</v>
      </c>
      <c r="G8" s="751" t="s">
        <v>271</v>
      </c>
      <c r="H8" s="909"/>
      <c r="I8" s="904" t="s">
        <v>955</v>
      </c>
    </row>
    <row r="9" spans="1:12" ht="29.25" customHeight="1">
      <c r="B9" s="26" t="s">
        <v>192</v>
      </c>
      <c r="C9" s="598">
        <f>SUM(D9:E9)</f>
        <v>0</v>
      </c>
      <c r="D9" s="598">
        <f>D19</f>
        <v>0</v>
      </c>
      <c r="E9" s="598">
        <f>E19</f>
        <v>0</v>
      </c>
      <c r="F9" s="221"/>
      <c r="G9" s="221"/>
      <c r="I9" s="905"/>
      <c r="J9" s="1842" t="s">
        <v>920</v>
      </c>
      <c r="K9" s="902"/>
      <c r="L9" s="42"/>
    </row>
    <row r="10" spans="1:12" ht="28.5" customHeight="1">
      <c r="B10" s="26" t="s">
        <v>193</v>
      </c>
      <c r="C10" s="598">
        <f>SUM(D10:E10)</f>
        <v>0</v>
      </c>
      <c r="D10" s="598">
        <f>SUM(D20,D28,D35,D42)</f>
        <v>0</v>
      </c>
      <c r="E10" s="598">
        <f>SUM(E20,E28,E35,E42)</f>
        <v>0</v>
      </c>
      <c r="F10" s="221"/>
      <c r="G10" s="221"/>
      <c r="I10" s="905"/>
      <c r="J10" s="1842"/>
    </row>
    <row r="11" spans="1:12" ht="28.5" thickBot="1">
      <c r="B11" s="26" t="s">
        <v>586</v>
      </c>
      <c r="C11" s="758">
        <f>SUM(C9:C10)</f>
        <v>0</v>
      </c>
      <c r="D11" s="598">
        <f>SUM(D9:D10)</f>
        <v>0</v>
      </c>
      <c r="E11" s="598">
        <f>SUM(E9:E10)</f>
        <v>0</v>
      </c>
      <c r="F11" s="912">
        <f>SUM(F22,F29,F36,F43)</f>
        <v>0</v>
      </c>
      <c r="G11" s="601">
        <f>SUM(G22,G29,G36,G43)</f>
        <v>0</v>
      </c>
      <c r="I11" s="953">
        <f>IF(I7=0,0,IF(F12-I7&gt;0,F12-I7,0))</f>
        <v>0</v>
      </c>
      <c r="J11" s="1842"/>
      <c r="K11" s="756"/>
    </row>
    <row r="12" spans="1:12" ht="29" thickTop="1" thickBot="1">
      <c r="B12" s="761" t="s">
        <v>796</v>
      </c>
      <c r="C12" s="759">
        <v>0</v>
      </c>
      <c r="D12" s="760">
        <v>0</v>
      </c>
      <c r="E12" s="760">
        <v>0</v>
      </c>
      <c r="F12" s="903">
        <f>SUM(F23,F30,F37,F44)</f>
        <v>0</v>
      </c>
      <c r="G12" s="601"/>
      <c r="I12" s="752"/>
      <c r="J12" s="1023"/>
    </row>
    <row r="13" spans="1:12" ht="29" thickTop="1" thickBot="1">
      <c r="B13" s="379" t="s">
        <v>597</v>
      </c>
      <c r="C13" s="680">
        <v>0</v>
      </c>
      <c r="D13" s="681">
        <v>0</v>
      </c>
      <c r="E13" s="681">
        <v>0</v>
      </c>
      <c r="F13" s="602">
        <f>SUM(F24,F31,F38,F45)</f>
        <v>0</v>
      </c>
      <c r="G13" s="602">
        <f>SUM(G24,G31,G38,G45)</f>
        <v>0</v>
      </c>
      <c r="I13" s="754"/>
      <c r="J13" s="1024"/>
    </row>
    <row r="14" spans="1:12" ht="28.5" thickTop="1">
      <c r="B14" s="29" t="s">
        <v>194</v>
      </c>
      <c r="C14" s="599">
        <f>C11</f>
        <v>0</v>
      </c>
      <c r="D14" s="600">
        <f>D11</f>
        <v>0</v>
      </c>
      <c r="E14" s="599">
        <f>E11</f>
        <v>0</v>
      </c>
      <c r="F14" s="599">
        <f>SUM(F25,F32,F39,F46)</f>
        <v>0</v>
      </c>
      <c r="G14" s="599">
        <f>SUM(G25,G32,G39,G46)</f>
        <v>0</v>
      </c>
      <c r="I14" s="42"/>
      <c r="J14" s="1019" t="s">
        <v>1122</v>
      </c>
    </row>
    <row r="15" spans="1:12" s="25" customFormat="1" ht="19.5" customHeight="1">
      <c r="D15" s="128"/>
      <c r="E15" s="129"/>
      <c r="F15" s="130"/>
      <c r="G15" s="130"/>
      <c r="J15" s="1025" t="s">
        <v>396</v>
      </c>
    </row>
    <row r="16" spans="1:12">
      <c r="B16" s="21" t="s">
        <v>394</v>
      </c>
      <c r="J16" s="1025"/>
    </row>
    <row r="17" spans="1:15">
      <c r="B17" s="30" t="s">
        <v>270</v>
      </c>
      <c r="C17" s="85"/>
      <c r="J17" s="1024"/>
    </row>
    <row r="18" spans="1:15" ht="21">
      <c r="A18" s="23"/>
      <c r="B18" s="26" t="s">
        <v>195</v>
      </c>
      <c r="C18" s="27" t="s">
        <v>190</v>
      </c>
      <c r="D18" s="26" t="s">
        <v>170</v>
      </c>
      <c r="E18" s="26" t="s">
        <v>191</v>
      </c>
      <c r="F18" s="751" t="s">
        <v>271</v>
      </c>
      <c r="G18" s="751" t="s">
        <v>271</v>
      </c>
      <c r="I18" s="906" t="s">
        <v>758</v>
      </c>
      <c r="J18" s="1024"/>
    </row>
    <row r="19" spans="1:15">
      <c r="B19" s="26" t="s">
        <v>192</v>
      </c>
      <c r="C19" s="603">
        <f>SUM(D19:E19)</f>
        <v>0</v>
      </c>
      <c r="D19" s="603">
        <f>'６ｰ１.補助対象経費総括表（1年目） '!Q11</f>
        <v>0</v>
      </c>
      <c r="E19" s="605">
        <v>0</v>
      </c>
      <c r="F19" s="603">
        <f>ROUNDDOWN(D19*1/3,0)</f>
        <v>0</v>
      </c>
      <c r="G19" s="603"/>
      <c r="I19" s="905"/>
      <c r="J19" s="1024"/>
      <c r="M19" s="42"/>
      <c r="N19" s="42"/>
      <c r="O19" s="42"/>
    </row>
    <row r="20" spans="1:15">
      <c r="B20" s="26" t="s">
        <v>193</v>
      </c>
      <c r="C20" s="603">
        <f>SUM(D20:E20)</f>
        <v>0</v>
      </c>
      <c r="D20" s="603">
        <f>'６ｰ１.補助対象経費総括表（1年目） '!Q53</f>
        <v>0</v>
      </c>
      <c r="E20" s="603">
        <f>'９.費用明細書（共用部）'!K71</f>
        <v>0</v>
      </c>
      <c r="F20" s="603">
        <f>ROUNDDOWN(D20*1/3,0)</f>
        <v>0</v>
      </c>
      <c r="G20" s="603"/>
      <c r="I20" s="905"/>
      <c r="J20" s="1024"/>
      <c r="M20" s="42"/>
      <c r="N20" s="42"/>
      <c r="O20" s="42"/>
    </row>
    <row r="21" spans="1:15">
      <c r="B21" s="29" t="s">
        <v>586</v>
      </c>
      <c r="C21" s="604">
        <f>SUM(C19:C20)</f>
        <v>0</v>
      </c>
      <c r="D21" s="604">
        <f>SUM(D19:D20)</f>
        <v>0</v>
      </c>
      <c r="E21" s="604">
        <f>SUM(E19:E20)</f>
        <v>0</v>
      </c>
      <c r="F21" s="604">
        <f>SUM(F19:F20)</f>
        <v>0</v>
      </c>
      <c r="G21" s="604"/>
      <c r="I21" s="905"/>
      <c r="J21" s="1024"/>
      <c r="M21" s="42"/>
      <c r="N21" s="42"/>
      <c r="O21" s="42"/>
    </row>
    <row r="22" spans="1:15" s="25" customFormat="1" ht="29.25" customHeight="1" thickBot="1">
      <c r="B22" s="1839" t="s">
        <v>795</v>
      </c>
      <c r="C22" s="1840"/>
      <c r="D22" s="1840"/>
      <c r="E22" s="1841"/>
      <c r="F22" s="753">
        <f>ROUNDDOWN(F21,-3)</f>
        <v>0</v>
      </c>
      <c r="G22" s="608">
        <f>F22-I22</f>
        <v>0</v>
      </c>
      <c r="I22" s="907"/>
      <c r="J22" s="1019" t="s">
        <v>1120</v>
      </c>
    </row>
    <row r="23" spans="1:15" s="25" customFormat="1" ht="29.25" customHeight="1" thickTop="1" thickBot="1">
      <c r="B23" s="1836" t="s">
        <v>969</v>
      </c>
      <c r="C23" s="1837"/>
      <c r="D23" s="1837"/>
      <c r="E23" s="1838"/>
      <c r="F23" s="608">
        <f>ROUNDDOWN(F22,-3)-I22</f>
        <v>0</v>
      </c>
      <c r="G23" s="608"/>
      <c r="I23" s="757"/>
      <c r="J23" s="1019" t="s">
        <v>1121</v>
      </c>
    </row>
    <row r="24" spans="1:15" ht="29" thickTop="1" thickBot="1">
      <c r="B24" s="448" t="s">
        <v>597</v>
      </c>
      <c r="C24" s="680" t="s">
        <v>598</v>
      </c>
      <c r="D24" s="681" t="s">
        <v>598</v>
      </c>
      <c r="E24" s="681" t="s">
        <v>598</v>
      </c>
      <c r="F24" s="606">
        <f>'１３.追加補助対象となる設備等の補助金額集計表'!I17</f>
        <v>0</v>
      </c>
      <c r="G24" s="608">
        <f>F24</f>
        <v>0</v>
      </c>
      <c r="I24" s="754"/>
      <c r="J24" s="1024"/>
    </row>
    <row r="25" spans="1:15" ht="28.5" thickTop="1">
      <c r="B25" s="449" t="s">
        <v>194</v>
      </c>
      <c r="C25" s="607">
        <f>C21</f>
        <v>0</v>
      </c>
      <c r="D25" s="607">
        <f>D21</f>
        <v>0</v>
      </c>
      <c r="E25" s="607">
        <f>E21</f>
        <v>0</v>
      </c>
      <c r="F25" s="599">
        <f>IF(SUM(F23,F24)&gt;300000000,300000000,SUM(F23,F24))</f>
        <v>0</v>
      </c>
      <c r="G25" s="599">
        <f>SUM(G22:G24)</f>
        <v>0</v>
      </c>
      <c r="I25" s="42"/>
      <c r="J25" s="1019" t="s">
        <v>1123</v>
      </c>
    </row>
    <row r="26" spans="1:15">
      <c r="B26" s="30" t="s">
        <v>273</v>
      </c>
      <c r="C26" s="85"/>
      <c r="J26" s="1024"/>
      <c r="M26" s="42"/>
      <c r="N26" s="42"/>
      <c r="O26" s="42"/>
    </row>
    <row r="27" spans="1:15" ht="21">
      <c r="A27" s="23"/>
      <c r="B27" s="26" t="s">
        <v>195</v>
      </c>
      <c r="C27" s="27" t="s">
        <v>190</v>
      </c>
      <c r="D27" s="26" t="s">
        <v>170</v>
      </c>
      <c r="E27" s="26" t="s">
        <v>191</v>
      </c>
      <c r="F27" s="751" t="s">
        <v>271</v>
      </c>
      <c r="G27" s="751" t="s">
        <v>271</v>
      </c>
      <c r="I27" s="906" t="s">
        <v>758</v>
      </c>
      <c r="J27" s="1024"/>
    </row>
    <row r="28" spans="1:15">
      <c r="B28" s="26" t="s">
        <v>193</v>
      </c>
      <c r="C28" s="603">
        <f>SUM(D28:E28)</f>
        <v>0</v>
      </c>
      <c r="D28" s="603">
        <f>'６-２.補助対象経費総括表（2年目）'!Q53</f>
        <v>0</v>
      </c>
      <c r="E28" s="603">
        <f>'９.費用明細書（共用部）'!W71</f>
        <v>0</v>
      </c>
      <c r="F28" s="603">
        <f>ROUNDDOWN(D28*1/3,0)</f>
        <v>0</v>
      </c>
      <c r="G28" s="755"/>
      <c r="I28" s="905"/>
      <c r="J28" s="1024"/>
    </row>
    <row r="29" spans="1:15" s="25" customFormat="1" ht="29.25" customHeight="1" thickBot="1">
      <c r="B29" s="1839" t="s">
        <v>795</v>
      </c>
      <c r="C29" s="1840"/>
      <c r="D29" s="1840"/>
      <c r="E29" s="1841"/>
      <c r="F29" s="608">
        <f>ROUNDDOWN(F28,-3)</f>
        <v>0</v>
      </c>
      <c r="G29" s="608">
        <f>F29-I29</f>
        <v>0</v>
      </c>
      <c r="I29" s="907"/>
      <c r="J29" s="1019" t="s">
        <v>1120</v>
      </c>
    </row>
    <row r="30" spans="1:15" s="25" customFormat="1" ht="29.25" customHeight="1" thickTop="1" thickBot="1">
      <c r="B30" s="1836" t="s">
        <v>969</v>
      </c>
      <c r="C30" s="1837"/>
      <c r="D30" s="1837"/>
      <c r="E30" s="1838"/>
      <c r="F30" s="608">
        <f>ROUNDDOWN(F29,-3)-I29</f>
        <v>0</v>
      </c>
      <c r="G30" s="608"/>
      <c r="I30" s="757"/>
      <c r="J30" s="1019" t="s">
        <v>1121</v>
      </c>
    </row>
    <row r="31" spans="1:15" ht="29" thickTop="1" thickBot="1">
      <c r="B31" s="448" t="s">
        <v>597</v>
      </c>
      <c r="C31" s="680" t="s">
        <v>598</v>
      </c>
      <c r="D31" s="681" t="s">
        <v>598</v>
      </c>
      <c r="E31" s="681" t="s">
        <v>598</v>
      </c>
      <c r="F31" s="606">
        <f>'１３.追加補助対象となる設備等の補助金額集計表'!I31</f>
        <v>0</v>
      </c>
      <c r="G31" s="608">
        <f>F31</f>
        <v>0</v>
      </c>
      <c r="I31" s="754"/>
      <c r="J31" s="1024"/>
    </row>
    <row r="32" spans="1:15" ht="28.5" thickTop="1">
      <c r="B32" s="449" t="s">
        <v>194</v>
      </c>
      <c r="C32" s="607">
        <f>C28</f>
        <v>0</v>
      </c>
      <c r="D32" s="607">
        <f>D28</f>
        <v>0</v>
      </c>
      <c r="E32" s="607">
        <f>E28</f>
        <v>0</v>
      </c>
      <c r="F32" s="599">
        <f>IF(SUM(F30,F31)&gt;300000000,300000000,SUM(F30,F31))</f>
        <v>0</v>
      </c>
      <c r="G32" s="599">
        <f>SUM(G29,G31)</f>
        <v>0</v>
      </c>
      <c r="I32" s="42"/>
      <c r="J32" s="1019" t="s">
        <v>1123</v>
      </c>
    </row>
    <row r="33" spans="1:10">
      <c r="B33" s="30" t="s">
        <v>274</v>
      </c>
      <c r="C33" s="85"/>
      <c r="J33" s="1024"/>
    </row>
    <row r="34" spans="1:10" ht="21">
      <c r="A34" s="23"/>
      <c r="B34" s="26" t="s">
        <v>195</v>
      </c>
      <c r="C34" s="27" t="s">
        <v>190</v>
      </c>
      <c r="D34" s="26" t="s">
        <v>170</v>
      </c>
      <c r="E34" s="26" t="s">
        <v>191</v>
      </c>
      <c r="F34" s="751" t="s">
        <v>271</v>
      </c>
      <c r="G34" s="751" t="s">
        <v>271</v>
      </c>
      <c r="I34" s="906" t="s">
        <v>758</v>
      </c>
      <c r="J34" s="1024"/>
    </row>
    <row r="35" spans="1:10">
      <c r="B35" s="26" t="s">
        <v>193</v>
      </c>
      <c r="C35" s="603">
        <f>SUM(D35:E35)</f>
        <v>0</v>
      </c>
      <c r="D35" s="603">
        <f>'６-３.補助対象経費総括表（3年目）'!Q53</f>
        <v>0</v>
      </c>
      <c r="E35" s="603">
        <f>'９.費用明細書（共用部）'!AI71</f>
        <v>0</v>
      </c>
      <c r="F35" s="603">
        <f>ROUNDDOWN(D35*1/3,0)</f>
        <v>0</v>
      </c>
      <c r="G35" s="755"/>
      <c r="I35" s="908"/>
      <c r="J35" s="1024"/>
    </row>
    <row r="36" spans="1:10" s="25" customFormat="1" ht="29.25" customHeight="1" thickBot="1">
      <c r="B36" s="1839" t="s">
        <v>795</v>
      </c>
      <c r="C36" s="1840"/>
      <c r="D36" s="1840"/>
      <c r="E36" s="1841"/>
      <c r="F36" s="608">
        <f>ROUNDDOWN(F35,-3)</f>
        <v>0</v>
      </c>
      <c r="G36" s="608">
        <f>F36-I36</f>
        <v>0</v>
      </c>
      <c r="I36" s="907"/>
      <c r="J36" s="1019" t="s">
        <v>1120</v>
      </c>
    </row>
    <row r="37" spans="1:10" s="25" customFormat="1" ht="29.25" customHeight="1" thickTop="1" thickBot="1">
      <c r="B37" s="1836" t="s">
        <v>969</v>
      </c>
      <c r="C37" s="1837"/>
      <c r="D37" s="1837"/>
      <c r="E37" s="1838"/>
      <c r="F37" s="608">
        <f>ROUNDDOWN(F36,-3)-I36</f>
        <v>0</v>
      </c>
      <c r="G37" s="608"/>
      <c r="I37" s="757"/>
      <c r="J37" s="1019" t="s">
        <v>1121</v>
      </c>
    </row>
    <row r="38" spans="1:10" ht="29" thickTop="1" thickBot="1">
      <c r="B38" s="448" t="s">
        <v>597</v>
      </c>
      <c r="C38" s="680" t="s">
        <v>598</v>
      </c>
      <c r="D38" s="681" t="s">
        <v>598</v>
      </c>
      <c r="E38" s="681" t="s">
        <v>598</v>
      </c>
      <c r="F38" s="606">
        <f>'１３.追加補助対象となる設備等の補助金額集計表'!I45</f>
        <v>0</v>
      </c>
      <c r="G38" s="608">
        <f>F38</f>
        <v>0</v>
      </c>
      <c r="I38" s="754"/>
      <c r="J38" s="1024"/>
    </row>
    <row r="39" spans="1:10" ht="28.5" thickTop="1">
      <c r="B39" s="449" t="s">
        <v>194</v>
      </c>
      <c r="C39" s="607">
        <f>C35</f>
        <v>0</v>
      </c>
      <c r="D39" s="607">
        <f>D35</f>
        <v>0</v>
      </c>
      <c r="E39" s="607">
        <f>E35</f>
        <v>0</v>
      </c>
      <c r="F39" s="599">
        <f>IF(SUM(F37,F38)&gt;300000000,300000000,SUM(F37,F38))</f>
        <v>0</v>
      </c>
      <c r="G39" s="599">
        <f>IF(SUM(G35:G38)&gt;300000000,300000000,SUM(G35:G38))</f>
        <v>0</v>
      </c>
      <c r="I39" s="42"/>
      <c r="J39" s="1019" t="s">
        <v>1123</v>
      </c>
    </row>
    <row r="40" spans="1:10">
      <c r="B40" s="30" t="s">
        <v>275</v>
      </c>
      <c r="C40" s="85"/>
      <c r="J40" s="1024"/>
    </row>
    <row r="41" spans="1:10" ht="21">
      <c r="A41" s="23"/>
      <c r="B41" s="26" t="s">
        <v>195</v>
      </c>
      <c r="C41" s="27" t="s">
        <v>190</v>
      </c>
      <c r="D41" s="26" t="s">
        <v>170</v>
      </c>
      <c r="E41" s="26" t="s">
        <v>191</v>
      </c>
      <c r="F41" s="751" t="s">
        <v>271</v>
      </c>
      <c r="G41" s="751" t="s">
        <v>271</v>
      </c>
      <c r="I41" s="906" t="s">
        <v>758</v>
      </c>
      <c r="J41" s="1024"/>
    </row>
    <row r="42" spans="1:10">
      <c r="B42" s="26" t="s">
        <v>193</v>
      </c>
      <c r="C42" s="603">
        <f>SUM(D42:E42)</f>
        <v>0</v>
      </c>
      <c r="D42" s="603">
        <f>'６-４.補助対象経費総括表（4年目）'!Q53</f>
        <v>0</v>
      </c>
      <c r="E42" s="603">
        <f>'９.費用明細書（共用部）'!AU71</f>
        <v>0</v>
      </c>
      <c r="F42" s="603">
        <f>ROUNDDOWN(D42*1/3,0)</f>
        <v>0</v>
      </c>
      <c r="G42" s="755"/>
      <c r="I42" s="905"/>
      <c r="J42" s="1024"/>
    </row>
    <row r="43" spans="1:10" s="25" customFormat="1" ht="29.25" customHeight="1" thickBot="1">
      <c r="B43" s="1839" t="s">
        <v>795</v>
      </c>
      <c r="C43" s="1840"/>
      <c r="D43" s="1840"/>
      <c r="E43" s="1841"/>
      <c r="F43" s="608">
        <f>ROUNDDOWN(F42,-3)</f>
        <v>0</v>
      </c>
      <c r="G43" s="608">
        <f>F43-I43</f>
        <v>0</v>
      </c>
      <c r="I43" s="907"/>
      <c r="J43" s="1019" t="s">
        <v>1120</v>
      </c>
    </row>
    <row r="44" spans="1:10" s="25" customFormat="1" ht="29.25" customHeight="1" thickTop="1" thickBot="1">
      <c r="B44" s="1836" t="s">
        <v>969</v>
      </c>
      <c r="C44" s="1837"/>
      <c r="D44" s="1837"/>
      <c r="E44" s="1838"/>
      <c r="F44" s="608">
        <f>ROUNDDOWN(F43,-3)-I43</f>
        <v>0</v>
      </c>
      <c r="G44" s="608"/>
      <c r="I44" s="757"/>
      <c r="J44" s="1019" t="s">
        <v>1121</v>
      </c>
    </row>
    <row r="45" spans="1:10" ht="29" thickTop="1" thickBot="1">
      <c r="B45" s="448" t="s">
        <v>597</v>
      </c>
      <c r="C45" s="680" t="s">
        <v>598</v>
      </c>
      <c r="D45" s="681" t="s">
        <v>598</v>
      </c>
      <c r="E45" s="681" t="s">
        <v>598</v>
      </c>
      <c r="F45" s="606">
        <f>'１３.追加補助対象となる設備等の補助金額集計表'!I59</f>
        <v>0</v>
      </c>
      <c r="G45" s="608">
        <f>F45</f>
        <v>0</v>
      </c>
      <c r="I45" s="754"/>
      <c r="J45" s="1024"/>
    </row>
    <row r="46" spans="1:10" ht="28.5" thickTop="1">
      <c r="B46" s="449" t="s">
        <v>194</v>
      </c>
      <c r="C46" s="607">
        <f>C42</f>
        <v>0</v>
      </c>
      <c r="D46" s="607">
        <f>D42</f>
        <v>0</v>
      </c>
      <c r="E46" s="607">
        <f>E42</f>
        <v>0</v>
      </c>
      <c r="F46" s="599">
        <f>IF(SUM(F44,F45)&gt;300000000,300000000,SUM(F44,F45))</f>
        <v>0</v>
      </c>
      <c r="G46" s="599">
        <f>SUM(G43,G45)</f>
        <v>0</v>
      </c>
      <c r="I46" s="42"/>
      <c r="J46" s="1019" t="s">
        <v>1123</v>
      </c>
    </row>
    <row r="47" spans="1:10">
      <c r="J47" s="1024"/>
    </row>
    <row r="48" spans="1:10">
      <c r="J48" s="1024"/>
    </row>
  </sheetData>
  <sheetProtection algorithmName="SHA-512" hashValue="DHXhde9yrkW9rf754viRNkxX5uxlGKjLLbybz0L7QfKpUVJeCoXdF7w+nk2+xu5bYuXG7FWFls8SmS31ONgTcg==" saltValue="AiMa2yX1FBTWtoD/9sm2pA==" spinCount="100000" sheet="1" formatCells="0" formatRows="0" deleteRows="0" selectLockedCells="1" autoFilter="0" pivotTables="0"/>
  <mergeCells count="13">
    <mergeCell ref="B22:E22"/>
    <mergeCell ref="J9:J11"/>
    <mergeCell ref="B2:F2"/>
    <mergeCell ref="B3:D3"/>
    <mergeCell ref="B4:D4"/>
    <mergeCell ref="C5:E5"/>
    <mergeCell ref="B30:E30"/>
    <mergeCell ref="B23:E23"/>
    <mergeCell ref="B37:E37"/>
    <mergeCell ref="B44:E44"/>
    <mergeCell ref="B36:E36"/>
    <mergeCell ref="B43:E43"/>
    <mergeCell ref="B29:E29"/>
  </mergeCells>
  <phoneticPr fontId="22"/>
  <conditionalFormatting sqref="B27:B28 B34:B35 B41:B42 B5 B8:B14 B18:B21">
    <cfRule type="notContainsBlanks" dxfId="468" priority="18">
      <formula>LEN(TRIM(B5))&gt;0</formula>
    </cfRule>
  </conditionalFormatting>
  <conditionalFormatting sqref="F9:F10 F13">
    <cfRule type="expression" dxfId="461" priority="17">
      <formula>_xlfn.ISFORMULA(F9)=TRUE</formula>
    </cfRule>
  </conditionalFormatting>
  <conditionalFormatting sqref="F12">
    <cfRule type="expression" dxfId="460" priority="656">
      <formula>$I$11&gt;0</formula>
    </cfRule>
  </conditionalFormatting>
  <conditionalFormatting sqref="F14">
    <cfRule type="expression" dxfId="459" priority="14">
      <formula>$F$14&gt;800000000</formula>
    </cfRule>
  </conditionalFormatting>
  <conditionalFormatting sqref="F32">
    <cfRule type="expression" dxfId="458" priority="22">
      <formula>$F$32&gt;#REF!</formula>
    </cfRule>
  </conditionalFormatting>
  <conditionalFormatting sqref="F46">
    <cfRule type="expression" dxfId="457" priority="24">
      <formula>$F$46&gt;#REF!</formula>
    </cfRule>
  </conditionalFormatting>
  <conditionalFormatting sqref="F14:G14">
    <cfRule type="expression" dxfId="456" priority="27">
      <formula>$F$14&gt;#REF!</formula>
    </cfRule>
  </conditionalFormatting>
  <conditionalFormatting sqref="F25:G25">
    <cfRule type="expression" dxfId="455" priority="21">
      <formula>$F$25&gt;#REF!</formula>
    </cfRule>
  </conditionalFormatting>
  <conditionalFormatting sqref="F39:G39">
    <cfRule type="expression" dxfId="454" priority="23">
      <formula>$F$39&gt;#REF!</formula>
    </cfRule>
  </conditionalFormatting>
  <conditionalFormatting sqref="G9:G13">
    <cfRule type="expression" dxfId="453" priority="20">
      <formula>_xlfn.ISFORMULA(G9)=TRUE</formula>
    </cfRule>
  </conditionalFormatting>
  <conditionalFormatting sqref="G11:G12">
    <cfRule type="expression" dxfId="452" priority="29">
      <formula>$G$11&gt;#REF!</formula>
    </cfRule>
  </conditionalFormatting>
  <conditionalFormatting sqref="G32">
    <cfRule type="expression" dxfId="451" priority="25">
      <formula>$G$32&gt;#REF!</formula>
    </cfRule>
  </conditionalFormatting>
  <conditionalFormatting sqref="G46">
    <cfRule type="expression" dxfId="450" priority="26">
      <formula>$G$46&gt;#REF!</formula>
    </cfRule>
  </conditionalFormatting>
  <conditionalFormatting sqref="I11:I12 I22:I23 I29:I30 I36:I37 I43:I44">
    <cfRule type="expression" dxfId="449" priority="650">
      <formula>$I$11=0</formula>
    </cfRule>
  </conditionalFormatting>
  <conditionalFormatting sqref="J6:J7">
    <cfRule type="expression" dxfId="448" priority="16">
      <formula>$F$14&gt;$K$5</formula>
    </cfRule>
    <cfRule type="expression" dxfId="447" priority="19">
      <formula>$F$14&gt;#REF!</formula>
    </cfRule>
  </conditionalFormatting>
  <conditionalFormatting sqref="J9">
    <cfRule type="expression" dxfId="446" priority="1">
      <formula>$I$11&lt;=0</formula>
    </cfRule>
  </conditionalFormatting>
  <conditionalFormatting sqref="J12">
    <cfRule type="expression" dxfId="445" priority="655">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F44 B45:F46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867" t="s">
        <v>1125</v>
      </c>
      <c r="C2" s="1867"/>
      <c r="D2" s="1867"/>
      <c r="E2" s="1867"/>
      <c r="F2" s="1867"/>
      <c r="G2" s="1867"/>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868" t="s">
        <v>167</v>
      </c>
      <c r="C4" s="1869"/>
      <c r="D4" s="1869"/>
      <c r="E4" s="1869"/>
      <c r="F4" s="1870"/>
      <c r="G4" s="1871" t="s">
        <v>270</v>
      </c>
      <c r="H4" s="1872"/>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868" t="s">
        <v>168</v>
      </c>
      <c r="C6" s="1869"/>
      <c r="D6" s="1869"/>
      <c r="E6" s="1869"/>
      <c r="F6" s="1870"/>
      <c r="G6" s="1873" t="str">
        <f>'２.全体概要'!C7</f>
        <v/>
      </c>
      <c r="H6" s="1874"/>
      <c r="I6" s="1874"/>
      <c r="J6" s="1874"/>
      <c r="K6" s="1874"/>
      <c r="L6" s="1874"/>
      <c r="M6" s="1874"/>
      <c r="N6" s="1874"/>
      <c r="O6" s="1874"/>
      <c r="P6" s="1874"/>
      <c r="Q6" s="1874"/>
      <c r="R6" s="1874"/>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880" t="s">
        <v>192</v>
      </c>
      <c r="C8" s="1881"/>
      <c r="D8" s="1908" t="s">
        <v>169</v>
      </c>
      <c r="E8" s="1897"/>
      <c r="F8" s="1897"/>
      <c r="G8" s="1897"/>
      <c r="H8" s="1897"/>
      <c r="I8" s="1897"/>
      <c r="J8" s="1897"/>
      <c r="K8" s="1897"/>
      <c r="L8" s="1897"/>
      <c r="M8" s="1897"/>
      <c r="N8" s="1897"/>
      <c r="O8" s="1897"/>
      <c r="P8" s="1909"/>
      <c r="Q8" s="1897" t="s">
        <v>170</v>
      </c>
      <c r="R8" s="1897"/>
      <c r="S8" s="524" t="s">
        <v>171</v>
      </c>
    </row>
    <row r="9" spans="1:20" ht="28.5" customHeight="1">
      <c r="A9" s="274"/>
      <c r="B9" s="1882"/>
      <c r="C9" s="1883"/>
      <c r="D9" s="1915" t="s">
        <v>1126</v>
      </c>
      <c r="E9" s="1916"/>
      <c r="F9" s="1916"/>
      <c r="G9" s="1916"/>
      <c r="H9" s="1916"/>
      <c r="I9" s="1916"/>
      <c r="J9" s="1916"/>
      <c r="K9" s="1916"/>
      <c r="L9" s="1916"/>
      <c r="M9" s="1916"/>
      <c r="N9" s="525" t="s">
        <v>265</v>
      </c>
      <c r="O9" s="526">
        <f>'２.全体概要'!I15</f>
        <v>0</v>
      </c>
      <c r="P9" s="527" t="s">
        <v>267</v>
      </c>
      <c r="Q9" s="528">
        <f>IF(O9=0,0,200000+(2000*O9))</f>
        <v>0</v>
      </c>
      <c r="R9" s="527" t="s">
        <v>123</v>
      </c>
      <c r="S9" s="273" t="s">
        <v>269</v>
      </c>
      <c r="T9" s="191" t="s">
        <v>956</v>
      </c>
    </row>
    <row r="10" spans="1:20" ht="28.5" thickBot="1">
      <c r="A10" s="274"/>
      <c r="B10" s="1882"/>
      <c r="C10" s="1883"/>
      <c r="D10" s="1848" t="s">
        <v>592</v>
      </c>
      <c r="E10" s="1849"/>
      <c r="F10" s="1849"/>
      <c r="G10" s="1849"/>
      <c r="H10" s="1849"/>
      <c r="I10" s="1849"/>
      <c r="J10" s="1849"/>
      <c r="K10" s="1849"/>
      <c r="L10" s="1849"/>
      <c r="M10" s="1849"/>
      <c r="N10" s="529" t="s">
        <v>266</v>
      </c>
      <c r="O10" s="961">
        <f>'２.全体概要'!I15</f>
        <v>0</v>
      </c>
      <c r="P10" s="530" t="s">
        <v>267</v>
      </c>
      <c r="Q10" s="531">
        <f>IF(O10=0,0,200000+(6000*O10))</f>
        <v>0</v>
      </c>
      <c r="R10" s="530" t="s">
        <v>123</v>
      </c>
      <c r="S10" s="532" t="s">
        <v>651</v>
      </c>
      <c r="T10" s="191" t="s">
        <v>953</v>
      </c>
    </row>
    <row r="11" spans="1:20" ht="28.5" thickTop="1">
      <c r="A11" s="274"/>
      <c r="B11" s="1884"/>
      <c r="C11" s="1885"/>
      <c r="D11" s="1865" t="s">
        <v>268</v>
      </c>
      <c r="E11" s="1866"/>
      <c r="F11" s="1866"/>
      <c r="G11" s="1866"/>
      <c r="H11" s="1866"/>
      <c r="I11" s="1866"/>
      <c r="J11" s="1866"/>
      <c r="K11" s="1866"/>
      <c r="L11" s="1866"/>
      <c r="M11" s="1866"/>
      <c r="N11" s="1866"/>
      <c r="O11" s="1866"/>
      <c r="P11" s="533" t="s">
        <v>305</v>
      </c>
      <c r="Q11" s="534">
        <f>Q9+Q10</f>
        <v>0</v>
      </c>
      <c r="R11" s="535" t="s">
        <v>123</v>
      </c>
      <c r="S11" s="536" t="s">
        <v>652</v>
      </c>
    </row>
    <row r="12" spans="1:20" ht="108" customHeight="1" thickBot="1">
      <c r="A12" s="274"/>
      <c r="B12" s="537" t="s">
        <v>311</v>
      </c>
      <c r="C12" s="1853" t="s">
        <v>172</v>
      </c>
      <c r="D12" s="1848" t="s">
        <v>173</v>
      </c>
      <c r="E12" s="1849"/>
      <c r="F12" s="1849"/>
      <c r="G12" s="1849"/>
      <c r="H12" s="538" t="s">
        <v>304</v>
      </c>
      <c r="I12" s="1917"/>
      <c r="J12" s="1918"/>
      <c r="K12" s="1918"/>
      <c r="L12" s="1918"/>
      <c r="M12" s="1918"/>
      <c r="N12" s="1918"/>
      <c r="O12" s="1918"/>
      <c r="P12" s="1919"/>
      <c r="Q12" s="531">
        <f>SUMIF('４.住戸情報入力'!O:O,G4,'４.住戸情報入力'!N:N)</f>
        <v>0</v>
      </c>
      <c r="R12" s="530" t="s">
        <v>123</v>
      </c>
      <c r="S12" s="539" t="s">
        <v>1127</v>
      </c>
    </row>
    <row r="13" spans="1:20" ht="28.5" customHeight="1" thickTop="1">
      <c r="A13" s="274"/>
      <c r="B13" s="1856" t="s">
        <v>174</v>
      </c>
      <c r="C13" s="1854"/>
      <c r="D13" s="1912" t="s">
        <v>175</v>
      </c>
      <c r="E13" s="1913"/>
      <c r="F13" s="1914"/>
      <c r="G13" s="1914"/>
      <c r="H13" s="1914"/>
      <c r="I13" s="1891" t="s">
        <v>696</v>
      </c>
      <c r="J13" s="1892"/>
      <c r="K13" s="1892"/>
      <c r="L13" s="1893"/>
      <c r="M13" s="1894" t="s">
        <v>697</v>
      </c>
      <c r="N13" s="1895"/>
      <c r="O13" s="1895"/>
      <c r="P13" s="1896"/>
      <c r="Q13" s="717"/>
      <c r="R13" s="718"/>
      <c r="S13" s="1890" t="s">
        <v>1127</v>
      </c>
    </row>
    <row r="14" spans="1:20" ht="28.5" customHeight="1">
      <c r="A14" s="274"/>
      <c r="B14" s="1857"/>
      <c r="C14" s="1854"/>
      <c r="D14" s="1912"/>
      <c r="E14" s="708" t="s">
        <v>694</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876"/>
    </row>
    <row r="15" spans="1:20" ht="28">
      <c r="A15" s="274"/>
      <c r="B15" s="1857"/>
      <c r="C15" s="1854"/>
      <c r="D15" s="1888"/>
      <c r="E15" s="1886" t="s">
        <v>383</v>
      </c>
      <c r="F15" s="1887"/>
      <c r="G15" s="1887"/>
      <c r="H15" s="1887"/>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876"/>
    </row>
    <row r="16" spans="1:20" ht="28">
      <c r="A16" s="274"/>
      <c r="B16" s="1857"/>
      <c r="C16" s="1854"/>
      <c r="D16" s="1888"/>
      <c r="E16" s="1886" t="s">
        <v>384</v>
      </c>
      <c r="F16" s="1887"/>
      <c r="G16" s="1887"/>
      <c r="H16" s="1887"/>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876"/>
    </row>
    <row r="17" spans="1:23" ht="28">
      <c r="A17" s="274"/>
      <c r="B17" s="1857"/>
      <c r="C17" s="1854"/>
      <c r="D17" s="1888"/>
      <c r="E17" s="1886" t="s">
        <v>385</v>
      </c>
      <c r="F17" s="1887"/>
      <c r="G17" s="1887"/>
      <c r="H17" s="1887"/>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876"/>
    </row>
    <row r="18" spans="1:23" ht="28">
      <c r="A18" s="274"/>
      <c r="B18" s="1857"/>
      <c r="C18" s="1854"/>
      <c r="D18" s="1888"/>
      <c r="E18" s="1886" t="s">
        <v>386</v>
      </c>
      <c r="F18" s="1887"/>
      <c r="G18" s="1887"/>
      <c r="H18" s="1887"/>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876"/>
    </row>
    <row r="19" spans="1:23" ht="28">
      <c r="A19" s="274"/>
      <c r="B19" s="1857"/>
      <c r="C19" s="1854"/>
      <c r="D19" s="1888"/>
      <c r="E19" s="1886" t="s">
        <v>387</v>
      </c>
      <c r="F19" s="1887"/>
      <c r="G19" s="1887"/>
      <c r="H19" s="1887"/>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876"/>
    </row>
    <row r="20" spans="1:23" ht="28">
      <c r="A20" s="274"/>
      <c r="B20" s="1857"/>
      <c r="C20" s="1854"/>
      <c r="D20" s="1888"/>
      <c r="E20" s="1886" t="s">
        <v>388</v>
      </c>
      <c r="F20" s="1887"/>
      <c r="G20" s="1887"/>
      <c r="H20" s="1887"/>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876"/>
    </row>
    <row r="21" spans="1:23" ht="28.5" thickBot="1">
      <c r="A21" s="274"/>
      <c r="B21" s="1857"/>
      <c r="C21" s="1854"/>
      <c r="D21" s="1889"/>
      <c r="E21" s="1910" t="s">
        <v>389</v>
      </c>
      <c r="F21" s="1899"/>
      <c r="G21" s="1899"/>
      <c r="H21" s="1899"/>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877"/>
    </row>
    <row r="22" spans="1:23" s="191" customFormat="1" ht="28.5" thickTop="1">
      <c r="A22" s="274"/>
      <c r="B22" s="1857"/>
      <c r="C22" s="1854"/>
      <c r="D22" s="1865" t="s">
        <v>307</v>
      </c>
      <c r="E22" s="1866"/>
      <c r="F22" s="1866"/>
      <c r="G22" s="1866"/>
      <c r="H22" s="1866"/>
      <c r="I22" s="1866"/>
      <c r="J22" s="1866"/>
      <c r="K22" s="1866"/>
      <c r="L22" s="1866"/>
      <c r="M22" s="1866"/>
      <c r="N22" s="1866"/>
      <c r="O22" s="1866"/>
      <c r="P22" s="533" t="s">
        <v>298</v>
      </c>
      <c r="Q22" s="534">
        <f>SUM(Q14:Q21)</f>
        <v>0</v>
      </c>
      <c r="R22" s="535" t="s">
        <v>123</v>
      </c>
      <c r="S22" s="552"/>
      <c r="U22" s="3"/>
      <c r="V22" s="3"/>
      <c r="W22" s="3"/>
    </row>
    <row r="23" spans="1:23" s="191" customFormat="1" ht="27.75" customHeight="1">
      <c r="A23" s="274"/>
      <c r="B23" s="1857"/>
      <c r="C23" s="1854"/>
      <c r="D23" s="1878" t="s">
        <v>404</v>
      </c>
      <c r="E23" s="1859" t="s">
        <v>594</v>
      </c>
      <c r="F23" s="1860"/>
      <c r="G23" s="1860"/>
      <c r="H23" s="1860"/>
      <c r="I23" s="1860"/>
      <c r="J23" s="1860"/>
      <c r="K23" s="1860"/>
      <c r="L23" s="1861"/>
      <c r="M23" s="540">
        <v>340000</v>
      </c>
      <c r="N23" s="541" t="s">
        <v>123</v>
      </c>
      <c r="O23" s="553">
        <f>COUNTIFS('４.住戸情報入力'!AB:AB,E23,'４.住戸情報入力'!AC:AC,$G$4)</f>
        <v>0</v>
      </c>
      <c r="P23" s="545" t="s">
        <v>176</v>
      </c>
      <c r="Q23" s="547">
        <f>M23*O23</f>
        <v>0</v>
      </c>
      <c r="R23" s="545" t="s">
        <v>123</v>
      </c>
      <c r="S23" s="1875" t="s">
        <v>1127</v>
      </c>
      <c r="U23" s="3"/>
      <c r="V23" s="3"/>
      <c r="W23" s="3"/>
    </row>
    <row r="24" spans="1:23" s="191" customFormat="1" ht="27.75" customHeight="1">
      <c r="A24" s="274"/>
      <c r="B24" s="1857"/>
      <c r="C24" s="1854"/>
      <c r="D24" s="1879"/>
      <c r="E24" s="1886" t="s">
        <v>595</v>
      </c>
      <c r="F24" s="1887"/>
      <c r="G24" s="1887"/>
      <c r="H24" s="1887"/>
      <c r="I24" s="1887"/>
      <c r="J24" s="1887"/>
      <c r="K24" s="1887"/>
      <c r="L24" s="1898"/>
      <c r="M24" s="544">
        <v>430000</v>
      </c>
      <c r="N24" s="545" t="s">
        <v>123</v>
      </c>
      <c r="O24" s="554">
        <f>COUNTIFS('４.住戸情報入力'!AB:AB,E24,'４.住戸情報入力'!AC:AC,$G$4)</f>
        <v>0</v>
      </c>
      <c r="P24" s="545" t="s">
        <v>176</v>
      </c>
      <c r="Q24" s="547">
        <f>M24*O24</f>
        <v>0</v>
      </c>
      <c r="R24" s="545" t="s">
        <v>123</v>
      </c>
      <c r="S24" s="1876"/>
      <c r="U24" s="3"/>
      <c r="V24" s="3"/>
      <c r="W24" s="3"/>
    </row>
    <row r="25" spans="1:23" s="191" customFormat="1" ht="27.75" customHeight="1">
      <c r="A25" s="274"/>
      <c r="B25" s="1857"/>
      <c r="C25" s="1854"/>
      <c r="D25" s="1879"/>
      <c r="E25" s="1886" t="s">
        <v>596</v>
      </c>
      <c r="F25" s="1887"/>
      <c r="G25" s="1887"/>
      <c r="H25" s="1887"/>
      <c r="I25" s="1887"/>
      <c r="J25" s="1887"/>
      <c r="K25" s="1887"/>
      <c r="L25" s="1898"/>
      <c r="M25" s="544">
        <v>480000</v>
      </c>
      <c r="N25" s="545" t="s">
        <v>123</v>
      </c>
      <c r="O25" s="546">
        <f>COUNTIFS('４.住戸情報入力'!AB:AB,E25,'４.住戸情報入力'!AC:AC,$G$4)</f>
        <v>0</v>
      </c>
      <c r="P25" s="545" t="s">
        <v>176</v>
      </c>
      <c r="Q25" s="547">
        <f>M25*O25</f>
        <v>0</v>
      </c>
      <c r="R25" s="545" t="s">
        <v>123</v>
      </c>
      <c r="S25" s="1876"/>
      <c r="U25" s="3"/>
      <c r="V25" s="3"/>
      <c r="W25" s="3"/>
    </row>
    <row r="26" spans="1:23" s="191" customFormat="1" ht="27.75" customHeight="1" thickBot="1">
      <c r="A26" s="274"/>
      <c r="B26" s="1857"/>
      <c r="C26" s="1854"/>
      <c r="D26" s="1879"/>
      <c r="E26" s="1910" t="s">
        <v>390</v>
      </c>
      <c r="F26" s="1899"/>
      <c r="G26" s="1899"/>
      <c r="H26" s="1899"/>
      <c r="I26" s="1899"/>
      <c r="J26" s="1899"/>
      <c r="K26" s="1899"/>
      <c r="L26" s="1911"/>
      <c r="M26" s="555">
        <v>670000</v>
      </c>
      <c r="N26" s="549" t="s">
        <v>123</v>
      </c>
      <c r="O26" s="550">
        <f>COUNTIFS('４.住戸情報入力'!AB:AB,E26,'４.住戸情報入力'!AC:AC,$G$4)</f>
        <v>0</v>
      </c>
      <c r="P26" s="549" t="s">
        <v>176</v>
      </c>
      <c r="Q26" s="551">
        <f>M26*O26</f>
        <v>0</v>
      </c>
      <c r="R26" s="549" t="s">
        <v>123</v>
      </c>
      <c r="S26" s="1877"/>
      <c r="U26" s="3"/>
      <c r="V26" s="3"/>
      <c r="W26" s="3"/>
    </row>
    <row r="27" spans="1:23" s="191" customFormat="1" ht="27.75" customHeight="1" thickTop="1">
      <c r="A27" s="274"/>
      <c r="B27" s="1857"/>
      <c r="C27" s="1854"/>
      <c r="D27" s="1865" t="s">
        <v>307</v>
      </c>
      <c r="E27" s="1866"/>
      <c r="F27" s="1866"/>
      <c r="G27" s="1866"/>
      <c r="H27" s="1866"/>
      <c r="I27" s="1866"/>
      <c r="J27" s="1866"/>
      <c r="K27" s="1866"/>
      <c r="L27" s="533" t="s">
        <v>299</v>
      </c>
      <c r="M27" s="736"/>
      <c r="N27" s="716"/>
      <c r="O27" s="716"/>
      <c r="P27" s="533" t="s">
        <v>299</v>
      </c>
      <c r="Q27" s="534">
        <f>SUM(Q23:Q26)</f>
        <v>0</v>
      </c>
      <c r="R27" s="535" t="s">
        <v>123</v>
      </c>
      <c r="S27" s="552"/>
      <c r="U27" s="3"/>
      <c r="V27" s="3"/>
      <c r="W27" s="3"/>
    </row>
    <row r="28" spans="1:23" s="191" customFormat="1" ht="28.5" customHeight="1">
      <c r="A28" s="274"/>
      <c r="B28" s="1857"/>
      <c r="C28" s="1854"/>
      <c r="D28" s="1888" t="s">
        <v>177</v>
      </c>
      <c r="E28" s="1915" t="s">
        <v>549</v>
      </c>
      <c r="F28" s="1916"/>
      <c r="G28" s="1916"/>
      <c r="H28" s="1916"/>
      <c r="I28" s="1916"/>
      <c r="J28" s="1916"/>
      <c r="K28" s="1916"/>
      <c r="L28" s="1920"/>
      <c r="M28" s="558">
        <v>100000</v>
      </c>
      <c r="N28" s="527" t="s">
        <v>123</v>
      </c>
      <c r="O28" s="559">
        <f>COUNTIFS('４.住戸情報入力'!AD:AD,E28,'４.住戸情報入力'!AE:AE,$G$4)+COUNTIFS('４.住戸情報入力'!AF:AF,E28,'４.住戸情報入力'!AG:AG,$G$4)</f>
        <v>0</v>
      </c>
      <c r="P28" s="527" t="s">
        <v>176</v>
      </c>
      <c r="Q28" s="528">
        <f>M28*O28</f>
        <v>0</v>
      </c>
      <c r="R28" s="527" t="s">
        <v>123</v>
      </c>
      <c r="S28" s="1875" t="s">
        <v>1127</v>
      </c>
      <c r="U28" s="3"/>
      <c r="V28" s="3"/>
      <c r="W28" s="3"/>
    </row>
    <row r="29" spans="1:23" s="191" customFormat="1" ht="27.75" customHeight="1">
      <c r="A29" s="274"/>
      <c r="B29" s="1857"/>
      <c r="C29" s="1854"/>
      <c r="D29" s="1888"/>
      <c r="E29" s="1915" t="s">
        <v>965</v>
      </c>
      <c r="F29" s="1916"/>
      <c r="G29" s="1916"/>
      <c r="H29" s="1916"/>
      <c r="I29" s="1916"/>
      <c r="J29" s="1916"/>
      <c r="K29" s="1916"/>
      <c r="L29" s="1920"/>
      <c r="M29" s="560">
        <v>380000</v>
      </c>
      <c r="N29" s="535" t="s">
        <v>123</v>
      </c>
      <c r="O29" s="559">
        <f>COUNTIFS('４.住戸情報入力'!AD:AD,E29,'４.住戸情報入力'!AE:AE,$G$4)+COUNTIFS('４.住戸情報入力'!AF:AF,E29,'４.住戸情報入力'!AG:AG,$G$4)</f>
        <v>0</v>
      </c>
      <c r="P29" s="535" t="s">
        <v>176</v>
      </c>
      <c r="Q29" s="534">
        <f>M29*O29</f>
        <v>0</v>
      </c>
      <c r="R29" s="535" t="s">
        <v>123</v>
      </c>
      <c r="S29" s="1876"/>
      <c r="U29" s="3"/>
      <c r="V29" s="3"/>
      <c r="W29" s="3"/>
    </row>
    <row r="30" spans="1:23" s="191" customFormat="1" ht="27.75" customHeight="1">
      <c r="A30" s="274"/>
      <c r="B30" s="1857"/>
      <c r="C30" s="1854"/>
      <c r="D30" s="1888"/>
      <c r="E30" s="1927" t="s">
        <v>550</v>
      </c>
      <c r="F30" s="1928"/>
      <c r="G30" s="719"/>
      <c r="H30" s="719"/>
      <c r="I30" s="1921" t="s">
        <v>696</v>
      </c>
      <c r="J30" s="1922"/>
      <c r="K30" s="1922"/>
      <c r="L30" s="1923"/>
      <c r="M30" s="1924" t="s">
        <v>697</v>
      </c>
      <c r="N30" s="1925"/>
      <c r="O30" s="1925"/>
      <c r="P30" s="1926"/>
      <c r="Q30" s="735"/>
      <c r="R30" s="721"/>
      <c r="S30" s="1876"/>
      <c r="U30" s="3"/>
      <c r="V30" s="3"/>
      <c r="W30" s="3"/>
    </row>
    <row r="31" spans="1:23" s="191" customFormat="1" ht="28" customHeight="1">
      <c r="A31" s="274"/>
      <c r="B31" s="1857"/>
      <c r="C31" s="1854"/>
      <c r="D31" s="1888"/>
      <c r="E31" s="1929"/>
      <c r="F31" s="1930"/>
      <c r="G31" s="1886" t="s">
        <v>391</v>
      </c>
      <c r="H31" s="1898"/>
      <c r="I31" s="540">
        <v>460000</v>
      </c>
      <c r="J31" s="541" t="s">
        <v>123</v>
      </c>
      <c r="K31" s="546">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543">
        <f>I31*K31+M31*O31</f>
        <v>0</v>
      </c>
      <c r="R31" s="545" t="s">
        <v>123</v>
      </c>
      <c r="S31" s="1876"/>
      <c r="U31" s="3"/>
      <c r="V31" s="3"/>
      <c r="W31" s="3"/>
    </row>
    <row r="32" spans="1:23" s="191" customFormat="1" ht="28.5" thickBot="1">
      <c r="A32" s="274"/>
      <c r="B32" s="1857"/>
      <c r="C32" s="1854"/>
      <c r="D32" s="1889"/>
      <c r="E32" s="1931"/>
      <c r="F32" s="1932"/>
      <c r="G32" s="1899" t="s">
        <v>390</v>
      </c>
      <c r="H32" s="1899"/>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877"/>
      <c r="U32" s="3"/>
      <c r="V32" s="3"/>
      <c r="W32" s="3"/>
    </row>
    <row r="33" spans="1:23" s="191" customFormat="1" ht="29" thickTop="1" thickBot="1">
      <c r="A33" s="274"/>
      <c r="B33" s="1857"/>
      <c r="C33" s="1854"/>
      <c r="D33" s="1851" t="s">
        <v>307</v>
      </c>
      <c r="E33" s="1852"/>
      <c r="F33" s="1852"/>
      <c r="G33" s="1852"/>
      <c r="H33" s="1852"/>
      <c r="I33" s="1852"/>
      <c r="J33" s="1852"/>
      <c r="K33" s="1852"/>
      <c r="L33" s="1852"/>
      <c r="M33" s="1852"/>
      <c r="N33" s="1852"/>
      <c r="O33" s="1852"/>
      <c r="P33" s="563" t="s">
        <v>300</v>
      </c>
      <c r="Q33" s="564">
        <f>SUM(Q28:Q32)</f>
        <v>0</v>
      </c>
      <c r="R33" s="565" t="s">
        <v>123</v>
      </c>
      <c r="S33" s="566"/>
      <c r="U33" s="3"/>
      <c r="V33" s="3"/>
      <c r="W33" s="3"/>
    </row>
    <row r="34" spans="1:23" s="191" customFormat="1" ht="27.75" customHeight="1" thickTop="1" thickBot="1">
      <c r="A34" s="274"/>
      <c r="B34" s="1857"/>
      <c r="C34" s="1854"/>
      <c r="D34" s="1933" t="s">
        <v>547</v>
      </c>
      <c r="E34" s="1934"/>
      <c r="F34" s="1934"/>
      <c r="G34" s="1934"/>
      <c r="H34" s="1934"/>
      <c r="I34" s="1934"/>
      <c r="J34" s="1934"/>
      <c r="K34" s="1934"/>
      <c r="L34" s="1934"/>
      <c r="M34" s="1934"/>
      <c r="N34" s="193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857"/>
      <c r="C35" s="1854"/>
      <c r="D35" s="1933" t="s">
        <v>548</v>
      </c>
      <c r="E35" s="1934"/>
      <c r="F35" s="1934"/>
      <c r="G35" s="1934"/>
      <c r="H35" s="1934"/>
      <c r="I35" s="1934"/>
      <c r="J35" s="1934"/>
      <c r="K35" s="1934"/>
      <c r="L35" s="1934"/>
      <c r="M35" s="1934"/>
      <c r="N35" s="1935"/>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857"/>
      <c r="C36" s="1854"/>
      <c r="D36" s="1944" t="s">
        <v>178</v>
      </c>
      <c r="E36" s="1901" t="s">
        <v>653</v>
      </c>
      <c r="F36" s="1902"/>
      <c r="G36" s="1902"/>
      <c r="H36" s="1902"/>
      <c r="I36" s="727"/>
      <c r="J36" s="731"/>
      <c r="K36" s="728"/>
      <c r="L36" s="734"/>
      <c r="M36" s="727">
        <v>300000</v>
      </c>
      <c r="N36" s="541" t="s">
        <v>123</v>
      </c>
      <c r="O36" s="542">
        <f>COUNTIFS('４.住戸情報入力'!AJ:AJ,E36,'４.住戸情報入力'!AK:AK,$G$4)</f>
        <v>0</v>
      </c>
      <c r="P36" s="541" t="s">
        <v>176</v>
      </c>
      <c r="Q36" s="543">
        <f>M36*O36</f>
        <v>0</v>
      </c>
      <c r="R36" s="541" t="s">
        <v>123</v>
      </c>
      <c r="S36" s="1900" t="s">
        <v>1127</v>
      </c>
      <c r="U36" s="3"/>
    </row>
    <row r="37" spans="1:23" s="191" customFormat="1" ht="27.75" customHeight="1">
      <c r="A37" s="274"/>
      <c r="B37" s="1857"/>
      <c r="C37" s="1854"/>
      <c r="D37" s="1854"/>
      <c r="E37" s="1903" t="s">
        <v>654</v>
      </c>
      <c r="F37" s="1904"/>
      <c r="G37" s="1904"/>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00"/>
      <c r="U37" s="3"/>
    </row>
    <row r="38" spans="1:23" s="191" customFormat="1" ht="27.75" customHeight="1">
      <c r="A38" s="274"/>
      <c r="B38" s="1857"/>
      <c r="C38" s="1854"/>
      <c r="D38" s="1854"/>
      <c r="E38" s="1901"/>
      <c r="F38" s="1902"/>
      <c r="G38" s="1902"/>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00"/>
      <c r="U38" s="3"/>
      <c r="V38" s="3"/>
      <c r="W38" s="3"/>
    </row>
    <row r="39" spans="1:23" s="191" customFormat="1" ht="28">
      <c r="A39" s="274"/>
      <c r="B39" s="1857"/>
      <c r="C39" s="1854"/>
      <c r="D39" s="1854"/>
      <c r="E39" s="1886" t="s">
        <v>179</v>
      </c>
      <c r="F39" s="1887"/>
      <c r="G39" s="1887"/>
      <c r="H39" s="1887"/>
      <c r="I39" s="725"/>
      <c r="J39" s="732"/>
      <c r="K39" s="729"/>
      <c r="L39" s="545"/>
      <c r="M39" s="725">
        <v>400000</v>
      </c>
      <c r="N39" s="545" t="s">
        <v>123</v>
      </c>
      <c r="O39" s="546">
        <f>COUNTIFS('４.住戸情報入力'!AJ:AJ,E39,'４.住戸情報入力'!AK:AK,$G$4)</f>
        <v>0</v>
      </c>
      <c r="P39" s="545" t="s">
        <v>176</v>
      </c>
      <c r="Q39" s="547">
        <f t="shared" si="1"/>
        <v>0</v>
      </c>
      <c r="R39" s="545" t="s">
        <v>123</v>
      </c>
      <c r="S39" s="1900"/>
      <c r="U39" s="3"/>
      <c r="V39" s="3"/>
      <c r="W39" s="3"/>
    </row>
    <row r="40" spans="1:23" s="191" customFormat="1" ht="28">
      <c r="A40" s="274"/>
      <c r="B40" s="1857"/>
      <c r="C40" s="1854"/>
      <c r="D40" s="1854"/>
      <c r="E40" s="1886" t="s">
        <v>589</v>
      </c>
      <c r="F40" s="1887"/>
      <c r="G40" s="1887"/>
      <c r="H40" s="1887"/>
      <c r="I40" s="725"/>
      <c r="J40" s="732"/>
      <c r="K40" s="729"/>
      <c r="L40" s="545"/>
      <c r="M40" s="725">
        <v>1000000</v>
      </c>
      <c r="N40" s="545" t="s">
        <v>123</v>
      </c>
      <c r="O40" s="546">
        <f>COUNTIFS('４.住戸情報入力'!AJ:AJ,E40,'４.住戸情報入力'!AK:AK,$G$4)</f>
        <v>0</v>
      </c>
      <c r="P40" s="545" t="s">
        <v>176</v>
      </c>
      <c r="Q40" s="547">
        <f t="shared" si="1"/>
        <v>0</v>
      </c>
      <c r="R40" s="545" t="s">
        <v>123</v>
      </c>
      <c r="S40" s="1900"/>
      <c r="U40" s="3"/>
      <c r="V40" s="3"/>
      <c r="W40" s="3"/>
    </row>
    <row r="41" spans="1:23" s="191" customFormat="1" ht="28">
      <c r="A41" s="274"/>
      <c r="B41" s="1857"/>
      <c r="C41" s="1854"/>
      <c r="D41" s="1854"/>
      <c r="E41" s="1886" t="s">
        <v>590</v>
      </c>
      <c r="F41" s="1887"/>
      <c r="G41" s="1887"/>
      <c r="H41" s="1887"/>
      <c r="I41" s="725"/>
      <c r="J41" s="732"/>
      <c r="K41" s="729"/>
      <c r="L41" s="545"/>
      <c r="M41" s="725">
        <v>1230000</v>
      </c>
      <c r="N41" s="545" t="s">
        <v>123</v>
      </c>
      <c r="O41" s="546">
        <f>COUNTIFS('４.住戸情報入力'!AJ:AJ,E41,'４.住戸情報入力'!AK:AK,$G$4)</f>
        <v>0</v>
      </c>
      <c r="P41" s="545" t="s">
        <v>176</v>
      </c>
      <c r="Q41" s="547">
        <f t="shared" si="1"/>
        <v>0</v>
      </c>
      <c r="R41" s="545" t="s">
        <v>123</v>
      </c>
      <c r="S41" s="1900"/>
      <c r="U41" s="3"/>
      <c r="V41" s="3"/>
      <c r="W41" s="3"/>
    </row>
    <row r="42" spans="1:23" s="191" customFormat="1" ht="28">
      <c r="A42" s="274"/>
      <c r="B42" s="1857"/>
      <c r="C42" s="1854"/>
      <c r="D42" s="1945"/>
      <c r="E42" s="1862" t="s">
        <v>591</v>
      </c>
      <c r="F42" s="1863"/>
      <c r="G42" s="1863"/>
      <c r="H42" s="1863"/>
      <c r="I42" s="726"/>
      <c r="J42" s="733"/>
      <c r="K42" s="730"/>
      <c r="L42" s="573"/>
      <c r="M42" s="726">
        <v>990000</v>
      </c>
      <c r="N42" s="573" t="s">
        <v>123</v>
      </c>
      <c r="O42" s="574">
        <f>COUNTIFS('４.住戸情報入力'!AJ:AJ,E42,'４.住戸情報入力'!AK:AK,$G$4)</f>
        <v>0</v>
      </c>
      <c r="P42" s="573" t="s">
        <v>176</v>
      </c>
      <c r="Q42" s="575">
        <f t="shared" si="1"/>
        <v>0</v>
      </c>
      <c r="R42" s="573" t="s">
        <v>123</v>
      </c>
      <c r="S42" s="1900"/>
      <c r="U42" s="3"/>
      <c r="V42" s="3"/>
      <c r="W42" s="3"/>
    </row>
    <row r="43" spans="1:23" s="191" customFormat="1" ht="27.75" customHeight="1">
      <c r="A43" s="274"/>
      <c r="B43" s="1857"/>
      <c r="C43" s="1854"/>
      <c r="D43" s="1942" t="s">
        <v>307</v>
      </c>
      <c r="E43" s="1943"/>
      <c r="F43" s="1943"/>
      <c r="G43" s="1943"/>
      <c r="H43" s="1943"/>
      <c r="I43" s="1943"/>
      <c r="J43" s="1943"/>
      <c r="K43" s="1943"/>
      <c r="L43" s="1943"/>
      <c r="M43" s="1943"/>
      <c r="N43" s="1943"/>
      <c r="O43" s="1943"/>
      <c r="P43" s="533" t="s">
        <v>306</v>
      </c>
      <c r="Q43" s="534">
        <f>SUM(Q36:Q42)</f>
        <v>0</v>
      </c>
      <c r="R43" s="535" t="s">
        <v>123</v>
      </c>
      <c r="S43" s="536"/>
      <c r="U43" s="3"/>
      <c r="V43" s="3"/>
      <c r="W43" s="3"/>
    </row>
    <row r="44" spans="1:23" s="191" customFormat="1" ht="27.75" customHeight="1">
      <c r="A44" s="274"/>
      <c r="B44" s="1857"/>
      <c r="C44" s="1854"/>
      <c r="D44" s="1936" t="s">
        <v>662</v>
      </c>
      <c r="E44" s="1937"/>
      <c r="F44" s="1937"/>
      <c r="G44" s="1937"/>
      <c r="H44" s="1937"/>
      <c r="I44" s="1937"/>
      <c r="J44" s="1937"/>
      <c r="K44" s="1937"/>
      <c r="L44" s="1937"/>
      <c r="M44" s="1937"/>
      <c r="N44" s="1937"/>
      <c r="O44" s="1937"/>
      <c r="P44" s="193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905" t="s">
        <v>1127</v>
      </c>
      <c r="U44" s="3"/>
      <c r="V44" s="3"/>
      <c r="W44" s="3"/>
    </row>
    <row r="45" spans="1:23" s="191" customFormat="1" ht="28">
      <c r="A45" s="274"/>
      <c r="B45" s="1857"/>
      <c r="C45" s="1854"/>
      <c r="D45" s="1936" t="s">
        <v>663</v>
      </c>
      <c r="E45" s="1937"/>
      <c r="F45" s="1937"/>
      <c r="G45" s="1937"/>
      <c r="H45" s="1937"/>
      <c r="I45" s="1937"/>
      <c r="J45" s="1937"/>
      <c r="K45" s="1937"/>
      <c r="L45" s="1938"/>
      <c r="M45" s="544">
        <v>8000</v>
      </c>
      <c r="N45" s="545" t="s">
        <v>123</v>
      </c>
      <c r="O45" s="542">
        <f>SUMIFS('４.住戸情報入力'!AL:AL,'４.住戸情報入力'!AM:AM,$G$4)</f>
        <v>0</v>
      </c>
      <c r="P45" s="545" t="s">
        <v>176</v>
      </c>
      <c r="Q45" s="576">
        <f>M45*O45</f>
        <v>0</v>
      </c>
      <c r="R45" s="578" t="s">
        <v>123</v>
      </c>
      <c r="S45" s="1906"/>
      <c r="U45" s="3"/>
      <c r="V45" s="3"/>
      <c r="W45" s="3"/>
    </row>
    <row r="46" spans="1:23" s="191" customFormat="1" ht="27.75" customHeight="1">
      <c r="A46" s="274"/>
      <c r="B46" s="1857"/>
      <c r="C46" s="1854"/>
      <c r="D46" s="1859" t="s">
        <v>966</v>
      </c>
      <c r="E46" s="1860"/>
      <c r="F46" s="1860"/>
      <c r="G46" s="1860"/>
      <c r="H46" s="1860"/>
      <c r="I46" s="1860"/>
      <c r="J46" s="1860"/>
      <c r="K46" s="1860"/>
      <c r="L46" s="1861"/>
      <c r="M46" s="561">
        <v>100000</v>
      </c>
      <c r="N46" s="577" t="s">
        <v>123</v>
      </c>
      <c r="O46" s="562">
        <f>COUNTIFS('４.住戸情報入力'!AN:AN,"有り",'４.住戸情報入力'!AO:AO,$G$4)</f>
        <v>0</v>
      </c>
      <c r="P46" s="577" t="s">
        <v>176</v>
      </c>
      <c r="Q46" s="579">
        <f>M46*O46</f>
        <v>0</v>
      </c>
      <c r="R46" s="577" t="s">
        <v>123</v>
      </c>
      <c r="S46" s="1906"/>
      <c r="U46" s="3"/>
      <c r="V46" s="3"/>
      <c r="W46" s="3"/>
    </row>
    <row r="47" spans="1:23" s="191" customFormat="1" ht="27.75" customHeight="1" thickBot="1">
      <c r="A47" s="274"/>
      <c r="B47" s="1857"/>
      <c r="C47" s="1854"/>
      <c r="D47" s="1862" t="s">
        <v>967</v>
      </c>
      <c r="E47" s="1863"/>
      <c r="F47" s="1863"/>
      <c r="G47" s="1863"/>
      <c r="H47" s="1863"/>
      <c r="I47" s="1863"/>
      <c r="J47" s="1863"/>
      <c r="K47" s="1863"/>
      <c r="L47" s="1864"/>
      <c r="M47" s="580">
        <v>115000</v>
      </c>
      <c r="N47" s="535" t="s">
        <v>123</v>
      </c>
      <c r="O47" s="542">
        <f>COUNTIFS('４.住戸情報入力'!AN:AN,"有り（ガス計測含む）",'４.住戸情報入力'!AO:AO,$G$4)</f>
        <v>0</v>
      </c>
      <c r="P47" s="549" t="s">
        <v>176</v>
      </c>
      <c r="Q47" s="1092">
        <f>M47*O47</f>
        <v>0</v>
      </c>
      <c r="R47" s="549" t="s">
        <v>123</v>
      </c>
      <c r="S47" s="1907"/>
      <c r="U47" s="3"/>
      <c r="V47" s="3"/>
      <c r="W47" s="3"/>
    </row>
    <row r="48" spans="1:23" s="191" customFormat="1" ht="27.75" hidden="1" customHeight="1" thickBot="1">
      <c r="A48" s="274"/>
      <c r="B48" s="1857"/>
      <c r="C48" s="1854"/>
      <c r="D48" s="1848" t="s">
        <v>289</v>
      </c>
      <c r="E48" s="1849"/>
      <c r="F48" s="1849"/>
      <c r="G48" s="1849"/>
      <c r="H48" s="1849"/>
      <c r="I48" s="1849"/>
      <c r="J48" s="1849"/>
      <c r="K48" s="1849"/>
      <c r="L48" s="1850"/>
      <c r="M48" s="1939"/>
      <c r="N48" s="1940"/>
      <c r="O48" s="1940"/>
      <c r="P48" s="1941"/>
      <c r="Q48" s="1088">
        <f>SUMIFS('４.住戸情報入力'!AP:AP,'４.住戸情報入力'!AQ:AQ,$G$4)</f>
        <v>0</v>
      </c>
      <c r="R48" s="584" t="s">
        <v>123</v>
      </c>
      <c r="S48" s="532"/>
      <c r="U48" s="3"/>
      <c r="V48" s="3"/>
      <c r="W48" s="3"/>
    </row>
    <row r="49" spans="1:23" s="191" customFormat="1" ht="27.75" customHeight="1" thickTop="1" thickBot="1">
      <c r="A49" s="274"/>
      <c r="B49" s="1857"/>
      <c r="C49" s="1855"/>
      <c r="D49" s="1851" t="s">
        <v>307</v>
      </c>
      <c r="E49" s="1852"/>
      <c r="F49" s="1852"/>
      <c r="G49" s="1852"/>
      <c r="H49" s="1852"/>
      <c r="I49" s="1852"/>
      <c r="J49" s="1852"/>
      <c r="K49" s="1852"/>
      <c r="L49" s="1852"/>
      <c r="M49" s="1852"/>
      <c r="N49" s="1852"/>
      <c r="O49" s="1852"/>
      <c r="P49" s="582" t="s">
        <v>313</v>
      </c>
      <c r="Q49" s="583">
        <f>SUM(Q44:Q47)</f>
        <v>0</v>
      </c>
      <c r="R49" s="584" t="s">
        <v>123</v>
      </c>
      <c r="S49" s="1090"/>
      <c r="U49" s="3"/>
      <c r="V49" s="3"/>
      <c r="W49" s="3"/>
    </row>
    <row r="50" spans="1:23" s="191" customFormat="1" ht="27.75" customHeight="1" thickTop="1">
      <c r="A50" s="274"/>
      <c r="B50" s="1858"/>
      <c r="C50" s="1865" t="s">
        <v>312</v>
      </c>
      <c r="D50" s="1866"/>
      <c r="E50" s="1866"/>
      <c r="F50" s="1866"/>
      <c r="G50" s="1866"/>
      <c r="H50" s="1866"/>
      <c r="I50" s="1866"/>
      <c r="J50" s="1866"/>
      <c r="K50" s="1866"/>
      <c r="L50" s="1866"/>
      <c r="M50" s="1866"/>
      <c r="N50" s="1866"/>
      <c r="O50" s="1866"/>
      <c r="P50" s="533" t="s">
        <v>407</v>
      </c>
      <c r="Q50" s="534">
        <f>SUM(Q12,Q22,Q27,Q33,Q34,Q35,Q43,Q49)</f>
        <v>0</v>
      </c>
      <c r="R50" s="535" t="s">
        <v>123</v>
      </c>
      <c r="S50" s="536" t="s">
        <v>408</v>
      </c>
      <c r="U50" s="3"/>
      <c r="V50" s="3"/>
      <c r="W50" s="3"/>
    </row>
    <row r="51" spans="1:23" s="191" customFormat="1" ht="27.75" customHeight="1" thickBot="1">
      <c r="A51" s="274"/>
      <c r="B51" s="1946" t="s">
        <v>291</v>
      </c>
      <c r="C51" s="1948" t="s">
        <v>395</v>
      </c>
      <c r="D51" s="1848" t="s">
        <v>290</v>
      </c>
      <c r="E51" s="1849"/>
      <c r="F51" s="1849"/>
      <c r="G51" s="1849"/>
      <c r="H51" s="1849"/>
      <c r="I51" s="1849"/>
      <c r="J51" s="1849"/>
      <c r="K51" s="1849"/>
      <c r="L51" s="1849"/>
      <c r="M51" s="1849"/>
      <c r="N51" s="1849"/>
      <c r="O51" s="1849"/>
      <c r="P51" s="1850"/>
      <c r="Q51" s="586">
        <f>'７.共用部定額単価算出シート'!E51</f>
        <v>0</v>
      </c>
      <c r="R51" s="530" t="s">
        <v>123</v>
      </c>
      <c r="S51" s="532"/>
      <c r="U51" s="3"/>
      <c r="V51" s="3"/>
      <c r="W51" s="3"/>
    </row>
    <row r="52" spans="1:23" s="191" customFormat="1" ht="27.75" customHeight="1" thickTop="1" thickBot="1">
      <c r="A52" s="274"/>
      <c r="B52" s="1947"/>
      <c r="C52" s="1949"/>
      <c r="D52" s="1851" t="s">
        <v>307</v>
      </c>
      <c r="E52" s="1852"/>
      <c r="F52" s="1852"/>
      <c r="G52" s="1852"/>
      <c r="H52" s="1852"/>
      <c r="I52" s="1852"/>
      <c r="J52" s="1852"/>
      <c r="K52" s="1852"/>
      <c r="L52" s="1852"/>
      <c r="M52" s="1852"/>
      <c r="N52" s="1852"/>
      <c r="O52" s="1852"/>
      <c r="P52" s="587" t="s">
        <v>409</v>
      </c>
      <c r="Q52" s="583">
        <f>SUM(Q51:Q51)</f>
        <v>0</v>
      </c>
      <c r="R52" s="584" t="s">
        <v>123</v>
      </c>
      <c r="S52" s="585"/>
      <c r="U52" s="3"/>
      <c r="V52" s="3"/>
      <c r="W52" s="3"/>
    </row>
    <row r="53" spans="1:23" s="191" customFormat="1" ht="27.75" customHeight="1" thickTop="1">
      <c r="A53" s="174"/>
      <c r="B53" s="1865" t="s">
        <v>501</v>
      </c>
      <c r="C53" s="1866"/>
      <c r="D53" s="1866"/>
      <c r="E53" s="1866"/>
      <c r="F53" s="1866"/>
      <c r="G53" s="1866"/>
      <c r="H53" s="1866"/>
      <c r="I53" s="1866"/>
      <c r="J53" s="1866"/>
      <c r="K53" s="1866"/>
      <c r="L53" s="1866"/>
      <c r="M53" s="1866"/>
      <c r="N53" s="1866"/>
      <c r="O53" s="1866"/>
      <c r="P53" s="588" t="s">
        <v>502</v>
      </c>
      <c r="Q53" s="589">
        <f>Q50+Q52</f>
        <v>0</v>
      </c>
      <c r="R53" s="570" t="s">
        <v>123</v>
      </c>
      <c r="S53" s="590" t="s">
        <v>588</v>
      </c>
      <c r="U53" s="3"/>
      <c r="V53" s="3"/>
      <c r="W53" s="3"/>
    </row>
  </sheetData>
  <sheetProtection algorithmName="SHA-512" hashValue="9wR1y9Dh71dJF0WPhbj1w1fD0y13FNUmMp6gmKSLSAlrXiNHLrqdIeKI80VbEyIck1hBESh9nOoqWZ0ezRixiw==" saltValue="1qQGISNDJPx9neFlsaAcDw==" spinCount="100000" sheet="1" formatCells="0" formatRows="0" insertRows="0" deleteRows="0" selectLockedCells="1" autoFilter="0" pivotTables="0"/>
  <mergeCells count="70">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S28:S32"/>
    <mergeCell ref="G31:H31"/>
    <mergeCell ref="G32:H32"/>
    <mergeCell ref="E42:H42"/>
    <mergeCell ref="S36:S42"/>
    <mergeCell ref="E41:H41"/>
    <mergeCell ref="E36:H36"/>
    <mergeCell ref="E37:G38"/>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B2:G2"/>
    <mergeCell ref="B4:F4"/>
    <mergeCell ref="G4:H4"/>
    <mergeCell ref="B6:F6"/>
    <mergeCell ref="G6:R6"/>
    <mergeCell ref="D51:P51"/>
    <mergeCell ref="D52:O52"/>
    <mergeCell ref="C12:C49"/>
    <mergeCell ref="B13:B50"/>
    <mergeCell ref="D46:L46"/>
    <mergeCell ref="D47:L47"/>
    <mergeCell ref="D48:L48"/>
    <mergeCell ref="D49:O49"/>
    <mergeCell ref="C50:O50"/>
  </mergeCells>
  <phoneticPr fontId="22"/>
  <conditionalFormatting sqref="A15:A52 T34:XFD42">
    <cfRule type="expression" dxfId="444" priority="51">
      <formula>_xlfn.ISFORMULA(A15)=TRUE</formula>
    </cfRule>
  </conditionalFormatting>
  <conditionalFormatting sqref="A1:L3 Q1:XFD8 A4:G4 I4:L4 A5:L7 A8:B8 U9:XFD10 A9:A11 A12:I12 A13:B14 D22 D28:E28 E29:E30 G31:L32 E39:L42 T45:XFD45">
    <cfRule type="expression" dxfId="443" priority="92">
      <formula>_xlfn.ISFORMULA(A1)=TRUE</formula>
    </cfRule>
  </conditionalFormatting>
  <conditionalFormatting sqref="B51:C51 B52">
    <cfRule type="expression" dxfId="442" priority="75">
      <formula>_xlfn.ISFORMULA(B51)=TRUE</formula>
    </cfRule>
  </conditionalFormatting>
  <conditionalFormatting sqref="C50">
    <cfRule type="expression" dxfId="441" priority="73">
      <formula>_xlfn.ISFORMULA(C50)=TRUE</formula>
    </cfRule>
  </conditionalFormatting>
  <conditionalFormatting sqref="D8:D11">
    <cfRule type="expression" dxfId="440" priority="38">
      <formula>_xlfn.ISFORMULA(D8)=TRUE</formula>
    </cfRule>
  </conditionalFormatting>
  <conditionalFormatting sqref="D29:D36 Q34:R42">
    <cfRule type="expression" dxfId="439" priority="50">
      <formula>_xlfn.ISFORMULA(D29)=TRUE</formula>
    </cfRule>
  </conditionalFormatting>
  <conditionalFormatting sqref="D43:D49 Q45:R47 T46:AA46 AC46:XFD46 T47:XFD47">
    <cfRule type="expression" dxfId="438" priority="77">
      <formula>_xlfn.ISFORMULA(D43)=TRUE</formula>
    </cfRule>
  </conditionalFormatting>
  <conditionalFormatting sqref="D51:D52 A53:B53">
    <cfRule type="expression" dxfId="437" priority="76">
      <formula>_xlfn.ISFORMULA(A51)=TRUE</formula>
    </cfRule>
  </conditionalFormatting>
  <conditionalFormatting sqref="D23:E23 E24:E26 D27:L27">
    <cfRule type="expression" dxfId="436" priority="89">
      <formula>_xlfn.ISFORMULA(D23)=TRUE</formula>
    </cfRule>
  </conditionalFormatting>
  <conditionalFormatting sqref="D13:I13">
    <cfRule type="expression" dxfId="435" priority="3">
      <formula>_xlfn.ISFORMULA(D13)=TRUE</formula>
    </cfRule>
  </conditionalFormatting>
  <conditionalFormatting sqref="D14:P21">
    <cfRule type="expression" dxfId="434" priority="8">
      <formula>_xlfn.ISFORMULA(D14)=TRUE</formula>
    </cfRule>
  </conditionalFormatting>
  <conditionalFormatting sqref="E36:L36 E37 H37:L38">
    <cfRule type="expression" dxfId="433" priority="83">
      <formula>_xlfn.ISFORMULA(E36)=TRUE</formula>
    </cfRule>
  </conditionalFormatting>
  <conditionalFormatting sqref="I30">
    <cfRule type="expression" dxfId="432" priority="5">
      <formula>_xlfn.ISFORMULA(I30)=TRUE</formula>
    </cfRule>
  </conditionalFormatting>
  <conditionalFormatting sqref="M13">
    <cfRule type="expression" dxfId="431" priority="4">
      <formula>_xlfn.ISFORMULA(M13)=TRUE</formula>
    </cfRule>
  </conditionalFormatting>
  <conditionalFormatting sqref="M30:M32">
    <cfRule type="expression" dxfId="430" priority="6">
      <formula>_xlfn.ISFORMULA(M30)=TRUE</formula>
    </cfRule>
  </conditionalFormatting>
  <conditionalFormatting sqref="M23:O26">
    <cfRule type="expression" dxfId="429" priority="18">
      <formula>_xlfn.ISFORMULA(M23)=TRUE</formula>
    </cfRule>
  </conditionalFormatting>
  <conditionalFormatting sqref="M1:P7 N31:P32 A54:P1048576">
    <cfRule type="expression" dxfId="428" priority="33">
      <formula>_xlfn.ISFORMULA(A1)=TRUE</formula>
    </cfRule>
  </conditionalFormatting>
  <conditionalFormatting sqref="M27:P29">
    <cfRule type="expression" dxfId="427" priority="17">
      <formula>_xlfn.ISFORMULA(M27)=TRUE</formula>
    </cfRule>
  </conditionalFormatting>
  <conditionalFormatting sqref="M36:P42">
    <cfRule type="expression" dxfId="426" priority="29">
      <formula>_xlfn.ISFORMULA(M36)=TRUE</formula>
    </cfRule>
  </conditionalFormatting>
  <conditionalFormatting sqref="M45:P48">
    <cfRule type="expression" dxfId="425" priority="13">
      <formula>_xlfn.ISFORMULA(M45)=TRUE</formula>
    </cfRule>
  </conditionalFormatting>
  <conditionalFormatting sqref="N9:S10">
    <cfRule type="expression" dxfId="424" priority="10">
      <formula>_xlfn.ISFORMULA(N9)=TRUE</formula>
    </cfRule>
  </conditionalFormatting>
  <conditionalFormatting sqref="O34:P35">
    <cfRule type="expression" dxfId="423" priority="22">
      <formula>_xlfn.ISFORMULA(O34)=TRUE</formula>
    </cfRule>
  </conditionalFormatting>
  <conditionalFormatting sqref="P11">
    <cfRule type="expression" dxfId="422" priority="12">
      <formula>_xlfn.ISFORMULA(P11)=TRUE</formula>
    </cfRule>
  </conditionalFormatting>
  <conditionalFormatting sqref="P22:P26">
    <cfRule type="expression" dxfId="421" priority="32">
      <formula>_xlfn.ISFORMULA(P22)=TRUE</formula>
    </cfRule>
  </conditionalFormatting>
  <conditionalFormatting sqref="P33">
    <cfRule type="expression" dxfId="420" priority="30">
      <formula>_xlfn.ISFORMULA(P33)=TRUE</formula>
    </cfRule>
  </conditionalFormatting>
  <conditionalFormatting sqref="P43">
    <cfRule type="expression" dxfId="419" priority="28">
      <formula>_xlfn.ISFORMULA(P43)=TRUE</formula>
    </cfRule>
  </conditionalFormatting>
  <conditionalFormatting sqref="P49:XFD50 P52:P53">
    <cfRule type="expression" dxfId="418" priority="26">
      <formula>_xlfn.ISFORMULA(P49)=TRUE</formula>
    </cfRule>
  </conditionalFormatting>
  <conditionalFormatting sqref="Q48">
    <cfRule type="containsBlanks" dxfId="417" priority="72">
      <formula>LEN(TRIM(Q48))=0</formula>
    </cfRule>
  </conditionalFormatting>
  <conditionalFormatting sqref="Q11:XFD33">
    <cfRule type="expression" dxfId="416" priority="84">
      <formula>_xlfn.ISFORMULA(Q11)=TRUE</formula>
    </cfRule>
  </conditionalFormatting>
  <conditionalFormatting sqref="Q43:XFD44">
    <cfRule type="expression" dxfId="415" priority="79">
      <formula>_xlfn.ISFORMULA(Q43)=TRUE</formula>
    </cfRule>
  </conditionalFormatting>
  <conditionalFormatting sqref="Q48:XFD48">
    <cfRule type="expression" dxfId="414" priority="71">
      <formula>_xlfn.ISFORMULA(Q48)=TRUE</formula>
    </cfRule>
  </conditionalFormatting>
  <conditionalFormatting sqref="Q51:XFD1048576">
    <cfRule type="expression" dxfId="413" priority="70">
      <formula>_xlfn.ISFORMULA(Q51)=TRUE</formula>
    </cfRule>
  </conditionalFormatting>
  <conditionalFormatting sqref="S34:S36">
    <cfRule type="expression" dxfId="412" priority="1">
      <formula>_xlfn.ISFORMULA(S34)=TRUE</formula>
    </cfRule>
  </conditionalFormatting>
  <conditionalFormatting sqref="T9">
    <cfRule type="containsText" dxfId="411" priority="90" operator="containsText" text="(例)">
      <formula>NOT(ISERROR(SEARCH("(例)",T9)))</formula>
    </cfRule>
  </conditionalFormatting>
  <conditionalFormatting sqref="T10">
    <cfRule type="expression" dxfId="410"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&amp;R&amp;K00-043R6中層ZEH-M_ver.1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867" t="s">
        <v>1128</v>
      </c>
      <c r="C2" s="1867"/>
      <c r="D2" s="1867"/>
      <c r="E2" s="1867"/>
      <c r="F2" s="1867"/>
      <c r="G2" s="1867"/>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868" t="s">
        <v>167</v>
      </c>
      <c r="C4" s="1869"/>
      <c r="D4" s="1869"/>
      <c r="E4" s="1869"/>
      <c r="F4" s="1870"/>
      <c r="G4" s="1871" t="s">
        <v>273</v>
      </c>
      <c r="H4" s="1872"/>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868" t="s">
        <v>168</v>
      </c>
      <c r="C6" s="1869"/>
      <c r="D6" s="1869"/>
      <c r="E6" s="1869"/>
      <c r="F6" s="1870"/>
      <c r="G6" s="1873" t="str">
        <f>'２.全体概要'!C7</f>
        <v/>
      </c>
      <c r="H6" s="1874"/>
      <c r="I6" s="1874"/>
      <c r="J6" s="1874"/>
      <c r="K6" s="1874"/>
      <c r="L6" s="1874"/>
      <c r="M6" s="1874"/>
      <c r="N6" s="1874"/>
      <c r="O6" s="1874"/>
      <c r="P6" s="1874"/>
      <c r="Q6" s="1874"/>
      <c r="R6" s="1874"/>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880" t="s">
        <v>192</v>
      </c>
      <c r="C8" s="1881"/>
      <c r="D8" s="1908" t="s">
        <v>169</v>
      </c>
      <c r="E8" s="1897"/>
      <c r="F8" s="1897"/>
      <c r="G8" s="1897"/>
      <c r="H8" s="1897"/>
      <c r="I8" s="1897"/>
      <c r="J8" s="1897"/>
      <c r="K8" s="1897"/>
      <c r="L8" s="1897"/>
      <c r="M8" s="1897"/>
      <c r="N8" s="1897"/>
      <c r="O8" s="1897"/>
      <c r="P8" s="1909"/>
      <c r="Q8" s="1897" t="s">
        <v>170</v>
      </c>
      <c r="R8" s="1897"/>
      <c r="S8" s="524" t="s">
        <v>171</v>
      </c>
    </row>
    <row r="9" spans="1:20" ht="28.5" customHeight="1">
      <c r="A9" s="274"/>
      <c r="B9" s="1882"/>
      <c r="C9" s="1883"/>
      <c r="D9" s="1915" t="s">
        <v>1126</v>
      </c>
      <c r="E9" s="1916"/>
      <c r="F9" s="1916"/>
      <c r="G9" s="1916"/>
      <c r="H9" s="1916"/>
      <c r="I9" s="1916"/>
      <c r="J9" s="1916"/>
      <c r="K9" s="1916"/>
      <c r="L9" s="1916"/>
      <c r="M9" s="1916"/>
      <c r="N9" s="525" t="s">
        <v>265</v>
      </c>
      <c r="O9" s="1953"/>
      <c r="P9" s="1954"/>
      <c r="Q9" s="1955"/>
      <c r="R9" s="1956"/>
      <c r="S9" s="273"/>
    </row>
    <row r="10" spans="1:20" ht="28.5" thickBot="1">
      <c r="A10" s="274"/>
      <c r="B10" s="1882"/>
      <c r="C10" s="1883"/>
      <c r="D10" s="1848" t="s">
        <v>592</v>
      </c>
      <c r="E10" s="1849"/>
      <c r="F10" s="1849"/>
      <c r="G10" s="1849"/>
      <c r="H10" s="1849"/>
      <c r="I10" s="1849"/>
      <c r="J10" s="1849"/>
      <c r="K10" s="1849"/>
      <c r="L10" s="1849"/>
      <c r="M10" s="1849"/>
      <c r="N10" s="529" t="s">
        <v>266</v>
      </c>
      <c r="O10" s="1953"/>
      <c r="P10" s="1957"/>
      <c r="Q10" s="1958"/>
      <c r="R10" s="1959"/>
      <c r="S10" s="532"/>
    </row>
    <row r="11" spans="1:20" ht="28.5" thickTop="1">
      <c r="A11" s="274"/>
      <c r="B11" s="1884"/>
      <c r="C11" s="1885"/>
      <c r="D11" s="1865" t="s">
        <v>268</v>
      </c>
      <c r="E11" s="1866"/>
      <c r="F11" s="1866"/>
      <c r="G11" s="1866"/>
      <c r="H11" s="1866"/>
      <c r="I11" s="1866"/>
      <c r="J11" s="1866"/>
      <c r="K11" s="1866"/>
      <c r="L11" s="1866"/>
      <c r="M11" s="1866"/>
      <c r="N11" s="1866"/>
      <c r="O11" s="1866"/>
      <c r="P11" s="588" t="s">
        <v>305</v>
      </c>
      <c r="Q11" s="534">
        <f>Q9+Q10</f>
        <v>0</v>
      </c>
      <c r="R11" s="535" t="s">
        <v>123</v>
      </c>
      <c r="S11" s="536" t="s">
        <v>652</v>
      </c>
    </row>
    <row r="12" spans="1:20" ht="108" customHeight="1" thickBot="1">
      <c r="A12" s="274"/>
      <c r="B12" s="537" t="s">
        <v>311</v>
      </c>
      <c r="C12" s="1853" t="s">
        <v>172</v>
      </c>
      <c r="D12" s="1848" t="s">
        <v>173</v>
      </c>
      <c r="E12" s="1849"/>
      <c r="F12" s="1849"/>
      <c r="G12" s="1849"/>
      <c r="H12" s="538" t="s">
        <v>304</v>
      </c>
      <c r="I12" s="1917"/>
      <c r="J12" s="1918"/>
      <c r="K12" s="1918"/>
      <c r="L12" s="1918"/>
      <c r="M12" s="1918"/>
      <c r="N12" s="1918"/>
      <c r="O12" s="1918"/>
      <c r="P12" s="1919"/>
      <c r="Q12" s="531">
        <f>SUMIF('４.住戸情報入力'!O:O,G4,'４.住戸情報入力'!N:N)</f>
        <v>0</v>
      </c>
      <c r="R12" s="530" t="s">
        <v>123</v>
      </c>
      <c r="S12" s="539" t="s">
        <v>1127</v>
      </c>
    </row>
    <row r="13" spans="1:20" ht="28.5" customHeight="1" thickTop="1">
      <c r="A13" s="274"/>
      <c r="B13" s="1856" t="s">
        <v>174</v>
      </c>
      <c r="C13" s="1854"/>
      <c r="D13" s="1912" t="s">
        <v>175</v>
      </c>
      <c r="E13" s="1913"/>
      <c r="F13" s="1914"/>
      <c r="G13" s="1914"/>
      <c r="H13" s="1914"/>
      <c r="I13" s="1891" t="s">
        <v>696</v>
      </c>
      <c r="J13" s="1892"/>
      <c r="K13" s="1892"/>
      <c r="L13" s="1893"/>
      <c r="M13" s="1894" t="s">
        <v>697</v>
      </c>
      <c r="N13" s="1895"/>
      <c r="O13" s="1895"/>
      <c r="P13" s="1896"/>
      <c r="Q13" s="717"/>
      <c r="R13" s="718"/>
      <c r="S13" s="1890" t="s">
        <v>1127</v>
      </c>
    </row>
    <row r="14" spans="1:20" ht="28.5" customHeight="1">
      <c r="A14" s="274"/>
      <c r="B14" s="1857"/>
      <c r="C14" s="1854"/>
      <c r="D14" s="191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876"/>
    </row>
    <row r="15" spans="1:20" ht="28">
      <c r="A15" s="274"/>
      <c r="B15" s="1857"/>
      <c r="C15" s="1854"/>
      <c r="D15" s="1888"/>
      <c r="E15" s="1886" t="s">
        <v>383</v>
      </c>
      <c r="F15" s="1887"/>
      <c r="G15" s="1887"/>
      <c r="H15" s="1887"/>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876"/>
    </row>
    <row r="16" spans="1:20" ht="28">
      <c r="A16" s="274"/>
      <c r="B16" s="1857"/>
      <c r="C16" s="1854"/>
      <c r="D16" s="1888"/>
      <c r="E16" s="1886" t="s">
        <v>384</v>
      </c>
      <c r="F16" s="1887"/>
      <c r="G16" s="1887"/>
      <c r="H16" s="1887"/>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876"/>
    </row>
    <row r="17" spans="1:23" ht="28">
      <c r="A17" s="274"/>
      <c r="B17" s="1857"/>
      <c r="C17" s="1854"/>
      <c r="D17" s="1888"/>
      <c r="E17" s="1886" t="s">
        <v>385</v>
      </c>
      <c r="F17" s="1887"/>
      <c r="G17" s="1887"/>
      <c r="H17" s="1887"/>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876"/>
    </row>
    <row r="18" spans="1:23" ht="28">
      <c r="A18" s="274"/>
      <c r="B18" s="1857"/>
      <c r="C18" s="1854"/>
      <c r="D18" s="1888"/>
      <c r="E18" s="1886" t="s">
        <v>386</v>
      </c>
      <c r="F18" s="1887"/>
      <c r="G18" s="1887"/>
      <c r="H18" s="1887"/>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876"/>
    </row>
    <row r="19" spans="1:23" ht="28">
      <c r="A19" s="274"/>
      <c r="B19" s="1857"/>
      <c r="C19" s="1854"/>
      <c r="D19" s="1888"/>
      <c r="E19" s="1886" t="s">
        <v>387</v>
      </c>
      <c r="F19" s="1887"/>
      <c r="G19" s="1887"/>
      <c r="H19" s="1887"/>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876"/>
    </row>
    <row r="20" spans="1:23" ht="28">
      <c r="A20" s="274"/>
      <c r="B20" s="1857"/>
      <c r="C20" s="1854"/>
      <c r="D20" s="1888"/>
      <c r="E20" s="1886" t="s">
        <v>388</v>
      </c>
      <c r="F20" s="1887"/>
      <c r="G20" s="1887"/>
      <c r="H20" s="1887"/>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876"/>
    </row>
    <row r="21" spans="1:23" ht="28.5" thickBot="1">
      <c r="A21" s="274"/>
      <c r="B21" s="1857"/>
      <c r="C21" s="1854"/>
      <c r="D21" s="1889"/>
      <c r="E21" s="1910" t="s">
        <v>389</v>
      </c>
      <c r="F21" s="1899"/>
      <c r="G21" s="1899"/>
      <c r="H21" s="1899"/>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877"/>
    </row>
    <row r="22" spans="1:23" s="191" customFormat="1" ht="28.5" thickTop="1">
      <c r="A22" s="274"/>
      <c r="B22" s="1857"/>
      <c r="C22" s="1854"/>
      <c r="D22" s="1865" t="s">
        <v>307</v>
      </c>
      <c r="E22" s="1866"/>
      <c r="F22" s="1866"/>
      <c r="G22" s="1866"/>
      <c r="H22" s="1866"/>
      <c r="I22" s="1866"/>
      <c r="J22" s="1866"/>
      <c r="K22" s="1866"/>
      <c r="L22" s="1866"/>
      <c r="M22" s="1866"/>
      <c r="N22" s="1866"/>
      <c r="O22" s="1866"/>
      <c r="P22" s="533" t="s">
        <v>298</v>
      </c>
      <c r="Q22" s="534">
        <f>SUM(Q14:Q21)</f>
        <v>0</v>
      </c>
      <c r="R22" s="535" t="s">
        <v>123</v>
      </c>
      <c r="S22" s="552"/>
      <c r="U22" s="3"/>
      <c r="V22" s="3"/>
      <c r="W22" s="3"/>
    </row>
    <row r="23" spans="1:23" s="191" customFormat="1" ht="27.75" customHeight="1">
      <c r="A23" s="274"/>
      <c r="B23" s="1857"/>
      <c r="C23" s="1854"/>
      <c r="D23" s="1878" t="s">
        <v>404</v>
      </c>
      <c r="E23" s="1859" t="s">
        <v>594</v>
      </c>
      <c r="F23" s="1860"/>
      <c r="G23" s="1860"/>
      <c r="H23" s="1860"/>
      <c r="I23" s="1860"/>
      <c r="J23" s="1860"/>
      <c r="K23" s="1860"/>
      <c r="L23" s="1861"/>
      <c r="M23" s="540">
        <v>340000</v>
      </c>
      <c r="N23" s="541" t="s">
        <v>123</v>
      </c>
      <c r="O23" s="553">
        <f>COUNTIFS('４.住戸情報入力'!AB:AB,E23,'４.住戸情報入力'!AC:AC,$G$4)</f>
        <v>0</v>
      </c>
      <c r="P23" s="545" t="s">
        <v>176</v>
      </c>
      <c r="Q23" s="547">
        <f>M23*O23</f>
        <v>0</v>
      </c>
      <c r="R23" s="545" t="s">
        <v>123</v>
      </c>
      <c r="S23" s="1875" t="s">
        <v>1127</v>
      </c>
      <c r="U23" s="3"/>
      <c r="V23" s="3"/>
      <c r="W23" s="3"/>
    </row>
    <row r="24" spans="1:23" s="191" customFormat="1" ht="27.75" customHeight="1">
      <c r="A24" s="274"/>
      <c r="B24" s="1857"/>
      <c r="C24" s="1854"/>
      <c r="D24" s="1879"/>
      <c r="E24" s="1886" t="s">
        <v>595</v>
      </c>
      <c r="F24" s="1887"/>
      <c r="G24" s="1887"/>
      <c r="H24" s="1887"/>
      <c r="I24" s="1887"/>
      <c r="J24" s="1887"/>
      <c r="K24" s="1887"/>
      <c r="L24" s="1898"/>
      <c r="M24" s="544">
        <v>430000</v>
      </c>
      <c r="N24" s="545" t="s">
        <v>123</v>
      </c>
      <c r="O24" s="554">
        <f>COUNTIFS('４.住戸情報入力'!AB:AB,E24,'４.住戸情報入力'!AC:AC,$G$4)</f>
        <v>0</v>
      </c>
      <c r="P24" s="545" t="s">
        <v>176</v>
      </c>
      <c r="Q24" s="547">
        <f>M24*O24</f>
        <v>0</v>
      </c>
      <c r="R24" s="545" t="s">
        <v>123</v>
      </c>
      <c r="S24" s="1876"/>
      <c r="U24" s="3"/>
      <c r="V24" s="3"/>
      <c r="W24" s="3"/>
    </row>
    <row r="25" spans="1:23" s="191" customFormat="1" ht="27.75" customHeight="1">
      <c r="A25" s="274"/>
      <c r="B25" s="1857"/>
      <c r="C25" s="1854"/>
      <c r="D25" s="1879"/>
      <c r="E25" s="1886" t="s">
        <v>596</v>
      </c>
      <c r="F25" s="1887"/>
      <c r="G25" s="1887"/>
      <c r="H25" s="1887"/>
      <c r="I25" s="1887"/>
      <c r="J25" s="1887"/>
      <c r="K25" s="1887"/>
      <c r="L25" s="1898"/>
      <c r="M25" s="544">
        <v>480000</v>
      </c>
      <c r="N25" s="545" t="s">
        <v>123</v>
      </c>
      <c r="O25" s="546">
        <f>COUNTIFS('４.住戸情報入力'!AB:AB,E25,'４.住戸情報入力'!AC:AC,$G$4)</f>
        <v>0</v>
      </c>
      <c r="P25" s="545" t="s">
        <v>176</v>
      </c>
      <c r="Q25" s="547">
        <f>M25*O25</f>
        <v>0</v>
      </c>
      <c r="R25" s="545" t="s">
        <v>123</v>
      </c>
      <c r="S25" s="1876"/>
      <c r="U25" s="3"/>
      <c r="V25" s="3"/>
      <c r="W25" s="3"/>
    </row>
    <row r="26" spans="1:23" s="191" customFormat="1" ht="27.75" customHeight="1" thickBot="1">
      <c r="A26" s="274"/>
      <c r="B26" s="1857"/>
      <c r="C26" s="1854"/>
      <c r="D26" s="1879"/>
      <c r="E26" s="1910" t="s">
        <v>390</v>
      </c>
      <c r="F26" s="1899"/>
      <c r="G26" s="1899"/>
      <c r="H26" s="1899"/>
      <c r="I26" s="1899"/>
      <c r="J26" s="1899"/>
      <c r="K26" s="1899"/>
      <c r="L26" s="1911"/>
      <c r="M26" s="548">
        <v>670000</v>
      </c>
      <c r="N26" s="556" t="s">
        <v>123</v>
      </c>
      <c r="O26" s="557">
        <f>COUNTIFS('４.住戸情報入力'!AB:AB,E26,'４.住戸情報入力'!AC:AC,$G$4)</f>
        <v>0</v>
      </c>
      <c r="P26" s="549" t="s">
        <v>176</v>
      </c>
      <c r="Q26" s="551">
        <f>M26*O26</f>
        <v>0</v>
      </c>
      <c r="R26" s="549" t="s">
        <v>123</v>
      </c>
      <c r="S26" s="1877"/>
      <c r="U26" s="3"/>
      <c r="V26" s="3"/>
      <c r="W26" s="3"/>
    </row>
    <row r="27" spans="1:23" s="191" customFormat="1" ht="27.75" customHeight="1" thickTop="1">
      <c r="A27" s="274"/>
      <c r="B27" s="1857"/>
      <c r="C27" s="1854"/>
      <c r="D27" s="1865" t="s">
        <v>307</v>
      </c>
      <c r="E27" s="1866"/>
      <c r="F27" s="1866"/>
      <c r="G27" s="1866"/>
      <c r="H27" s="1866"/>
      <c r="I27" s="1866"/>
      <c r="J27" s="1866"/>
      <c r="K27" s="1866"/>
      <c r="L27" s="533" t="s">
        <v>299</v>
      </c>
      <c r="M27" s="716"/>
      <c r="N27" s="737"/>
      <c r="O27" s="737"/>
      <c r="P27" s="533" t="s">
        <v>299</v>
      </c>
      <c r="Q27" s="534">
        <f>SUM(Q23:Q26)</f>
        <v>0</v>
      </c>
      <c r="R27" s="535" t="s">
        <v>123</v>
      </c>
      <c r="S27" s="552"/>
      <c r="U27" s="3"/>
      <c r="V27" s="3"/>
      <c r="W27" s="3"/>
    </row>
    <row r="28" spans="1:23" s="191" customFormat="1" ht="28.5" customHeight="1">
      <c r="A28" s="274"/>
      <c r="B28" s="1857"/>
      <c r="C28" s="1854"/>
      <c r="D28" s="1888" t="s">
        <v>177</v>
      </c>
      <c r="E28" s="1915" t="s">
        <v>549</v>
      </c>
      <c r="F28" s="1916"/>
      <c r="G28" s="1916"/>
      <c r="H28" s="1916"/>
      <c r="I28" s="1916"/>
      <c r="J28" s="1916"/>
      <c r="K28" s="1916"/>
      <c r="L28" s="1920"/>
      <c r="M28" s="558">
        <v>100000</v>
      </c>
      <c r="N28" s="527" t="s">
        <v>123</v>
      </c>
      <c r="O28" s="559">
        <f>COUNTIFS('４.住戸情報入力'!AD:AD,E28,'４.住戸情報入力'!AE:AE,$G$4)+COUNTIFS('４.住戸情報入力'!AF:AF,E28,'４.住戸情報入力'!AG:AG,$G$4)</f>
        <v>0</v>
      </c>
      <c r="P28" s="527" t="s">
        <v>176</v>
      </c>
      <c r="Q28" s="528">
        <f>M28*O28</f>
        <v>0</v>
      </c>
      <c r="R28" s="527" t="s">
        <v>123</v>
      </c>
      <c r="S28" s="1875" t="s">
        <v>1127</v>
      </c>
      <c r="U28" s="3"/>
      <c r="V28" s="3"/>
      <c r="W28" s="3"/>
    </row>
    <row r="29" spans="1:23" s="191" customFormat="1" ht="27.75" customHeight="1">
      <c r="A29" s="274"/>
      <c r="B29" s="1857"/>
      <c r="C29" s="1854"/>
      <c r="D29" s="1888"/>
      <c r="E29" s="1915" t="s">
        <v>965</v>
      </c>
      <c r="F29" s="1916"/>
      <c r="G29" s="1916"/>
      <c r="H29" s="1916"/>
      <c r="I29" s="1916"/>
      <c r="J29" s="1916"/>
      <c r="K29" s="1916"/>
      <c r="L29" s="1920"/>
      <c r="M29" s="560">
        <v>380000</v>
      </c>
      <c r="N29" s="535" t="s">
        <v>123</v>
      </c>
      <c r="O29" s="559">
        <f>COUNTIFS('４.住戸情報入力'!AD:AD,E29,'４.住戸情報入力'!AE:AE,$G$4)+COUNTIFS('４.住戸情報入力'!AF:AF,E29,'４.住戸情報入力'!AG:AG,$G$4)</f>
        <v>0</v>
      </c>
      <c r="P29" s="535" t="s">
        <v>176</v>
      </c>
      <c r="Q29" s="534">
        <f>M29*O29</f>
        <v>0</v>
      </c>
      <c r="R29" s="535" t="s">
        <v>123</v>
      </c>
      <c r="S29" s="1876"/>
      <c r="U29" s="3"/>
      <c r="V29" s="3"/>
      <c r="W29" s="3"/>
    </row>
    <row r="30" spans="1:23" s="191" customFormat="1" ht="27.75" customHeight="1">
      <c r="A30" s="274"/>
      <c r="B30" s="1857"/>
      <c r="C30" s="1854"/>
      <c r="D30" s="1888"/>
      <c r="E30" s="1927" t="s">
        <v>550</v>
      </c>
      <c r="F30" s="1928"/>
      <c r="G30" s="739"/>
      <c r="H30" s="740"/>
      <c r="I30" s="1921" t="s">
        <v>696</v>
      </c>
      <c r="J30" s="1922"/>
      <c r="K30" s="1922"/>
      <c r="L30" s="1923"/>
      <c r="M30" s="1950" t="s">
        <v>697</v>
      </c>
      <c r="N30" s="1951"/>
      <c r="O30" s="1951"/>
      <c r="P30" s="1952"/>
      <c r="Q30" s="735"/>
      <c r="R30" s="721"/>
      <c r="S30" s="1876"/>
      <c r="U30" s="3"/>
      <c r="V30" s="3"/>
      <c r="W30" s="3"/>
    </row>
    <row r="31" spans="1:23" s="191" customFormat="1" ht="28" customHeight="1">
      <c r="A31" s="274"/>
      <c r="B31" s="1857"/>
      <c r="C31" s="1854"/>
      <c r="D31" s="1888"/>
      <c r="E31" s="1929"/>
      <c r="F31" s="1930"/>
      <c r="G31" s="1902" t="s">
        <v>391</v>
      </c>
      <c r="H31" s="1902"/>
      <c r="I31" s="540">
        <v>460000</v>
      </c>
      <c r="J31" s="541" t="s">
        <v>123</v>
      </c>
      <c r="K31" s="542">
        <f>COUNTIFS('４.住戸情報入力'!AD:AD,"エアコン*"&amp;G31,'４.住戸情報入力'!AE:AE,$G$4)</f>
        <v>0</v>
      </c>
      <c r="L31" s="541" t="s">
        <v>176</v>
      </c>
      <c r="M31" s="777">
        <v>430000</v>
      </c>
      <c r="N31" s="545" t="s">
        <v>123</v>
      </c>
      <c r="O31" s="546">
        <f>COUNTIFS('４.住戸情報入力'!AF:AF,"エアコン*"&amp;G31,'４.住戸情報入力'!AG:AG,$G$4)</f>
        <v>0</v>
      </c>
      <c r="P31" s="545" t="s">
        <v>176</v>
      </c>
      <c r="Q31" s="543">
        <f>I31*K31+M31*O31</f>
        <v>0</v>
      </c>
      <c r="R31" s="545" t="s">
        <v>123</v>
      </c>
      <c r="S31" s="1876"/>
      <c r="U31" s="3"/>
      <c r="V31" s="3"/>
      <c r="W31" s="3"/>
    </row>
    <row r="32" spans="1:23" s="191" customFormat="1" ht="28.5" thickBot="1">
      <c r="A32" s="274"/>
      <c r="B32" s="1857"/>
      <c r="C32" s="1854"/>
      <c r="D32" s="1889"/>
      <c r="E32" s="1931"/>
      <c r="F32" s="1932"/>
      <c r="G32" s="1899" t="s">
        <v>390</v>
      </c>
      <c r="H32" s="1899"/>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877"/>
      <c r="U32" s="3"/>
      <c r="V32" s="3"/>
      <c r="W32" s="3"/>
    </row>
    <row r="33" spans="1:23" s="191" customFormat="1" ht="29" thickTop="1" thickBot="1">
      <c r="A33" s="274"/>
      <c r="B33" s="1857"/>
      <c r="C33" s="1854"/>
      <c r="D33" s="1851" t="s">
        <v>307</v>
      </c>
      <c r="E33" s="1852"/>
      <c r="F33" s="1852"/>
      <c r="G33" s="1852"/>
      <c r="H33" s="1852"/>
      <c r="I33" s="1852"/>
      <c r="J33" s="1852"/>
      <c r="K33" s="1852"/>
      <c r="L33" s="1852"/>
      <c r="M33" s="1852"/>
      <c r="N33" s="1852"/>
      <c r="O33" s="1852"/>
      <c r="P33" s="563" t="s">
        <v>300</v>
      </c>
      <c r="Q33" s="564">
        <f>SUM(Q28:Q32)</f>
        <v>0</v>
      </c>
      <c r="R33" s="565" t="s">
        <v>123</v>
      </c>
      <c r="S33" s="566"/>
      <c r="U33" s="3"/>
      <c r="V33" s="3"/>
      <c r="W33" s="3"/>
    </row>
    <row r="34" spans="1:23" s="191" customFormat="1" ht="27.75" customHeight="1" thickTop="1" thickBot="1">
      <c r="A34" s="274"/>
      <c r="B34" s="1857"/>
      <c r="C34" s="1854"/>
      <c r="D34" s="1933" t="s">
        <v>547</v>
      </c>
      <c r="E34" s="1934"/>
      <c r="F34" s="1934"/>
      <c r="G34" s="1934"/>
      <c r="H34" s="1934"/>
      <c r="I34" s="1934"/>
      <c r="J34" s="1934"/>
      <c r="K34" s="1934"/>
      <c r="L34" s="1934"/>
      <c r="M34" s="1934"/>
      <c r="N34" s="193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857"/>
      <c r="C35" s="1854"/>
      <c r="D35" s="1933" t="s">
        <v>548</v>
      </c>
      <c r="E35" s="1934"/>
      <c r="F35" s="1934"/>
      <c r="G35" s="1934"/>
      <c r="H35" s="1934"/>
      <c r="I35" s="1934"/>
      <c r="J35" s="1934"/>
      <c r="K35" s="1934"/>
      <c r="L35" s="1934"/>
      <c r="M35" s="1934"/>
      <c r="N35" s="1935"/>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857"/>
      <c r="C36" s="1854"/>
      <c r="D36" s="1944" t="s">
        <v>178</v>
      </c>
      <c r="E36" s="1901" t="s">
        <v>653</v>
      </c>
      <c r="F36" s="1902"/>
      <c r="G36" s="1902"/>
      <c r="H36" s="1902"/>
      <c r="I36" s="727"/>
      <c r="J36" s="731"/>
      <c r="K36" s="728"/>
      <c r="L36" s="734"/>
      <c r="M36" s="727">
        <v>300000</v>
      </c>
      <c r="N36" s="541" t="s">
        <v>123</v>
      </c>
      <c r="O36" s="542">
        <f>COUNTIFS('４.住戸情報入力'!AJ:AJ,E36,'４.住戸情報入力'!AK:AK,$G$4)</f>
        <v>0</v>
      </c>
      <c r="P36" s="541" t="s">
        <v>176</v>
      </c>
      <c r="Q36" s="543">
        <f>M36*O36</f>
        <v>0</v>
      </c>
      <c r="R36" s="541" t="s">
        <v>123</v>
      </c>
      <c r="S36" s="1900" t="s">
        <v>1127</v>
      </c>
      <c r="U36" s="3"/>
    </row>
    <row r="37" spans="1:23" s="191" customFormat="1" ht="27.75" customHeight="1">
      <c r="A37" s="274"/>
      <c r="B37" s="1857"/>
      <c r="C37" s="1854"/>
      <c r="D37" s="1854"/>
      <c r="E37" s="1903" t="s">
        <v>654</v>
      </c>
      <c r="F37" s="1904"/>
      <c r="G37" s="1904"/>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00"/>
      <c r="U37" s="3"/>
    </row>
    <row r="38" spans="1:23" s="191" customFormat="1" ht="27.75" customHeight="1">
      <c r="A38" s="274"/>
      <c r="B38" s="1857"/>
      <c r="C38" s="1854"/>
      <c r="D38" s="1854"/>
      <c r="E38" s="1901"/>
      <c r="F38" s="1902"/>
      <c r="G38" s="1902"/>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00"/>
      <c r="U38" s="3"/>
      <c r="V38" s="3"/>
      <c r="W38" s="3"/>
    </row>
    <row r="39" spans="1:23" s="191" customFormat="1" ht="28">
      <c r="A39" s="274"/>
      <c r="B39" s="1857"/>
      <c r="C39" s="1854"/>
      <c r="D39" s="1854"/>
      <c r="E39" s="1886" t="s">
        <v>179</v>
      </c>
      <c r="F39" s="1887"/>
      <c r="G39" s="1887"/>
      <c r="H39" s="1887"/>
      <c r="I39" s="725"/>
      <c r="J39" s="732"/>
      <c r="K39" s="729"/>
      <c r="L39" s="545"/>
      <c r="M39" s="725">
        <v>400000</v>
      </c>
      <c r="N39" s="545" t="s">
        <v>123</v>
      </c>
      <c r="O39" s="546">
        <f>COUNTIFS('４.住戸情報入力'!AJ:AJ,E39,'４.住戸情報入力'!AK:AK,$G$4)</f>
        <v>0</v>
      </c>
      <c r="P39" s="545" t="s">
        <v>176</v>
      </c>
      <c r="Q39" s="547">
        <f t="shared" si="1"/>
        <v>0</v>
      </c>
      <c r="R39" s="545" t="s">
        <v>123</v>
      </c>
      <c r="S39" s="1900"/>
      <c r="U39" s="3"/>
      <c r="V39" s="3"/>
      <c r="W39" s="3"/>
    </row>
    <row r="40" spans="1:23" s="191" customFormat="1" ht="28">
      <c r="A40" s="274"/>
      <c r="B40" s="1857"/>
      <c r="C40" s="1854"/>
      <c r="D40" s="1854"/>
      <c r="E40" s="1886" t="s">
        <v>589</v>
      </c>
      <c r="F40" s="1887"/>
      <c r="G40" s="1887"/>
      <c r="H40" s="1887"/>
      <c r="I40" s="725"/>
      <c r="J40" s="732"/>
      <c r="K40" s="729"/>
      <c r="L40" s="545"/>
      <c r="M40" s="725">
        <v>1000000</v>
      </c>
      <c r="N40" s="545" t="s">
        <v>123</v>
      </c>
      <c r="O40" s="546">
        <f>COUNTIFS('４.住戸情報入力'!AJ:AJ,E40,'４.住戸情報入力'!AK:AK,$G$4)</f>
        <v>0</v>
      </c>
      <c r="P40" s="545" t="s">
        <v>176</v>
      </c>
      <c r="Q40" s="547">
        <f t="shared" si="1"/>
        <v>0</v>
      </c>
      <c r="R40" s="545" t="s">
        <v>123</v>
      </c>
      <c r="S40" s="1900"/>
      <c r="U40" s="3"/>
      <c r="V40" s="3"/>
      <c r="W40" s="3"/>
    </row>
    <row r="41" spans="1:23" s="191" customFormat="1" ht="28">
      <c r="A41" s="274"/>
      <c r="B41" s="1857"/>
      <c r="C41" s="1854"/>
      <c r="D41" s="1854"/>
      <c r="E41" s="1886" t="s">
        <v>590</v>
      </c>
      <c r="F41" s="1887"/>
      <c r="G41" s="1887"/>
      <c r="H41" s="1887"/>
      <c r="I41" s="725"/>
      <c r="J41" s="732"/>
      <c r="K41" s="729"/>
      <c r="L41" s="545"/>
      <c r="M41" s="725">
        <v>1230000</v>
      </c>
      <c r="N41" s="545" t="s">
        <v>123</v>
      </c>
      <c r="O41" s="546">
        <f>COUNTIFS('４.住戸情報入力'!AJ:AJ,E41,'４.住戸情報入力'!AK:AK,$G$4)</f>
        <v>0</v>
      </c>
      <c r="P41" s="545" t="s">
        <v>176</v>
      </c>
      <c r="Q41" s="547">
        <f t="shared" si="1"/>
        <v>0</v>
      </c>
      <c r="R41" s="545" t="s">
        <v>123</v>
      </c>
      <c r="S41" s="1900"/>
      <c r="U41" s="3"/>
      <c r="V41" s="3"/>
      <c r="W41" s="3"/>
    </row>
    <row r="42" spans="1:23" s="191" customFormat="1" ht="28">
      <c r="A42" s="274"/>
      <c r="B42" s="1857"/>
      <c r="C42" s="1854"/>
      <c r="D42" s="1945"/>
      <c r="E42" s="1862" t="s">
        <v>591</v>
      </c>
      <c r="F42" s="1863"/>
      <c r="G42" s="1863"/>
      <c r="H42" s="1863"/>
      <c r="I42" s="726"/>
      <c r="J42" s="733"/>
      <c r="K42" s="730"/>
      <c r="L42" s="573"/>
      <c r="M42" s="726">
        <v>990000</v>
      </c>
      <c r="N42" s="573" t="s">
        <v>123</v>
      </c>
      <c r="O42" s="574">
        <f>COUNTIFS('４.住戸情報入力'!AJ:AJ,E42,'４.住戸情報入力'!AK:AK,$G$4)</f>
        <v>0</v>
      </c>
      <c r="P42" s="573" t="s">
        <v>176</v>
      </c>
      <c r="Q42" s="575">
        <f t="shared" si="1"/>
        <v>0</v>
      </c>
      <c r="R42" s="573" t="s">
        <v>123</v>
      </c>
      <c r="S42" s="1900"/>
      <c r="U42" s="3"/>
      <c r="V42" s="3"/>
      <c r="W42" s="3"/>
    </row>
    <row r="43" spans="1:23" s="191" customFormat="1" ht="27.75" customHeight="1">
      <c r="A43" s="274"/>
      <c r="B43" s="1857"/>
      <c r="C43" s="1854"/>
      <c r="D43" s="1942" t="s">
        <v>307</v>
      </c>
      <c r="E43" s="1943"/>
      <c r="F43" s="1943"/>
      <c r="G43" s="1943"/>
      <c r="H43" s="1943"/>
      <c r="I43" s="1943"/>
      <c r="J43" s="1943"/>
      <c r="K43" s="1943"/>
      <c r="L43" s="1943"/>
      <c r="M43" s="1943"/>
      <c r="N43" s="1943"/>
      <c r="O43" s="1943"/>
      <c r="P43" s="533" t="s">
        <v>306</v>
      </c>
      <c r="Q43" s="534">
        <f>SUM(Q36:Q42)</f>
        <v>0</v>
      </c>
      <c r="R43" s="535" t="s">
        <v>123</v>
      </c>
      <c r="S43" s="536"/>
      <c r="U43" s="3"/>
      <c r="V43" s="3"/>
      <c r="W43" s="3"/>
    </row>
    <row r="44" spans="1:23" s="191" customFormat="1" ht="27.75" customHeight="1">
      <c r="A44" s="274"/>
      <c r="B44" s="1857"/>
      <c r="C44" s="1854"/>
      <c r="D44" s="1936" t="s">
        <v>662</v>
      </c>
      <c r="E44" s="1937"/>
      <c r="F44" s="1937"/>
      <c r="G44" s="1937"/>
      <c r="H44" s="1937"/>
      <c r="I44" s="1937"/>
      <c r="J44" s="1937"/>
      <c r="K44" s="1937"/>
      <c r="L44" s="1937"/>
      <c r="M44" s="1937"/>
      <c r="N44" s="1937"/>
      <c r="O44" s="1937"/>
      <c r="P44" s="193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905" t="s">
        <v>1127</v>
      </c>
      <c r="U44" s="3"/>
      <c r="V44" s="3"/>
      <c r="W44" s="3"/>
    </row>
    <row r="45" spans="1:23" s="191" customFormat="1" ht="28">
      <c r="A45" s="274"/>
      <c r="B45" s="1857"/>
      <c r="C45" s="1854"/>
      <c r="D45" s="1936" t="s">
        <v>663</v>
      </c>
      <c r="E45" s="1937"/>
      <c r="F45" s="1937"/>
      <c r="G45" s="1937"/>
      <c r="H45" s="1937"/>
      <c r="I45" s="1937"/>
      <c r="J45" s="1937"/>
      <c r="K45" s="1937"/>
      <c r="L45" s="1938"/>
      <c r="M45" s="544">
        <v>8000</v>
      </c>
      <c r="N45" s="545" t="s">
        <v>123</v>
      </c>
      <c r="O45" s="542">
        <f>SUMIFS('４.住戸情報入力'!AL:AL,'４.住戸情報入力'!AM:AM,$G$4)</f>
        <v>0</v>
      </c>
      <c r="P45" s="545" t="s">
        <v>176</v>
      </c>
      <c r="Q45" s="576">
        <f>M45*O45</f>
        <v>0</v>
      </c>
      <c r="R45" s="578" t="s">
        <v>123</v>
      </c>
      <c r="S45" s="1906"/>
      <c r="U45" s="3"/>
      <c r="V45" s="3"/>
      <c r="W45" s="3"/>
    </row>
    <row r="46" spans="1:23" s="191" customFormat="1" ht="27.75" customHeight="1">
      <c r="A46" s="274"/>
      <c r="B46" s="1857"/>
      <c r="C46" s="1854"/>
      <c r="D46" s="1859" t="s">
        <v>966</v>
      </c>
      <c r="E46" s="1860"/>
      <c r="F46" s="1860"/>
      <c r="G46" s="1860"/>
      <c r="H46" s="1860"/>
      <c r="I46" s="1860"/>
      <c r="J46" s="1860"/>
      <c r="K46" s="1860"/>
      <c r="L46" s="1861"/>
      <c r="M46" s="561">
        <v>100000</v>
      </c>
      <c r="N46" s="577" t="s">
        <v>123</v>
      </c>
      <c r="O46" s="562">
        <f>COUNTIFS('４.住戸情報入力'!AN:AN,"有り",'４.住戸情報入力'!AO:AO,$G$4)</f>
        <v>0</v>
      </c>
      <c r="P46" s="577" t="s">
        <v>176</v>
      </c>
      <c r="Q46" s="579">
        <f>M46*O46</f>
        <v>0</v>
      </c>
      <c r="R46" s="577" t="s">
        <v>123</v>
      </c>
      <c r="S46" s="1906"/>
      <c r="U46" s="3"/>
      <c r="V46" s="3"/>
      <c r="W46" s="3"/>
    </row>
    <row r="47" spans="1:23" s="191" customFormat="1" ht="27.75" customHeight="1" thickBot="1">
      <c r="A47" s="274"/>
      <c r="B47" s="1857"/>
      <c r="C47" s="1854"/>
      <c r="D47" s="1862" t="s">
        <v>967</v>
      </c>
      <c r="E47" s="1863"/>
      <c r="F47" s="1863"/>
      <c r="G47" s="1863"/>
      <c r="H47" s="1863"/>
      <c r="I47" s="1863"/>
      <c r="J47" s="1863"/>
      <c r="K47" s="1863"/>
      <c r="L47" s="1864"/>
      <c r="M47" s="580">
        <v>115000</v>
      </c>
      <c r="N47" s="535" t="s">
        <v>123</v>
      </c>
      <c r="O47" s="542">
        <f>COUNTIFS('４.住戸情報入力'!AN:AN,"有り（ガス計測含む）",'４.住戸情報入力'!AO:AO,$G$4)</f>
        <v>0</v>
      </c>
      <c r="P47" s="535" t="s">
        <v>176</v>
      </c>
      <c r="Q47" s="534">
        <f>M47*O47</f>
        <v>0</v>
      </c>
      <c r="R47" s="535" t="s">
        <v>123</v>
      </c>
      <c r="S47" s="1907"/>
      <c r="U47" s="3"/>
      <c r="V47" s="3"/>
      <c r="W47" s="3"/>
    </row>
    <row r="48" spans="1:23" s="191" customFormat="1" ht="27.75" hidden="1" customHeight="1" thickBot="1">
      <c r="A48" s="274"/>
      <c r="B48" s="1857"/>
      <c r="C48" s="1854"/>
      <c r="D48" s="1848" t="s">
        <v>289</v>
      </c>
      <c r="E48" s="1849"/>
      <c r="F48" s="1849"/>
      <c r="G48" s="1849"/>
      <c r="H48" s="1849"/>
      <c r="I48" s="1849"/>
      <c r="J48" s="1849"/>
      <c r="K48" s="1849"/>
      <c r="L48" s="1850"/>
      <c r="M48" s="1939"/>
      <c r="N48" s="1940"/>
      <c r="O48" s="1940"/>
      <c r="P48" s="1960"/>
      <c r="Q48" s="581">
        <f>SUMIFS('４.住戸情報入力'!AP:AP,'４.住戸情報入力'!AQ:AQ,$G$4)</f>
        <v>0</v>
      </c>
      <c r="R48" s="530" t="s">
        <v>123</v>
      </c>
      <c r="S48" s="532"/>
      <c r="U48" s="3"/>
      <c r="V48" s="3"/>
      <c r="W48" s="3"/>
    </row>
    <row r="49" spans="1:23" s="191" customFormat="1" ht="27.75" customHeight="1" thickTop="1" thickBot="1">
      <c r="A49" s="274"/>
      <c r="B49" s="1857"/>
      <c r="C49" s="1855"/>
      <c r="D49" s="1851" t="s">
        <v>307</v>
      </c>
      <c r="E49" s="1852"/>
      <c r="F49" s="1852"/>
      <c r="G49" s="1852"/>
      <c r="H49" s="1852"/>
      <c r="I49" s="1852"/>
      <c r="J49" s="1852"/>
      <c r="K49" s="1852"/>
      <c r="L49" s="1852"/>
      <c r="M49" s="1852"/>
      <c r="N49" s="1852"/>
      <c r="O49" s="1852"/>
      <c r="P49" s="563" t="s">
        <v>313</v>
      </c>
      <c r="Q49" s="1089">
        <f>SUM(Q44:Q47)</f>
        <v>0</v>
      </c>
      <c r="R49" s="565" t="s">
        <v>123</v>
      </c>
      <c r="S49" s="1090"/>
      <c r="U49" s="3"/>
      <c r="V49" s="3"/>
      <c r="W49" s="3"/>
    </row>
    <row r="50" spans="1:23" s="191" customFormat="1" ht="27.75" customHeight="1" thickTop="1">
      <c r="A50" s="274"/>
      <c r="B50" s="1858"/>
      <c r="C50" s="1865" t="s">
        <v>312</v>
      </c>
      <c r="D50" s="1866"/>
      <c r="E50" s="1866"/>
      <c r="F50" s="1866"/>
      <c r="G50" s="1866"/>
      <c r="H50" s="1866"/>
      <c r="I50" s="1866"/>
      <c r="J50" s="1866"/>
      <c r="K50" s="1866"/>
      <c r="L50" s="1866"/>
      <c r="M50" s="1866"/>
      <c r="N50" s="1866"/>
      <c r="O50" s="1866"/>
      <c r="P50" s="533" t="s">
        <v>407</v>
      </c>
      <c r="Q50" s="534">
        <f>SUM(Q12,Q22,Q27,Q33,Q34,Q35,Q43,Q49)</f>
        <v>0</v>
      </c>
      <c r="R50" s="535" t="s">
        <v>123</v>
      </c>
      <c r="S50" s="536" t="s">
        <v>408</v>
      </c>
      <c r="U50" s="3"/>
      <c r="V50" s="3"/>
      <c r="W50" s="3"/>
    </row>
    <row r="51" spans="1:23" s="191" customFormat="1" ht="27.75" customHeight="1" thickBot="1">
      <c r="A51" s="274"/>
      <c r="B51" s="1946" t="s">
        <v>291</v>
      </c>
      <c r="C51" s="1948" t="s">
        <v>395</v>
      </c>
      <c r="D51" s="1848" t="s">
        <v>290</v>
      </c>
      <c r="E51" s="1849"/>
      <c r="F51" s="1849"/>
      <c r="G51" s="1849"/>
      <c r="H51" s="1849"/>
      <c r="I51" s="1849"/>
      <c r="J51" s="1849"/>
      <c r="K51" s="1849"/>
      <c r="L51" s="1849"/>
      <c r="M51" s="1849"/>
      <c r="N51" s="1849"/>
      <c r="O51" s="1849"/>
      <c r="P51" s="1850"/>
      <c r="Q51" s="586">
        <f>'７.共用部定額単価算出シート'!K51</f>
        <v>0</v>
      </c>
      <c r="R51" s="530" t="s">
        <v>123</v>
      </c>
      <c r="S51" s="532"/>
      <c r="U51" s="3"/>
      <c r="V51" s="3"/>
      <c r="W51" s="3"/>
    </row>
    <row r="52" spans="1:23" s="191" customFormat="1" ht="27.75" customHeight="1" thickTop="1" thickBot="1">
      <c r="A52" s="274"/>
      <c r="B52" s="1947"/>
      <c r="C52" s="1949"/>
      <c r="D52" s="1851" t="s">
        <v>307</v>
      </c>
      <c r="E52" s="1852"/>
      <c r="F52" s="1852"/>
      <c r="G52" s="1852"/>
      <c r="H52" s="1852"/>
      <c r="I52" s="1852"/>
      <c r="J52" s="1852"/>
      <c r="K52" s="1852"/>
      <c r="L52" s="1852"/>
      <c r="M52" s="1852"/>
      <c r="N52" s="1852"/>
      <c r="O52" s="1852"/>
      <c r="P52" s="587" t="s">
        <v>409</v>
      </c>
      <c r="Q52" s="583">
        <f>SUM(Q51:Q51)</f>
        <v>0</v>
      </c>
      <c r="R52" s="584" t="s">
        <v>123</v>
      </c>
      <c r="S52" s="585"/>
      <c r="U52" s="3"/>
      <c r="V52" s="3"/>
      <c r="W52" s="3"/>
    </row>
    <row r="53" spans="1:23" s="191" customFormat="1" ht="27.75" customHeight="1" thickTop="1">
      <c r="A53" s="174"/>
      <c r="B53" s="1865" t="s">
        <v>501</v>
      </c>
      <c r="C53" s="1866"/>
      <c r="D53" s="1866"/>
      <c r="E53" s="1866"/>
      <c r="F53" s="1866"/>
      <c r="G53" s="1866"/>
      <c r="H53" s="1866"/>
      <c r="I53" s="1866"/>
      <c r="J53" s="1866"/>
      <c r="K53" s="1866"/>
      <c r="L53" s="1866"/>
      <c r="M53" s="1866"/>
      <c r="N53" s="1866"/>
      <c r="O53" s="1866"/>
      <c r="P53" s="588" t="s">
        <v>502</v>
      </c>
      <c r="Q53" s="589">
        <f>Q50+Q52</f>
        <v>0</v>
      </c>
      <c r="R53" s="570" t="s">
        <v>123</v>
      </c>
      <c r="S53" s="590" t="s">
        <v>588</v>
      </c>
      <c r="U53" s="3"/>
      <c r="V53" s="3"/>
      <c r="W53" s="3"/>
    </row>
  </sheetData>
  <sheetProtection algorithmName="SHA-512" hashValue="Op6uEwTKBeWKVg554EUmFZ6ChsKYGAY+pRT7yAcVvA4XqgwaIAAyx9wproazjFV08OR5+2Fw9wPJeKPi6qv/5A==" saltValue="uL0bXQ/rVJywVGphU+Rq3Q=="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22"/>
  <conditionalFormatting sqref="A15:A52 T34:XFD42">
    <cfRule type="expression" dxfId="409" priority="38">
      <formula>_xlfn.ISFORMULA(A15)=TRUE</formula>
    </cfRule>
  </conditionalFormatting>
  <conditionalFormatting sqref="A1:L3 Q1:XFD8 A4:G4 I4:L4 A5:L7 A8:B8 S9:S10 U9:XFD10 A9:A11 A12:I12 A13:B14 D22 D28:E28 E29:E30 G31:L32 E39:L42 T45:XFD45">
    <cfRule type="expression" dxfId="408" priority="56">
      <formula>_xlfn.ISFORMULA(A1)=TRUE</formula>
    </cfRule>
  </conditionalFormatting>
  <conditionalFormatting sqref="B51:C51 B52">
    <cfRule type="expression" dxfId="406" priority="43">
      <formula>_xlfn.ISFORMULA(B51)=TRUE</formula>
    </cfRule>
  </conditionalFormatting>
  <conditionalFormatting sqref="C50">
    <cfRule type="expression" dxfId="405" priority="42">
      <formula>_xlfn.ISFORMULA(C50)=TRUE</formula>
    </cfRule>
  </conditionalFormatting>
  <conditionalFormatting sqref="D8:D11">
    <cfRule type="expression" dxfId="404" priority="35">
      <formula>_xlfn.ISFORMULA(D8)=TRUE</formula>
    </cfRule>
  </conditionalFormatting>
  <conditionalFormatting sqref="D29:D36 Q34:R42">
    <cfRule type="expression" dxfId="403" priority="37">
      <formula>_xlfn.ISFORMULA(D29)=TRUE</formula>
    </cfRule>
  </conditionalFormatting>
  <conditionalFormatting sqref="D43:D49 Q45:R47 T46:AA46 AC46:XFD46 T47:XFD47">
    <cfRule type="expression" dxfId="402" priority="45">
      <formula>_xlfn.ISFORMULA(D43)=TRUE</formula>
    </cfRule>
  </conditionalFormatting>
  <conditionalFormatting sqref="D51:D52 A53:B53">
    <cfRule type="expression" dxfId="401" priority="44">
      <formula>_xlfn.ISFORMULA(A51)=TRUE</formula>
    </cfRule>
  </conditionalFormatting>
  <conditionalFormatting sqref="D23:E23 E24:E26 D27:L27">
    <cfRule type="expression" dxfId="400" priority="54">
      <formula>_xlfn.ISFORMULA(D23)=TRUE</formula>
    </cfRule>
  </conditionalFormatting>
  <conditionalFormatting sqref="D13:I13">
    <cfRule type="expression" dxfId="399" priority="8">
      <formula>_xlfn.ISFORMULA(D13)=TRUE</formula>
    </cfRule>
  </conditionalFormatting>
  <conditionalFormatting sqref="D14:P21">
    <cfRule type="expression" dxfId="398" priority="13">
      <formula>_xlfn.ISFORMULA(D14)=TRUE</formula>
    </cfRule>
  </conditionalFormatting>
  <conditionalFormatting sqref="E36:L36 E37 H37:L38">
    <cfRule type="expression" dxfId="397" priority="49">
      <formula>_xlfn.ISFORMULA(E36)=TRUE</formula>
    </cfRule>
  </conditionalFormatting>
  <conditionalFormatting sqref="I30">
    <cfRule type="expression" dxfId="396" priority="10">
      <formula>_xlfn.ISFORMULA(I30)=TRUE</formula>
    </cfRule>
  </conditionalFormatting>
  <conditionalFormatting sqref="M13">
    <cfRule type="expression" dxfId="395" priority="9">
      <formula>_xlfn.ISFORMULA(M13)=TRUE</formula>
    </cfRule>
  </conditionalFormatting>
  <conditionalFormatting sqref="M30:M32">
    <cfRule type="expression" dxfId="394" priority="11">
      <formula>_xlfn.ISFORMULA(M30)=TRUE</formula>
    </cfRule>
  </conditionalFormatting>
  <conditionalFormatting sqref="M23:O26">
    <cfRule type="expression" dxfId="393" priority="20">
      <formula>_xlfn.ISFORMULA(M23)=TRUE</formula>
    </cfRule>
  </conditionalFormatting>
  <conditionalFormatting sqref="M1:P7 N31:P32 A54:P1048576">
    <cfRule type="expression" dxfId="392" priority="33">
      <formula>_xlfn.ISFORMULA(A1)=TRUE</formula>
    </cfRule>
  </conditionalFormatting>
  <conditionalFormatting sqref="M27:P29">
    <cfRule type="expression" dxfId="391" priority="19">
      <formula>_xlfn.ISFORMULA(M27)=TRUE</formula>
    </cfRule>
  </conditionalFormatting>
  <conditionalFormatting sqref="M36:P42">
    <cfRule type="expression" dxfId="390" priority="29">
      <formula>_xlfn.ISFORMULA(M36)=TRUE</formula>
    </cfRule>
  </conditionalFormatting>
  <conditionalFormatting sqref="M45:P48">
    <cfRule type="expression" dxfId="389" priority="18">
      <formula>_xlfn.ISFORMULA(M45)=TRUE</formula>
    </cfRule>
  </conditionalFormatting>
  <conditionalFormatting sqref="N9:Q10">
    <cfRule type="expression" dxfId="388" priority="4">
      <formula>_xlfn.ISFORMULA(N9)=TRUE</formula>
    </cfRule>
  </conditionalFormatting>
  <conditionalFormatting sqref="O34:P35">
    <cfRule type="expression" dxfId="387" priority="24">
      <formula>_xlfn.ISFORMULA(O34)=TRUE</formula>
    </cfRule>
  </conditionalFormatting>
  <conditionalFormatting sqref="P11">
    <cfRule type="expression" dxfId="386" priority="17">
      <formula>_xlfn.ISFORMULA(P11)=TRUE</formula>
    </cfRule>
  </conditionalFormatting>
  <conditionalFormatting sqref="P22:P26">
    <cfRule type="expression" dxfId="385" priority="32">
      <formula>_xlfn.ISFORMULA(P22)=TRUE</formula>
    </cfRule>
  </conditionalFormatting>
  <conditionalFormatting sqref="P33">
    <cfRule type="expression" dxfId="384" priority="30">
      <formula>_xlfn.ISFORMULA(P33)=TRUE</formula>
    </cfRule>
  </conditionalFormatting>
  <conditionalFormatting sqref="P43">
    <cfRule type="expression" dxfId="383" priority="28">
      <formula>_xlfn.ISFORMULA(P43)=TRUE</formula>
    </cfRule>
  </conditionalFormatting>
  <conditionalFormatting sqref="P49:XFD50 P52:P53">
    <cfRule type="expression" dxfId="382" priority="26">
      <formula>_xlfn.ISFORMULA(P49)=TRUE</formula>
    </cfRule>
  </conditionalFormatting>
  <conditionalFormatting sqref="Q48">
    <cfRule type="containsBlanks" dxfId="381" priority="41">
      <formula>LEN(TRIM(Q48))=0</formula>
    </cfRule>
  </conditionalFormatting>
  <conditionalFormatting sqref="Q11:XFD33">
    <cfRule type="expression" dxfId="380" priority="50">
      <formula>_xlfn.ISFORMULA(Q11)=TRUE</formula>
    </cfRule>
  </conditionalFormatting>
  <conditionalFormatting sqref="Q43:XFD44">
    <cfRule type="expression" dxfId="379" priority="46">
      <formula>_xlfn.ISFORMULA(Q43)=TRUE</formula>
    </cfRule>
  </conditionalFormatting>
  <conditionalFormatting sqref="Q48:XFD48">
    <cfRule type="expression" dxfId="378" priority="40">
      <formula>_xlfn.ISFORMULA(Q48)=TRUE</formula>
    </cfRule>
  </conditionalFormatting>
  <conditionalFormatting sqref="Q51:XFD1048576">
    <cfRule type="expression" dxfId="377" priority="39">
      <formula>_xlfn.ISFORMULA(Q51)=TRUE</formula>
    </cfRule>
  </conditionalFormatting>
  <conditionalFormatting sqref="S34:S36">
    <cfRule type="expression" dxfId="376" priority="1">
      <formula>_xlfn.ISFORMULA(S34)=TRUE</formula>
    </cfRule>
  </conditionalFormatting>
  <conditionalFormatting sqref="T9">
    <cfRule type="containsText" dxfId="375" priority="55" operator="containsText" text="(例)">
      <formula>NOT(ISERROR(SEARCH("(例)",T9)))</formula>
    </cfRule>
  </conditionalFormatting>
  <conditionalFormatting sqref="T10">
    <cfRule type="expression" dxfId="374"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867" t="s">
        <v>1129</v>
      </c>
      <c r="C2" s="1867"/>
      <c r="D2" s="1867"/>
      <c r="E2" s="1867"/>
      <c r="F2" s="1867"/>
      <c r="G2" s="1867"/>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868" t="s">
        <v>167</v>
      </c>
      <c r="C4" s="1869"/>
      <c r="D4" s="1869"/>
      <c r="E4" s="1869"/>
      <c r="F4" s="1870"/>
      <c r="G4" s="1871" t="s">
        <v>274</v>
      </c>
      <c r="H4" s="1872"/>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868" t="s">
        <v>168</v>
      </c>
      <c r="C6" s="1869"/>
      <c r="D6" s="1869"/>
      <c r="E6" s="1869"/>
      <c r="F6" s="1870"/>
      <c r="G6" s="1873" t="str">
        <f>'２.全体概要'!C7</f>
        <v/>
      </c>
      <c r="H6" s="1874"/>
      <c r="I6" s="1874"/>
      <c r="J6" s="1874"/>
      <c r="K6" s="1874"/>
      <c r="L6" s="1874"/>
      <c r="M6" s="1874"/>
      <c r="N6" s="1874"/>
      <c r="O6" s="1874"/>
      <c r="P6" s="1874"/>
      <c r="Q6" s="1874"/>
      <c r="R6" s="1874"/>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880" t="s">
        <v>192</v>
      </c>
      <c r="C8" s="1881"/>
      <c r="D8" s="1908" t="s">
        <v>169</v>
      </c>
      <c r="E8" s="1897"/>
      <c r="F8" s="1897"/>
      <c r="G8" s="1897"/>
      <c r="H8" s="1897"/>
      <c r="I8" s="1897"/>
      <c r="J8" s="1897"/>
      <c r="K8" s="1897"/>
      <c r="L8" s="1897"/>
      <c r="M8" s="1897"/>
      <c r="N8" s="1897"/>
      <c r="O8" s="1897"/>
      <c r="P8" s="1909"/>
      <c r="Q8" s="1897" t="s">
        <v>170</v>
      </c>
      <c r="R8" s="1897"/>
      <c r="S8" s="524" t="s">
        <v>171</v>
      </c>
    </row>
    <row r="9" spans="1:20" ht="28.5" customHeight="1">
      <c r="A9" s="274"/>
      <c r="B9" s="1882"/>
      <c r="C9" s="1883"/>
      <c r="D9" s="1915" t="s">
        <v>1126</v>
      </c>
      <c r="E9" s="1916"/>
      <c r="F9" s="1916"/>
      <c r="G9" s="1916"/>
      <c r="H9" s="1916"/>
      <c r="I9" s="1916"/>
      <c r="J9" s="1916"/>
      <c r="K9" s="1916"/>
      <c r="L9" s="1916"/>
      <c r="M9" s="1916"/>
      <c r="N9" s="525" t="s">
        <v>265</v>
      </c>
      <c r="O9" s="1953"/>
      <c r="P9" s="1954"/>
      <c r="Q9" s="1955"/>
      <c r="R9" s="1956"/>
      <c r="S9" s="273"/>
    </row>
    <row r="10" spans="1:20" ht="28.5" thickBot="1">
      <c r="A10" s="274"/>
      <c r="B10" s="1882"/>
      <c r="C10" s="1883"/>
      <c r="D10" s="1848" t="s">
        <v>592</v>
      </c>
      <c r="E10" s="1849"/>
      <c r="F10" s="1849"/>
      <c r="G10" s="1849"/>
      <c r="H10" s="1849"/>
      <c r="I10" s="1849"/>
      <c r="J10" s="1849"/>
      <c r="K10" s="1849"/>
      <c r="L10" s="1849"/>
      <c r="M10" s="1849"/>
      <c r="N10" s="529" t="s">
        <v>266</v>
      </c>
      <c r="O10" s="1953"/>
      <c r="P10" s="1957"/>
      <c r="Q10" s="1958"/>
      <c r="R10" s="1959"/>
      <c r="S10" s="532"/>
    </row>
    <row r="11" spans="1:20" ht="28.5" thickTop="1">
      <c r="A11" s="274"/>
      <c r="B11" s="1884"/>
      <c r="C11" s="1885"/>
      <c r="D11" s="1865" t="s">
        <v>268</v>
      </c>
      <c r="E11" s="1866"/>
      <c r="F11" s="1866"/>
      <c r="G11" s="1866"/>
      <c r="H11" s="1866"/>
      <c r="I11" s="1866"/>
      <c r="J11" s="1866"/>
      <c r="K11" s="1866"/>
      <c r="L11" s="1866"/>
      <c r="M11" s="1866"/>
      <c r="N11" s="1866"/>
      <c r="O11" s="1866"/>
      <c r="P11" s="588" t="s">
        <v>305</v>
      </c>
      <c r="Q11" s="534">
        <f>Q9+Q10</f>
        <v>0</v>
      </c>
      <c r="R11" s="535" t="s">
        <v>123</v>
      </c>
      <c r="S11" s="536" t="s">
        <v>652</v>
      </c>
    </row>
    <row r="12" spans="1:20" ht="108" customHeight="1" thickBot="1">
      <c r="A12" s="274"/>
      <c r="B12" s="537" t="s">
        <v>311</v>
      </c>
      <c r="C12" s="1853" t="s">
        <v>172</v>
      </c>
      <c r="D12" s="1848" t="s">
        <v>173</v>
      </c>
      <c r="E12" s="1849"/>
      <c r="F12" s="1849"/>
      <c r="G12" s="1849"/>
      <c r="H12" s="538" t="s">
        <v>304</v>
      </c>
      <c r="I12" s="1917"/>
      <c r="J12" s="1918"/>
      <c r="K12" s="1918"/>
      <c r="L12" s="1918"/>
      <c r="M12" s="1918"/>
      <c r="N12" s="1918"/>
      <c r="O12" s="1918"/>
      <c r="P12" s="1919"/>
      <c r="Q12" s="531">
        <f>SUMIF('４.住戸情報入力'!O:O,G4,'４.住戸情報入力'!N:N)</f>
        <v>0</v>
      </c>
      <c r="R12" s="530" t="s">
        <v>123</v>
      </c>
      <c r="S12" s="539" t="s">
        <v>1127</v>
      </c>
    </row>
    <row r="13" spans="1:20" ht="28.5" customHeight="1" thickTop="1">
      <c r="A13" s="274"/>
      <c r="B13" s="1856" t="s">
        <v>174</v>
      </c>
      <c r="C13" s="1854"/>
      <c r="D13" s="1912" t="s">
        <v>175</v>
      </c>
      <c r="E13" s="1913"/>
      <c r="F13" s="1914"/>
      <c r="G13" s="1914"/>
      <c r="H13" s="1914"/>
      <c r="I13" s="1891" t="s">
        <v>696</v>
      </c>
      <c r="J13" s="1892"/>
      <c r="K13" s="1892"/>
      <c r="L13" s="1893"/>
      <c r="M13" s="1894" t="s">
        <v>697</v>
      </c>
      <c r="N13" s="1895"/>
      <c r="O13" s="1895"/>
      <c r="P13" s="1896"/>
      <c r="Q13" s="717"/>
      <c r="R13" s="718"/>
      <c r="S13" s="1890" t="s">
        <v>1127</v>
      </c>
    </row>
    <row r="14" spans="1:20" ht="28.5" customHeight="1">
      <c r="A14" s="274"/>
      <c r="B14" s="1857"/>
      <c r="C14" s="1854"/>
      <c r="D14" s="191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876"/>
    </row>
    <row r="15" spans="1:20" ht="28">
      <c r="A15" s="274"/>
      <c r="B15" s="1857"/>
      <c r="C15" s="1854"/>
      <c r="D15" s="1888"/>
      <c r="E15" s="1886" t="s">
        <v>383</v>
      </c>
      <c r="F15" s="1887"/>
      <c r="G15" s="1887"/>
      <c r="H15" s="1887"/>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876"/>
    </row>
    <row r="16" spans="1:20" ht="28">
      <c r="A16" s="274"/>
      <c r="B16" s="1857"/>
      <c r="C16" s="1854"/>
      <c r="D16" s="1888"/>
      <c r="E16" s="1886" t="s">
        <v>384</v>
      </c>
      <c r="F16" s="1887"/>
      <c r="G16" s="1887"/>
      <c r="H16" s="1887"/>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876"/>
    </row>
    <row r="17" spans="1:23" ht="28">
      <c r="A17" s="274"/>
      <c r="B17" s="1857"/>
      <c r="C17" s="1854"/>
      <c r="D17" s="1888"/>
      <c r="E17" s="1886" t="s">
        <v>385</v>
      </c>
      <c r="F17" s="1887"/>
      <c r="G17" s="1887"/>
      <c r="H17" s="1887"/>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876"/>
    </row>
    <row r="18" spans="1:23" ht="28">
      <c r="A18" s="274"/>
      <c r="B18" s="1857"/>
      <c r="C18" s="1854"/>
      <c r="D18" s="1888"/>
      <c r="E18" s="1886" t="s">
        <v>386</v>
      </c>
      <c r="F18" s="1887"/>
      <c r="G18" s="1887"/>
      <c r="H18" s="1887"/>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876"/>
    </row>
    <row r="19" spans="1:23" ht="28">
      <c r="A19" s="274"/>
      <c r="B19" s="1857"/>
      <c r="C19" s="1854"/>
      <c r="D19" s="1888"/>
      <c r="E19" s="1886" t="s">
        <v>387</v>
      </c>
      <c r="F19" s="1887"/>
      <c r="G19" s="1887"/>
      <c r="H19" s="1887"/>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876"/>
    </row>
    <row r="20" spans="1:23" ht="28">
      <c r="A20" s="274"/>
      <c r="B20" s="1857"/>
      <c r="C20" s="1854"/>
      <c r="D20" s="1888"/>
      <c r="E20" s="1886" t="s">
        <v>388</v>
      </c>
      <c r="F20" s="1887"/>
      <c r="G20" s="1887"/>
      <c r="H20" s="1887"/>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876"/>
    </row>
    <row r="21" spans="1:23" ht="28.5" thickBot="1">
      <c r="A21" s="274"/>
      <c r="B21" s="1857"/>
      <c r="C21" s="1854"/>
      <c r="D21" s="1889"/>
      <c r="E21" s="1910" t="s">
        <v>389</v>
      </c>
      <c r="F21" s="1899"/>
      <c r="G21" s="1899"/>
      <c r="H21" s="1899"/>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877"/>
    </row>
    <row r="22" spans="1:23" s="191" customFormat="1" ht="28.5" thickTop="1">
      <c r="A22" s="274"/>
      <c r="B22" s="1857"/>
      <c r="C22" s="1854"/>
      <c r="D22" s="1865" t="s">
        <v>307</v>
      </c>
      <c r="E22" s="1866"/>
      <c r="F22" s="1866"/>
      <c r="G22" s="1866"/>
      <c r="H22" s="1866"/>
      <c r="I22" s="1866"/>
      <c r="J22" s="1866"/>
      <c r="K22" s="1866"/>
      <c r="L22" s="1866"/>
      <c r="M22" s="1866"/>
      <c r="N22" s="1866"/>
      <c r="O22" s="1866"/>
      <c r="P22" s="533" t="s">
        <v>298</v>
      </c>
      <c r="Q22" s="534">
        <f>SUM(Q14:Q21)</f>
        <v>0</v>
      </c>
      <c r="R22" s="535" t="s">
        <v>123</v>
      </c>
      <c r="S22" s="552"/>
      <c r="U22" s="3"/>
      <c r="V22" s="3"/>
      <c r="W22" s="3"/>
    </row>
    <row r="23" spans="1:23" s="191" customFormat="1" ht="27.75" customHeight="1">
      <c r="A23" s="274"/>
      <c r="B23" s="1857"/>
      <c r="C23" s="1854"/>
      <c r="D23" s="1878" t="s">
        <v>404</v>
      </c>
      <c r="E23" s="1859" t="s">
        <v>594</v>
      </c>
      <c r="F23" s="1860"/>
      <c r="G23" s="1860"/>
      <c r="H23" s="1860"/>
      <c r="I23" s="1860"/>
      <c r="J23" s="1860"/>
      <c r="K23" s="1860"/>
      <c r="L23" s="1861"/>
      <c r="M23" s="540">
        <v>340000</v>
      </c>
      <c r="N23" s="541" t="s">
        <v>123</v>
      </c>
      <c r="O23" s="553">
        <f>COUNTIFS('４.住戸情報入力'!AB:AB,E23,'４.住戸情報入力'!AC:AC,$G$4)</f>
        <v>0</v>
      </c>
      <c r="P23" s="545" t="s">
        <v>176</v>
      </c>
      <c r="Q23" s="547">
        <f>M23*O23</f>
        <v>0</v>
      </c>
      <c r="R23" s="545" t="s">
        <v>123</v>
      </c>
      <c r="S23" s="1875" t="s">
        <v>1127</v>
      </c>
      <c r="U23" s="3"/>
      <c r="V23" s="3"/>
      <c r="W23" s="3"/>
    </row>
    <row r="24" spans="1:23" s="191" customFormat="1" ht="27.75" customHeight="1">
      <c r="A24" s="274"/>
      <c r="B24" s="1857"/>
      <c r="C24" s="1854"/>
      <c r="D24" s="1879"/>
      <c r="E24" s="1886" t="s">
        <v>595</v>
      </c>
      <c r="F24" s="1887"/>
      <c r="G24" s="1887"/>
      <c r="H24" s="1887"/>
      <c r="I24" s="1887"/>
      <c r="J24" s="1887"/>
      <c r="K24" s="1887"/>
      <c r="L24" s="1898"/>
      <c r="M24" s="544">
        <v>430000</v>
      </c>
      <c r="N24" s="545" t="s">
        <v>123</v>
      </c>
      <c r="O24" s="554">
        <f>COUNTIFS('４.住戸情報入力'!AB:AB,E24,'４.住戸情報入力'!AC:AC,$G$4)</f>
        <v>0</v>
      </c>
      <c r="P24" s="545" t="s">
        <v>176</v>
      </c>
      <c r="Q24" s="547">
        <f>M24*O24</f>
        <v>0</v>
      </c>
      <c r="R24" s="545" t="s">
        <v>123</v>
      </c>
      <c r="S24" s="1876"/>
      <c r="U24" s="3"/>
      <c r="V24" s="3"/>
      <c r="W24" s="3"/>
    </row>
    <row r="25" spans="1:23" s="191" customFormat="1" ht="27.75" customHeight="1">
      <c r="A25" s="274"/>
      <c r="B25" s="1857"/>
      <c r="C25" s="1854"/>
      <c r="D25" s="1879"/>
      <c r="E25" s="1886" t="s">
        <v>596</v>
      </c>
      <c r="F25" s="1887"/>
      <c r="G25" s="1887"/>
      <c r="H25" s="1887"/>
      <c r="I25" s="1887"/>
      <c r="J25" s="1887"/>
      <c r="K25" s="1887"/>
      <c r="L25" s="1898"/>
      <c r="M25" s="544">
        <v>480000</v>
      </c>
      <c r="N25" s="545" t="s">
        <v>123</v>
      </c>
      <c r="O25" s="546">
        <f>COUNTIFS('４.住戸情報入力'!AB:AB,E25,'４.住戸情報入力'!AC:AC,$G$4)</f>
        <v>0</v>
      </c>
      <c r="P25" s="545" t="s">
        <v>176</v>
      </c>
      <c r="Q25" s="547">
        <f>M25*O25</f>
        <v>0</v>
      </c>
      <c r="R25" s="545" t="s">
        <v>123</v>
      </c>
      <c r="S25" s="1876"/>
      <c r="U25" s="3"/>
      <c r="V25" s="3"/>
      <c r="W25" s="3"/>
    </row>
    <row r="26" spans="1:23" s="191" customFormat="1" ht="27.75" customHeight="1" thickBot="1">
      <c r="A26" s="274"/>
      <c r="B26" s="1857"/>
      <c r="C26" s="1854"/>
      <c r="D26" s="1879"/>
      <c r="E26" s="1910" t="s">
        <v>390</v>
      </c>
      <c r="F26" s="1899"/>
      <c r="G26" s="1899"/>
      <c r="H26" s="1899"/>
      <c r="I26" s="1899"/>
      <c r="J26" s="1899"/>
      <c r="K26" s="1899"/>
      <c r="L26" s="1911"/>
      <c r="M26" s="555">
        <v>670000</v>
      </c>
      <c r="N26" s="556" t="s">
        <v>123</v>
      </c>
      <c r="O26" s="557">
        <f>COUNTIFS('４.住戸情報入力'!AB:AB,E26,'４.住戸情報入力'!AC:AC,$G$4)</f>
        <v>0</v>
      </c>
      <c r="P26" s="549" t="s">
        <v>176</v>
      </c>
      <c r="Q26" s="551">
        <f>M26*O26</f>
        <v>0</v>
      </c>
      <c r="R26" s="549" t="s">
        <v>123</v>
      </c>
      <c r="S26" s="1877"/>
      <c r="U26" s="3"/>
      <c r="V26" s="3"/>
      <c r="W26" s="3"/>
    </row>
    <row r="27" spans="1:23" s="191" customFormat="1" ht="27.75" customHeight="1" thickTop="1">
      <c r="A27" s="274"/>
      <c r="B27" s="1857"/>
      <c r="C27" s="1854"/>
      <c r="D27" s="1865" t="s">
        <v>307</v>
      </c>
      <c r="E27" s="1866"/>
      <c r="F27" s="1866"/>
      <c r="G27" s="1866"/>
      <c r="H27" s="1866"/>
      <c r="I27" s="1866"/>
      <c r="J27" s="1866"/>
      <c r="K27" s="1866"/>
      <c r="L27" s="533" t="s">
        <v>299</v>
      </c>
      <c r="M27" s="736"/>
      <c r="N27" s="737"/>
      <c r="O27" s="737"/>
      <c r="P27" s="533" t="s">
        <v>299</v>
      </c>
      <c r="Q27" s="534">
        <f>SUM(Q23:Q26)</f>
        <v>0</v>
      </c>
      <c r="R27" s="535" t="s">
        <v>123</v>
      </c>
      <c r="S27" s="552"/>
      <c r="U27" s="3"/>
      <c r="V27" s="3"/>
      <c r="W27" s="3"/>
    </row>
    <row r="28" spans="1:23" s="191" customFormat="1" ht="28.5" customHeight="1">
      <c r="A28" s="274"/>
      <c r="B28" s="1857"/>
      <c r="C28" s="1854"/>
      <c r="D28" s="1888" t="s">
        <v>177</v>
      </c>
      <c r="E28" s="1915" t="s">
        <v>549</v>
      </c>
      <c r="F28" s="1916"/>
      <c r="G28" s="1916"/>
      <c r="H28" s="1916"/>
      <c r="I28" s="1916"/>
      <c r="J28" s="1916"/>
      <c r="K28" s="1916"/>
      <c r="L28" s="1920"/>
      <c r="M28" s="558">
        <v>100000</v>
      </c>
      <c r="N28" s="527" t="s">
        <v>123</v>
      </c>
      <c r="O28" s="559">
        <f>COUNTIFS('４.住戸情報入力'!AD:AD,E28,'４.住戸情報入力'!AE:AE,$G$4)+COUNTIFS('４.住戸情報入力'!AF:AF,E28,'４.住戸情報入力'!AG:AG,$G$4)</f>
        <v>0</v>
      </c>
      <c r="P28" s="527" t="s">
        <v>176</v>
      </c>
      <c r="Q28" s="528">
        <f>M28*O28</f>
        <v>0</v>
      </c>
      <c r="R28" s="527" t="s">
        <v>123</v>
      </c>
      <c r="S28" s="1875" t="s">
        <v>1127</v>
      </c>
      <c r="U28" s="3"/>
      <c r="V28" s="3"/>
      <c r="W28" s="3"/>
    </row>
    <row r="29" spans="1:23" s="191" customFormat="1" ht="27.75" customHeight="1">
      <c r="A29" s="274"/>
      <c r="B29" s="1857"/>
      <c r="C29" s="1854"/>
      <c r="D29" s="1888"/>
      <c r="E29" s="1915" t="s">
        <v>965</v>
      </c>
      <c r="F29" s="1916"/>
      <c r="G29" s="1916"/>
      <c r="H29" s="1916"/>
      <c r="I29" s="1916"/>
      <c r="J29" s="1916"/>
      <c r="K29" s="1916"/>
      <c r="L29" s="1920"/>
      <c r="M29" s="560">
        <v>380000</v>
      </c>
      <c r="N29" s="535" t="s">
        <v>123</v>
      </c>
      <c r="O29" s="559">
        <f>COUNTIFS('４.住戸情報入力'!AD:AD,E29,'４.住戸情報入力'!AE:AE,$G$4)+COUNTIFS('４.住戸情報入力'!AF:AF,E29,'４.住戸情報入力'!AG:AG,$G$4)</f>
        <v>0</v>
      </c>
      <c r="P29" s="535" t="s">
        <v>176</v>
      </c>
      <c r="Q29" s="534">
        <f>M29*O29</f>
        <v>0</v>
      </c>
      <c r="R29" s="535" t="s">
        <v>123</v>
      </c>
      <c r="S29" s="1876"/>
      <c r="U29" s="3"/>
      <c r="V29" s="3"/>
      <c r="W29" s="3"/>
    </row>
    <row r="30" spans="1:23" s="191" customFormat="1" ht="27.75" customHeight="1">
      <c r="A30" s="274"/>
      <c r="B30" s="1857"/>
      <c r="C30" s="1854"/>
      <c r="D30" s="1888"/>
      <c r="E30" s="1927" t="s">
        <v>550</v>
      </c>
      <c r="F30" s="1928"/>
      <c r="G30" s="719"/>
      <c r="H30" s="719"/>
      <c r="I30" s="1921" t="s">
        <v>696</v>
      </c>
      <c r="J30" s="1922"/>
      <c r="K30" s="1922"/>
      <c r="L30" s="1923"/>
      <c r="M30" s="1924" t="s">
        <v>697</v>
      </c>
      <c r="N30" s="1925"/>
      <c r="O30" s="1925"/>
      <c r="P30" s="1926"/>
      <c r="Q30" s="720"/>
      <c r="R30" s="721"/>
      <c r="S30" s="1876"/>
      <c r="U30" s="3"/>
      <c r="V30" s="3"/>
      <c r="W30" s="3"/>
    </row>
    <row r="31" spans="1:23" s="191" customFormat="1" ht="28" customHeight="1">
      <c r="A31" s="274"/>
      <c r="B31" s="1857"/>
      <c r="C31" s="1854"/>
      <c r="D31" s="1888"/>
      <c r="E31" s="1929"/>
      <c r="F31" s="1930"/>
      <c r="G31" s="1886" t="s">
        <v>391</v>
      </c>
      <c r="H31" s="1898"/>
      <c r="I31" s="540">
        <v>460000</v>
      </c>
      <c r="J31" s="541" t="s">
        <v>123</v>
      </c>
      <c r="K31" s="542">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738">
        <f>I31*K31+M31*O31</f>
        <v>0</v>
      </c>
      <c r="R31" s="545" t="s">
        <v>123</v>
      </c>
      <c r="S31" s="1876"/>
      <c r="U31" s="3"/>
      <c r="V31" s="3"/>
      <c r="W31" s="3"/>
    </row>
    <row r="32" spans="1:23" s="191" customFormat="1" ht="28.5" thickBot="1">
      <c r="A32" s="274"/>
      <c r="B32" s="1857"/>
      <c r="C32" s="1854"/>
      <c r="D32" s="1889"/>
      <c r="E32" s="1931"/>
      <c r="F32" s="1932"/>
      <c r="G32" s="1899" t="s">
        <v>390</v>
      </c>
      <c r="H32" s="1899"/>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877"/>
      <c r="U32" s="3"/>
      <c r="V32" s="3"/>
      <c r="W32" s="3"/>
    </row>
    <row r="33" spans="1:23" s="191" customFormat="1" ht="29" thickTop="1" thickBot="1">
      <c r="A33" s="274"/>
      <c r="B33" s="1857"/>
      <c r="C33" s="1854"/>
      <c r="D33" s="1851" t="s">
        <v>307</v>
      </c>
      <c r="E33" s="1852"/>
      <c r="F33" s="1852"/>
      <c r="G33" s="1852"/>
      <c r="H33" s="1852"/>
      <c r="I33" s="1852"/>
      <c r="J33" s="1852"/>
      <c r="K33" s="1852"/>
      <c r="L33" s="1852"/>
      <c r="M33" s="1852"/>
      <c r="N33" s="1852"/>
      <c r="O33" s="1852"/>
      <c r="P33" s="563" t="s">
        <v>300</v>
      </c>
      <c r="Q33" s="564">
        <f>SUM(Q28:Q32)</f>
        <v>0</v>
      </c>
      <c r="R33" s="565" t="s">
        <v>123</v>
      </c>
      <c r="S33" s="566"/>
      <c r="U33" s="3"/>
      <c r="V33" s="3"/>
      <c r="W33" s="3"/>
    </row>
    <row r="34" spans="1:23" s="191" customFormat="1" ht="27.75" customHeight="1" thickTop="1" thickBot="1">
      <c r="A34" s="274"/>
      <c r="B34" s="1857"/>
      <c r="C34" s="1854"/>
      <c r="D34" s="1961" t="s">
        <v>547</v>
      </c>
      <c r="E34" s="1962"/>
      <c r="F34" s="1962"/>
      <c r="G34" s="1962"/>
      <c r="H34" s="1962"/>
      <c r="I34" s="1962"/>
      <c r="J34" s="1962"/>
      <c r="K34" s="1962"/>
      <c r="L34" s="1962"/>
      <c r="M34" s="1962"/>
      <c r="N34" s="1963"/>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857"/>
      <c r="C35" s="1854"/>
      <c r="D35" s="1961" t="s">
        <v>548</v>
      </c>
      <c r="E35" s="1962"/>
      <c r="F35" s="1962"/>
      <c r="G35" s="1962"/>
      <c r="H35" s="1962"/>
      <c r="I35" s="1962"/>
      <c r="J35" s="1962"/>
      <c r="K35" s="1962"/>
      <c r="L35" s="1962"/>
      <c r="M35" s="1962"/>
      <c r="N35" s="1963"/>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857"/>
      <c r="C36" s="1854"/>
      <c r="D36" s="1944" t="s">
        <v>178</v>
      </c>
      <c r="E36" s="1901" t="s">
        <v>653</v>
      </c>
      <c r="F36" s="1902"/>
      <c r="G36" s="1902"/>
      <c r="H36" s="1902"/>
      <c r="I36" s="727"/>
      <c r="J36" s="731"/>
      <c r="K36" s="728"/>
      <c r="L36" s="734"/>
      <c r="M36" s="727">
        <v>300000</v>
      </c>
      <c r="N36" s="541" t="s">
        <v>123</v>
      </c>
      <c r="O36" s="542">
        <f>COUNTIFS('４.住戸情報入力'!AJ:AJ,E36,'４.住戸情報入力'!AK:AK,$G$4)</f>
        <v>0</v>
      </c>
      <c r="P36" s="541" t="s">
        <v>176</v>
      </c>
      <c r="Q36" s="543">
        <f>M36*O36</f>
        <v>0</v>
      </c>
      <c r="R36" s="541" t="s">
        <v>123</v>
      </c>
      <c r="S36" s="1900" t="s">
        <v>1127</v>
      </c>
      <c r="U36" s="3"/>
    </row>
    <row r="37" spans="1:23" s="191" customFormat="1" ht="27.75" customHeight="1">
      <c r="A37" s="274"/>
      <c r="B37" s="1857"/>
      <c r="C37" s="1854"/>
      <c r="D37" s="1854"/>
      <c r="E37" s="1903" t="s">
        <v>654</v>
      </c>
      <c r="F37" s="1904"/>
      <c r="G37" s="1904"/>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00"/>
      <c r="U37" s="3"/>
    </row>
    <row r="38" spans="1:23" s="191" customFormat="1" ht="27.75" customHeight="1">
      <c r="A38" s="274"/>
      <c r="B38" s="1857"/>
      <c r="C38" s="1854"/>
      <c r="D38" s="1854"/>
      <c r="E38" s="1901"/>
      <c r="F38" s="1902"/>
      <c r="G38" s="1902"/>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00"/>
      <c r="U38" s="3"/>
      <c r="V38" s="3"/>
      <c r="W38" s="3"/>
    </row>
    <row r="39" spans="1:23" s="191" customFormat="1" ht="28">
      <c r="A39" s="274"/>
      <c r="B39" s="1857"/>
      <c r="C39" s="1854"/>
      <c r="D39" s="1854"/>
      <c r="E39" s="1886" t="s">
        <v>179</v>
      </c>
      <c r="F39" s="1887"/>
      <c r="G39" s="1887"/>
      <c r="H39" s="1887"/>
      <c r="I39" s="725"/>
      <c r="J39" s="732"/>
      <c r="K39" s="729"/>
      <c r="L39" s="545"/>
      <c r="M39" s="725">
        <v>400000</v>
      </c>
      <c r="N39" s="545" t="s">
        <v>123</v>
      </c>
      <c r="O39" s="546">
        <f>COUNTIFS('４.住戸情報入力'!AJ:AJ,E39,'４.住戸情報入力'!AK:AK,$G$4)</f>
        <v>0</v>
      </c>
      <c r="P39" s="545" t="s">
        <v>176</v>
      </c>
      <c r="Q39" s="547">
        <f t="shared" si="1"/>
        <v>0</v>
      </c>
      <c r="R39" s="545" t="s">
        <v>123</v>
      </c>
      <c r="S39" s="1900"/>
      <c r="U39" s="3"/>
      <c r="V39" s="3"/>
      <c r="W39" s="3"/>
    </row>
    <row r="40" spans="1:23" s="191" customFormat="1" ht="28">
      <c r="A40" s="274"/>
      <c r="B40" s="1857"/>
      <c r="C40" s="1854"/>
      <c r="D40" s="1854"/>
      <c r="E40" s="1886" t="s">
        <v>589</v>
      </c>
      <c r="F40" s="1887"/>
      <c r="G40" s="1887"/>
      <c r="H40" s="1887"/>
      <c r="I40" s="725"/>
      <c r="J40" s="732"/>
      <c r="K40" s="729"/>
      <c r="L40" s="545"/>
      <c r="M40" s="725">
        <v>1000000</v>
      </c>
      <c r="N40" s="545" t="s">
        <v>123</v>
      </c>
      <c r="O40" s="546">
        <f>COUNTIFS('４.住戸情報入力'!AJ:AJ,E40,'４.住戸情報入力'!AK:AK,$G$4)</f>
        <v>0</v>
      </c>
      <c r="P40" s="545" t="s">
        <v>176</v>
      </c>
      <c r="Q40" s="547">
        <f t="shared" si="1"/>
        <v>0</v>
      </c>
      <c r="R40" s="545" t="s">
        <v>123</v>
      </c>
      <c r="S40" s="1900"/>
      <c r="U40" s="3"/>
      <c r="V40" s="3"/>
      <c r="W40" s="3"/>
    </row>
    <row r="41" spans="1:23" s="191" customFormat="1" ht="28">
      <c r="A41" s="274"/>
      <c r="B41" s="1857"/>
      <c r="C41" s="1854"/>
      <c r="D41" s="1854"/>
      <c r="E41" s="1886" t="s">
        <v>590</v>
      </c>
      <c r="F41" s="1887"/>
      <c r="G41" s="1887"/>
      <c r="H41" s="1887"/>
      <c r="I41" s="725"/>
      <c r="J41" s="732"/>
      <c r="K41" s="729"/>
      <c r="L41" s="545"/>
      <c r="M41" s="725">
        <v>1230000</v>
      </c>
      <c r="N41" s="545" t="s">
        <v>123</v>
      </c>
      <c r="O41" s="546">
        <f>COUNTIFS('４.住戸情報入力'!AJ:AJ,E41,'４.住戸情報入力'!AK:AK,$G$4)</f>
        <v>0</v>
      </c>
      <c r="P41" s="545" t="s">
        <v>176</v>
      </c>
      <c r="Q41" s="547">
        <f t="shared" si="1"/>
        <v>0</v>
      </c>
      <c r="R41" s="545" t="s">
        <v>123</v>
      </c>
      <c r="S41" s="1900"/>
      <c r="U41" s="3"/>
      <c r="V41" s="3"/>
      <c r="W41" s="3"/>
    </row>
    <row r="42" spans="1:23" s="191" customFormat="1" ht="28">
      <c r="A42" s="274"/>
      <c r="B42" s="1857"/>
      <c r="C42" s="1854"/>
      <c r="D42" s="1945"/>
      <c r="E42" s="1862" t="s">
        <v>591</v>
      </c>
      <c r="F42" s="1863"/>
      <c r="G42" s="1863"/>
      <c r="H42" s="1863"/>
      <c r="I42" s="726"/>
      <c r="J42" s="733"/>
      <c r="K42" s="730"/>
      <c r="L42" s="573"/>
      <c r="M42" s="726">
        <v>990000</v>
      </c>
      <c r="N42" s="573" t="s">
        <v>123</v>
      </c>
      <c r="O42" s="574">
        <f>COUNTIFS('４.住戸情報入力'!AJ:AJ,E42,'４.住戸情報入力'!AK:AK,$G$4)</f>
        <v>0</v>
      </c>
      <c r="P42" s="573" t="s">
        <v>176</v>
      </c>
      <c r="Q42" s="575">
        <f t="shared" si="1"/>
        <v>0</v>
      </c>
      <c r="R42" s="573" t="s">
        <v>123</v>
      </c>
      <c r="S42" s="1900"/>
      <c r="U42" s="3"/>
      <c r="V42" s="3"/>
      <c r="W42" s="3"/>
    </row>
    <row r="43" spans="1:23" s="191" customFormat="1" ht="27.75" customHeight="1">
      <c r="A43" s="274"/>
      <c r="B43" s="1857"/>
      <c r="C43" s="1854"/>
      <c r="D43" s="1942" t="s">
        <v>307</v>
      </c>
      <c r="E43" s="1943"/>
      <c r="F43" s="1943"/>
      <c r="G43" s="1943"/>
      <c r="H43" s="1943"/>
      <c r="I43" s="1943"/>
      <c r="J43" s="1943"/>
      <c r="K43" s="1943"/>
      <c r="L43" s="1943"/>
      <c r="M43" s="1943"/>
      <c r="N43" s="1943"/>
      <c r="O43" s="1943"/>
      <c r="P43" s="533" t="s">
        <v>306</v>
      </c>
      <c r="Q43" s="534">
        <f>SUM(Q36:Q42)</f>
        <v>0</v>
      </c>
      <c r="R43" s="535" t="s">
        <v>123</v>
      </c>
      <c r="S43" s="536"/>
      <c r="U43" s="3"/>
      <c r="V43" s="3"/>
      <c r="W43" s="3"/>
    </row>
    <row r="44" spans="1:23" s="191" customFormat="1" ht="27.75" customHeight="1">
      <c r="A44" s="274"/>
      <c r="B44" s="1857"/>
      <c r="C44" s="1854"/>
      <c r="D44" s="1936" t="s">
        <v>662</v>
      </c>
      <c r="E44" s="1937"/>
      <c r="F44" s="1937"/>
      <c r="G44" s="1937"/>
      <c r="H44" s="1937"/>
      <c r="I44" s="1937"/>
      <c r="J44" s="1937"/>
      <c r="K44" s="1937"/>
      <c r="L44" s="1937"/>
      <c r="M44" s="1937"/>
      <c r="N44" s="1937"/>
      <c r="O44" s="1937"/>
      <c r="P44" s="193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905" t="s">
        <v>1127</v>
      </c>
      <c r="U44" s="3"/>
      <c r="V44" s="3"/>
      <c r="W44" s="3"/>
    </row>
    <row r="45" spans="1:23" s="191" customFormat="1" ht="28">
      <c r="A45" s="274"/>
      <c r="B45" s="1857"/>
      <c r="C45" s="1854"/>
      <c r="D45" s="1936" t="s">
        <v>663</v>
      </c>
      <c r="E45" s="1937"/>
      <c r="F45" s="1937"/>
      <c r="G45" s="1937"/>
      <c r="H45" s="1937"/>
      <c r="I45" s="1937"/>
      <c r="J45" s="1937"/>
      <c r="K45" s="1937"/>
      <c r="L45" s="1938"/>
      <c r="M45" s="544">
        <v>8000</v>
      </c>
      <c r="N45" s="545" t="s">
        <v>123</v>
      </c>
      <c r="O45" s="542">
        <f>SUMIFS('４.住戸情報入力'!AL:AL,'４.住戸情報入力'!AM:AM,$G$4)</f>
        <v>0</v>
      </c>
      <c r="P45" s="545" t="s">
        <v>176</v>
      </c>
      <c r="Q45" s="576">
        <f>M45*O45</f>
        <v>0</v>
      </c>
      <c r="R45" s="578" t="s">
        <v>123</v>
      </c>
      <c r="S45" s="1906"/>
      <c r="U45" s="3"/>
      <c r="V45" s="3"/>
      <c r="W45" s="3"/>
    </row>
    <row r="46" spans="1:23" s="191" customFormat="1" ht="27.75" customHeight="1">
      <c r="A46" s="274"/>
      <c r="B46" s="1857"/>
      <c r="C46" s="1854"/>
      <c r="D46" s="1859" t="s">
        <v>966</v>
      </c>
      <c r="E46" s="1860"/>
      <c r="F46" s="1860"/>
      <c r="G46" s="1860"/>
      <c r="H46" s="1860"/>
      <c r="I46" s="1860"/>
      <c r="J46" s="1860"/>
      <c r="K46" s="1860"/>
      <c r="L46" s="1861"/>
      <c r="M46" s="561">
        <v>100000</v>
      </c>
      <c r="N46" s="577" t="s">
        <v>123</v>
      </c>
      <c r="O46" s="562">
        <f>COUNTIFS('４.住戸情報入力'!AN:AN,"有り",'４.住戸情報入力'!AO:AO,$G$4)</f>
        <v>0</v>
      </c>
      <c r="P46" s="577" t="s">
        <v>176</v>
      </c>
      <c r="Q46" s="579">
        <f>M46*O46</f>
        <v>0</v>
      </c>
      <c r="R46" s="577" t="s">
        <v>123</v>
      </c>
      <c r="S46" s="1906"/>
      <c r="U46" s="3"/>
      <c r="V46" s="3"/>
      <c r="W46" s="3"/>
    </row>
    <row r="47" spans="1:23" s="191" customFormat="1" ht="27.75" customHeight="1" thickBot="1">
      <c r="A47" s="274"/>
      <c r="B47" s="1857"/>
      <c r="C47" s="1854"/>
      <c r="D47" s="1862" t="s">
        <v>967</v>
      </c>
      <c r="E47" s="1863"/>
      <c r="F47" s="1863"/>
      <c r="G47" s="1863"/>
      <c r="H47" s="1863"/>
      <c r="I47" s="1863"/>
      <c r="J47" s="1863"/>
      <c r="K47" s="1863"/>
      <c r="L47" s="1864"/>
      <c r="M47" s="580">
        <v>115000</v>
      </c>
      <c r="N47" s="535" t="s">
        <v>123</v>
      </c>
      <c r="O47" s="542">
        <f>COUNTIFS('４.住戸情報入力'!AN:AN,"有り（ガス計測含む）",'４.住戸情報入力'!AO:AO,$G$4)</f>
        <v>0</v>
      </c>
      <c r="P47" s="549" t="s">
        <v>176</v>
      </c>
      <c r="Q47" s="1092">
        <f>M47*O47</f>
        <v>0</v>
      </c>
      <c r="R47" s="549" t="s">
        <v>123</v>
      </c>
      <c r="S47" s="1907"/>
      <c r="U47" s="3"/>
      <c r="V47" s="3"/>
      <c r="W47" s="3"/>
    </row>
    <row r="48" spans="1:23" s="191" customFormat="1" ht="27.75" hidden="1" customHeight="1" thickBot="1">
      <c r="A48" s="274"/>
      <c r="B48" s="1857"/>
      <c r="C48" s="1854"/>
      <c r="D48" s="1848" t="s">
        <v>289</v>
      </c>
      <c r="E48" s="1849"/>
      <c r="F48" s="1849"/>
      <c r="G48" s="1849"/>
      <c r="H48" s="1849"/>
      <c r="I48" s="1849"/>
      <c r="J48" s="1849"/>
      <c r="K48" s="1849"/>
      <c r="L48" s="1850"/>
      <c r="M48" s="1939"/>
      <c r="N48" s="1940"/>
      <c r="O48" s="1940"/>
      <c r="P48" s="1941"/>
      <c r="Q48" s="1088">
        <f>SUMIFS('４.住戸情報入力'!AP:AP,'４.住戸情報入力'!AQ:AQ,$G$4)</f>
        <v>0</v>
      </c>
      <c r="R48" s="584" t="s">
        <v>123</v>
      </c>
      <c r="S48" s="532"/>
      <c r="U48" s="3"/>
      <c r="V48" s="3"/>
      <c r="W48" s="3"/>
    </row>
    <row r="49" spans="1:23" s="191" customFormat="1" ht="27.75" customHeight="1" thickTop="1" thickBot="1">
      <c r="A49" s="274"/>
      <c r="B49" s="1857"/>
      <c r="C49" s="1855"/>
      <c r="D49" s="1851" t="s">
        <v>307</v>
      </c>
      <c r="E49" s="1852"/>
      <c r="F49" s="1852"/>
      <c r="G49" s="1852"/>
      <c r="H49" s="1852"/>
      <c r="I49" s="1852"/>
      <c r="J49" s="1852"/>
      <c r="K49" s="1852"/>
      <c r="L49" s="1852"/>
      <c r="M49" s="1852"/>
      <c r="N49" s="1852"/>
      <c r="O49" s="1852"/>
      <c r="P49" s="582" t="s">
        <v>313</v>
      </c>
      <c r="Q49" s="583">
        <f>SUM(Q44:Q47)</f>
        <v>0</v>
      </c>
      <c r="R49" s="584" t="s">
        <v>123</v>
      </c>
      <c r="S49" s="1090"/>
      <c r="U49" s="3"/>
      <c r="V49" s="3"/>
      <c r="W49" s="3"/>
    </row>
    <row r="50" spans="1:23" s="191" customFormat="1" ht="27.75" customHeight="1" thickTop="1">
      <c r="A50" s="274"/>
      <c r="B50" s="1858"/>
      <c r="C50" s="1865" t="s">
        <v>312</v>
      </c>
      <c r="D50" s="1866"/>
      <c r="E50" s="1866"/>
      <c r="F50" s="1866"/>
      <c r="G50" s="1866"/>
      <c r="H50" s="1866"/>
      <c r="I50" s="1866"/>
      <c r="J50" s="1866"/>
      <c r="K50" s="1866"/>
      <c r="L50" s="1866"/>
      <c r="M50" s="1866"/>
      <c r="N50" s="1866"/>
      <c r="O50" s="1866"/>
      <c r="P50" s="533" t="s">
        <v>407</v>
      </c>
      <c r="Q50" s="534">
        <f>SUM(Q12,Q22,Q27,Q33,Q34,Q35,Q43,Q49)</f>
        <v>0</v>
      </c>
      <c r="R50" s="535" t="s">
        <v>123</v>
      </c>
      <c r="S50" s="536" t="s">
        <v>408</v>
      </c>
      <c r="U50" s="3"/>
      <c r="V50" s="3"/>
      <c r="W50" s="3"/>
    </row>
    <row r="51" spans="1:23" s="191" customFormat="1" ht="27.75" customHeight="1" thickBot="1">
      <c r="A51" s="274"/>
      <c r="B51" s="1946" t="s">
        <v>291</v>
      </c>
      <c r="C51" s="1948" t="s">
        <v>395</v>
      </c>
      <c r="D51" s="1848" t="s">
        <v>290</v>
      </c>
      <c r="E51" s="1849"/>
      <c r="F51" s="1849"/>
      <c r="G51" s="1849"/>
      <c r="H51" s="1849"/>
      <c r="I51" s="1849"/>
      <c r="J51" s="1849"/>
      <c r="K51" s="1849"/>
      <c r="L51" s="1849"/>
      <c r="M51" s="1849"/>
      <c r="N51" s="1849"/>
      <c r="O51" s="1849"/>
      <c r="P51" s="1850"/>
      <c r="Q51" s="586">
        <f>'７.共用部定額単価算出シート'!Q51</f>
        <v>0</v>
      </c>
      <c r="R51" s="530" t="s">
        <v>123</v>
      </c>
      <c r="S51" s="532"/>
      <c r="U51" s="3"/>
      <c r="V51" s="3"/>
      <c r="W51" s="3"/>
    </row>
    <row r="52" spans="1:23" s="191" customFormat="1" ht="27.75" customHeight="1" thickTop="1" thickBot="1">
      <c r="A52" s="274"/>
      <c r="B52" s="1947"/>
      <c r="C52" s="1949"/>
      <c r="D52" s="1851" t="s">
        <v>307</v>
      </c>
      <c r="E52" s="1852"/>
      <c r="F52" s="1852"/>
      <c r="G52" s="1852"/>
      <c r="H52" s="1852"/>
      <c r="I52" s="1852"/>
      <c r="J52" s="1852"/>
      <c r="K52" s="1852"/>
      <c r="L52" s="1852"/>
      <c r="M52" s="1852"/>
      <c r="N52" s="1852"/>
      <c r="O52" s="1852"/>
      <c r="P52" s="587" t="s">
        <v>409</v>
      </c>
      <c r="Q52" s="583">
        <f>SUM(Q51:Q51)</f>
        <v>0</v>
      </c>
      <c r="R52" s="584" t="s">
        <v>123</v>
      </c>
      <c r="S52" s="585"/>
      <c r="U52" s="3"/>
      <c r="V52" s="3"/>
      <c r="W52" s="3"/>
    </row>
    <row r="53" spans="1:23" s="191" customFormat="1" ht="27.75" customHeight="1" thickTop="1">
      <c r="A53" s="174"/>
      <c r="B53" s="1865" t="s">
        <v>501</v>
      </c>
      <c r="C53" s="1866"/>
      <c r="D53" s="1866"/>
      <c r="E53" s="1866"/>
      <c r="F53" s="1866"/>
      <c r="G53" s="1866"/>
      <c r="H53" s="1866"/>
      <c r="I53" s="1866"/>
      <c r="J53" s="1866"/>
      <c r="K53" s="1866"/>
      <c r="L53" s="1866"/>
      <c r="M53" s="1866"/>
      <c r="N53" s="1866"/>
      <c r="O53" s="1866"/>
      <c r="P53" s="588" t="s">
        <v>502</v>
      </c>
      <c r="Q53" s="589">
        <f>Q50+Q52</f>
        <v>0</v>
      </c>
      <c r="R53" s="570" t="s">
        <v>123</v>
      </c>
      <c r="S53" s="590" t="s">
        <v>588</v>
      </c>
      <c r="U53" s="3"/>
      <c r="V53" s="3"/>
      <c r="W53" s="3"/>
    </row>
  </sheetData>
  <sheetProtection algorithmName="SHA-512" hashValue="OQnSe9mOtPDKDZSJdPV7lqslh8bOL19NSSegZSFkubfeVB2mdS700U8eaM2qXWAiwZrEiTynJx/dMw2zP3kOZA==" saltValue="2jtu34+MQoPZTUG8E8fEXg=="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22"/>
  <conditionalFormatting sqref="A15:A52 T34:XFD42">
    <cfRule type="expression" dxfId="373" priority="39">
      <formula>_xlfn.ISFORMULA(A15)=TRUE</formula>
    </cfRule>
  </conditionalFormatting>
  <conditionalFormatting sqref="A1:L3 Q1:XFD8 A4:G4 I4:L4 A5:L7 A8:B8 S9:S10 U9:XFD10 A9:A11 A12:I12 A13:B14 D22 D28:E28 E29:E30 G31:L32 E39:L42 T45:XFD45">
    <cfRule type="expression" dxfId="372" priority="57">
      <formula>_xlfn.ISFORMULA(A1)=TRUE</formula>
    </cfRule>
  </conditionalFormatting>
  <conditionalFormatting sqref="B51:C51 B52">
    <cfRule type="expression" dxfId="369" priority="44">
      <formula>_xlfn.ISFORMULA(B51)=TRUE</formula>
    </cfRule>
  </conditionalFormatting>
  <conditionalFormatting sqref="C50">
    <cfRule type="expression" dxfId="368" priority="43">
      <formula>_xlfn.ISFORMULA(C50)=TRUE</formula>
    </cfRule>
  </conditionalFormatting>
  <conditionalFormatting sqref="D8:D11">
    <cfRule type="expression" dxfId="367" priority="36">
      <formula>_xlfn.ISFORMULA(D8)=TRUE</formula>
    </cfRule>
  </conditionalFormatting>
  <conditionalFormatting sqref="D29:D36 Q34:R42">
    <cfRule type="expression" dxfId="366" priority="38">
      <formula>_xlfn.ISFORMULA(D29)=TRUE</formula>
    </cfRule>
  </conditionalFormatting>
  <conditionalFormatting sqref="D43:D49 Q45:R47 T46:AA46 AC46:XFD46 T47:XFD47">
    <cfRule type="expression" dxfId="365" priority="46">
      <formula>_xlfn.ISFORMULA(D43)=TRUE</formula>
    </cfRule>
  </conditionalFormatting>
  <conditionalFormatting sqref="D51:D52 A53:B53">
    <cfRule type="expression" dxfId="364" priority="45">
      <formula>_xlfn.ISFORMULA(A51)=TRUE</formula>
    </cfRule>
  </conditionalFormatting>
  <conditionalFormatting sqref="D23:E23 E24:E26 D27:L27">
    <cfRule type="expression" dxfId="363" priority="55">
      <formula>_xlfn.ISFORMULA(D23)=TRUE</formula>
    </cfRule>
  </conditionalFormatting>
  <conditionalFormatting sqref="D13:I13">
    <cfRule type="expression" dxfId="362" priority="9">
      <formula>_xlfn.ISFORMULA(D13)=TRUE</formula>
    </cfRule>
  </conditionalFormatting>
  <conditionalFormatting sqref="D14:P21">
    <cfRule type="expression" dxfId="361" priority="14">
      <formula>_xlfn.ISFORMULA(D14)=TRUE</formula>
    </cfRule>
  </conditionalFormatting>
  <conditionalFormatting sqref="E36:L36 E37 H37:L38">
    <cfRule type="expression" dxfId="360" priority="50">
      <formula>_xlfn.ISFORMULA(E36)=TRUE</formula>
    </cfRule>
  </conditionalFormatting>
  <conditionalFormatting sqref="I30">
    <cfRule type="expression" dxfId="359" priority="11">
      <formula>_xlfn.ISFORMULA(I30)=TRUE</formula>
    </cfRule>
  </conditionalFormatting>
  <conditionalFormatting sqref="M13">
    <cfRule type="expression" dxfId="358" priority="10">
      <formula>_xlfn.ISFORMULA(M13)=TRUE</formula>
    </cfRule>
  </conditionalFormatting>
  <conditionalFormatting sqref="M30:M32">
    <cfRule type="expression" dxfId="357" priority="12">
      <formula>_xlfn.ISFORMULA(M30)=TRUE</formula>
    </cfRule>
  </conditionalFormatting>
  <conditionalFormatting sqref="M23:O26">
    <cfRule type="expression" dxfId="356" priority="21">
      <formula>_xlfn.ISFORMULA(M23)=TRUE</formula>
    </cfRule>
  </conditionalFormatting>
  <conditionalFormatting sqref="M1:P7 N31:P32 A54:P1048576">
    <cfRule type="expression" dxfId="355" priority="34">
      <formula>_xlfn.ISFORMULA(A1)=TRUE</formula>
    </cfRule>
  </conditionalFormatting>
  <conditionalFormatting sqref="M27:P29">
    <cfRule type="expression" dxfId="354" priority="20">
      <formula>_xlfn.ISFORMULA(M27)=TRUE</formula>
    </cfRule>
  </conditionalFormatting>
  <conditionalFormatting sqref="M36:P42">
    <cfRule type="expression" dxfId="353" priority="30">
      <formula>_xlfn.ISFORMULA(M36)=TRUE</formula>
    </cfRule>
  </conditionalFormatting>
  <conditionalFormatting sqref="M45:P48">
    <cfRule type="expression" dxfId="352" priority="19">
      <formula>_xlfn.ISFORMULA(M45)=TRUE</formula>
    </cfRule>
  </conditionalFormatting>
  <conditionalFormatting sqref="N9:Q10">
    <cfRule type="expression" dxfId="351" priority="5">
      <formula>_xlfn.ISFORMULA(N9)=TRUE</formula>
    </cfRule>
  </conditionalFormatting>
  <conditionalFormatting sqref="O34:P35">
    <cfRule type="expression" dxfId="350" priority="25">
      <formula>_xlfn.ISFORMULA(O34)=TRUE</formula>
    </cfRule>
  </conditionalFormatting>
  <conditionalFormatting sqref="P11">
    <cfRule type="expression" dxfId="349" priority="18">
      <formula>_xlfn.ISFORMULA(P11)=TRUE</formula>
    </cfRule>
  </conditionalFormatting>
  <conditionalFormatting sqref="P22:P26">
    <cfRule type="expression" dxfId="348" priority="33">
      <formula>_xlfn.ISFORMULA(P22)=TRUE</formula>
    </cfRule>
  </conditionalFormatting>
  <conditionalFormatting sqref="P33">
    <cfRule type="expression" dxfId="347" priority="31">
      <formula>_xlfn.ISFORMULA(P33)=TRUE</formula>
    </cfRule>
  </conditionalFormatting>
  <conditionalFormatting sqref="P43">
    <cfRule type="expression" dxfId="346" priority="29">
      <formula>_xlfn.ISFORMULA(P43)=TRUE</formula>
    </cfRule>
  </conditionalFormatting>
  <conditionalFormatting sqref="P49:XFD50 P52:P53">
    <cfRule type="expression" dxfId="345" priority="27">
      <formula>_xlfn.ISFORMULA(P49)=TRUE</formula>
    </cfRule>
  </conditionalFormatting>
  <conditionalFormatting sqref="Q48">
    <cfRule type="containsBlanks" dxfId="344" priority="42">
      <formula>LEN(TRIM(Q48))=0</formula>
    </cfRule>
  </conditionalFormatting>
  <conditionalFormatting sqref="Q11:XFD33">
    <cfRule type="expression" dxfId="343" priority="51">
      <formula>_xlfn.ISFORMULA(Q11)=TRUE</formula>
    </cfRule>
  </conditionalFormatting>
  <conditionalFormatting sqref="Q43:XFD44">
    <cfRule type="expression" dxfId="342" priority="47">
      <formula>_xlfn.ISFORMULA(Q43)=TRUE</formula>
    </cfRule>
  </conditionalFormatting>
  <conditionalFormatting sqref="Q48:XFD48">
    <cfRule type="expression" dxfId="341" priority="41">
      <formula>_xlfn.ISFORMULA(Q48)=TRUE</formula>
    </cfRule>
  </conditionalFormatting>
  <conditionalFormatting sqref="Q51:XFD1048576">
    <cfRule type="expression" dxfId="340" priority="40">
      <formula>_xlfn.ISFORMULA(Q51)=TRUE</formula>
    </cfRule>
  </conditionalFormatting>
  <conditionalFormatting sqref="S34:S36">
    <cfRule type="expression" dxfId="339" priority="1">
      <formula>_xlfn.ISFORMULA(S34)=TRUE</formula>
    </cfRule>
  </conditionalFormatting>
  <conditionalFormatting sqref="T9">
    <cfRule type="containsText" dxfId="338" priority="56" operator="containsText" text="(例)">
      <formula>NOT(ISERROR(SEARCH("(例)",T9)))</formula>
    </cfRule>
  </conditionalFormatting>
  <conditionalFormatting sqref="T10">
    <cfRule type="expression" dxfId="337" priority="35">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867" t="s">
        <v>1130</v>
      </c>
      <c r="C2" s="1867"/>
      <c r="D2" s="1867"/>
      <c r="E2" s="1867"/>
      <c r="F2" s="1867"/>
      <c r="G2" s="1867"/>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868" t="s">
        <v>167</v>
      </c>
      <c r="C4" s="1869"/>
      <c r="D4" s="1869"/>
      <c r="E4" s="1869"/>
      <c r="F4" s="1870"/>
      <c r="G4" s="1871" t="s">
        <v>275</v>
      </c>
      <c r="H4" s="1872"/>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868" t="s">
        <v>168</v>
      </c>
      <c r="C6" s="1869"/>
      <c r="D6" s="1869"/>
      <c r="E6" s="1869"/>
      <c r="F6" s="1870"/>
      <c r="G6" s="1873" t="str">
        <f>'２.全体概要'!C7</f>
        <v/>
      </c>
      <c r="H6" s="1874"/>
      <c r="I6" s="1874"/>
      <c r="J6" s="1874"/>
      <c r="K6" s="1874"/>
      <c r="L6" s="1874"/>
      <c r="M6" s="1874"/>
      <c r="N6" s="1874"/>
      <c r="O6" s="1874"/>
      <c r="P6" s="1874"/>
      <c r="Q6" s="1874"/>
      <c r="R6" s="1874"/>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880" t="s">
        <v>192</v>
      </c>
      <c r="C8" s="1881"/>
      <c r="D8" s="1908" t="s">
        <v>169</v>
      </c>
      <c r="E8" s="1897"/>
      <c r="F8" s="1897"/>
      <c r="G8" s="1897"/>
      <c r="H8" s="1897"/>
      <c r="I8" s="1897"/>
      <c r="J8" s="1897"/>
      <c r="K8" s="1897"/>
      <c r="L8" s="1897"/>
      <c r="M8" s="1897"/>
      <c r="N8" s="1897"/>
      <c r="O8" s="1897"/>
      <c r="P8" s="1909"/>
      <c r="Q8" s="1897" t="s">
        <v>170</v>
      </c>
      <c r="R8" s="1897"/>
      <c r="S8" s="524" t="s">
        <v>171</v>
      </c>
    </row>
    <row r="9" spans="1:20" ht="28.5" customHeight="1">
      <c r="A9" s="274"/>
      <c r="B9" s="1882"/>
      <c r="C9" s="1883"/>
      <c r="D9" s="1915" t="s">
        <v>1126</v>
      </c>
      <c r="E9" s="1916"/>
      <c r="F9" s="1916"/>
      <c r="G9" s="1916"/>
      <c r="H9" s="1916"/>
      <c r="I9" s="1916"/>
      <c r="J9" s="1916"/>
      <c r="K9" s="1916"/>
      <c r="L9" s="1916"/>
      <c r="M9" s="1916"/>
      <c r="N9" s="525" t="s">
        <v>265</v>
      </c>
      <c r="O9" s="1953"/>
      <c r="P9" s="1954"/>
      <c r="Q9" s="1955"/>
      <c r="R9" s="1956"/>
      <c r="S9" s="273"/>
    </row>
    <row r="10" spans="1:20" ht="28.5" thickBot="1">
      <c r="A10" s="274"/>
      <c r="B10" s="1882"/>
      <c r="C10" s="1883"/>
      <c r="D10" s="1848" t="s">
        <v>592</v>
      </c>
      <c r="E10" s="1849"/>
      <c r="F10" s="1849"/>
      <c r="G10" s="1849"/>
      <c r="H10" s="1849"/>
      <c r="I10" s="1849"/>
      <c r="J10" s="1849"/>
      <c r="K10" s="1849"/>
      <c r="L10" s="1849"/>
      <c r="M10" s="1849"/>
      <c r="N10" s="529" t="s">
        <v>266</v>
      </c>
      <c r="O10" s="1953"/>
      <c r="P10" s="1957"/>
      <c r="Q10" s="1958"/>
      <c r="R10" s="1959"/>
      <c r="S10" s="532"/>
    </row>
    <row r="11" spans="1:20" ht="28.5" thickTop="1">
      <c r="A11" s="274"/>
      <c r="B11" s="1884"/>
      <c r="C11" s="1885"/>
      <c r="D11" s="1865" t="s">
        <v>268</v>
      </c>
      <c r="E11" s="1866"/>
      <c r="F11" s="1866"/>
      <c r="G11" s="1866"/>
      <c r="H11" s="1866"/>
      <c r="I11" s="1866"/>
      <c r="J11" s="1866"/>
      <c r="K11" s="1866"/>
      <c r="L11" s="1866"/>
      <c r="M11" s="1866"/>
      <c r="N11" s="1866"/>
      <c r="O11" s="1866"/>
      <c r="P11" s="588" t="s">
        <v>305</v>
      </c>
      <c r="Q11" s="534">
        <f>Q9+Q10</f>
        <v>0</v>
      </c>
      <c r="R11" s="535" t="s">
        <v>123</v>
      </c>
      <c r="S11" s="536" t="s">
        <v>652</v>
      </c>
    </row>
    <row r="12" spans="1:20" ht="108" customHeight="1" thickBot="1">
      <c r="A12" s="274"/>
      <c r="B12" s="537" t="s">
        <v>311</v>
      </c>
      <c r="C12" s="1853" t="s">
        <v>172</v>
      </c>
      <c r="D12" s="1848" t="s">
        <v>173</v>
      </c>
      <c r="E12" s="1849"/>
      <c r="F12" s="1849"/>
      <c r="G12" s="1849"/>
      <c r="H12" s="538" t="s">
        <v>304</v>
      </c>
      <c r="I12" s="1917"/>
      <c r="J12" s="1918"/>
      <c r="K12" s="1918"/>
      <c r="L12" s="1918"/>
      <c r="M12" s="1918"/>
      <c r="N12" s="1918"/>
      <c r="O12" s="1918"/>
      <c r="P12" s="1919"/>
      <c r="Q12" s="531">
        <f>SUMIF('４.住戸情報入力'!O:O,G4,'４.住戸情報入力'!N:N)</f>
        <v>0</v>
      </c>
      <c r="R12" s="530" t="s">
        <v>123</v>
      </c>
      <c r="S12" s="539" t="s">
        <v>1127</v>
      </c>
    </row>
    <row r="13" spans="1:20" ht="28.5" customHeight="1" thickTop="1">
      <c r="A13" s="274"/>
      <c r="B13" s="1856" t="s">
        <v>174</v>
      </c>
      <c r="C13" s="1854"/>
      <c r="D13" s="1912" t="s">
        <v>175</v>
      </c>
      <c r="E13" s="1913"/>
      <c r="F13" s="1914"/>
      <c r="G13" s="1914"/>
      <c r="H13" s="1914"/>
      <c r="I13" s="1891" t="s">
        <v>696</v>
      </c>
      <c r="J13" s="1892"/>
      <c r="K13" s="1892"/>
      <c r="L13" s="1893"/>
      <c r="M13" s="1894" t="s">
        <v>697</v>
      </c>
      <c r="N13" s="1895"/>
      <c r="O13" s="1895"/>
      <c r="P13" s="1896"/>
      <c r="Q13" s="717"/>
      <c r="R13" s="718"/>
      <c r="S13" s="1890" t="s">
        <v>1127</v>
      </c>
    </row>
    <row r="14" spans="1:20" ht="28.5" customHeight="1">
      <c r="A14" s="274"/>
      <c r="B14" s="1857"/>
      <c r="C14" s="1854"/>
      <c r="D14" s="191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876"/>
    </row>
    <row r="15" spans="1:20" ht="28">
      <c r="A15" s="274"/>
      <c r="B15" s="1857"/>
      <c r="C15" s="1854"/>
      <c r="D15" s="1888"/>
      <c r="E15" s="1886" t="s">
        <v>383</v>
      </c>
      <c r="F15" s="1887"/>
      <c r="G15" s="1887"/>
      <c r="H15" s="1887"/>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876"/>
    </row>
    <row r="16" spans="1:20" ht="28">
      <c r="A16" s="274"/>
      <c r="B16" s="1857"/>
      <c r="C16" s="1854"/>
      <c r="D16" s="1888"/>
      <c r="E16" s="1886" t="s">
        <v>384</v>
      </c>
      <c r="F16" s="1887"/>
      <c r="G16" s="1887"/>
      <c r="H16" s="1887"/>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876"/>
    </row>
    <row r="17" spans="1:23" ht="28">
      <c r="A17" s="274"/>
      <c r="B17" s="1857"/>
      <c r="C17" s="1854"/>
      <c r="D17" s="1888"/>
      <c r="E17" s="1886" t="s">
        <v>385</v>
      </c>
      <c r="F17" s="1887"/>
      <c r="G17" s="1887"/>
      <c r="H17" s="1887"/>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876"/>
    </row>
    <row r="18" spans="1:23" ht="28">
      <c r="A18" s="274"/>
      <c r="B18" s="1857"/>
      <c r="C18" s="1854"/>
      <c r="D18" s="1888"/>
      <c r="E18" s="1886" t="s">
        <v>386</v>
      </c>
      <c r="F18" s="1887"/>
      <c r="G18" s="1887"/>
      <c r="H18" s="1887"/>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876"/>
    </row>
    <row r="19" spans="1:23" ht="28">
      <c r="A19" s="274"/>
      <c r="B19" s="1857"/>
      <c r="C19" s="1854"/>
      <c r="D19" s="1888"/>
      <c r="E19" s="1886" t="s">
        <v>387</v>
      </c>
      <c r="F19" s="1887"/>
      <c r="G19" s="1887"/>
      <c r="H19" s="1887"/>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876"/>
    </row>
    <row r="20" spans="1:23" ht="28">
      <c r="A20" s="274"/>
      <c r="B20" s="1857"/>
      <c r="C20" s="1854"/>
      <c r="D20" s="1888"/>
      <c r="E20" s="1886" t="s">
        <v>388</v>
      </c>
      <c r="F20" s="1887"/>
      <c r="G20" s="1887"/>
      <c r="H20" s="1887"/>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876"/>
    </row>
    <row r="21" spans="1:23" ht="28.5" thickBot="1">
      <c r="A21" s="274"/>
      <c r="B21" s="1857"/>
      <c r="C21" s="1854"/>
      <c r="D21" s="1889"/>
      <c r="E21" s="1910" t="s">
        <v>389</v>
      </c>
      <c r="F21" s="1899"/>
      <c r="G21" s="1899"/>
      <c r="H21" s="1899"/>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877"/>
    </row>
    <row r="22" spans="1:23" s="191" customFormat="1" ht="28.5" thickTop="1">
      <c r="A22" s="274"/>
      <c r="B22" s="1857"/>
      <c r="C22" s="1854"/>
      <c r="D22" s="1865" t="s">
        <v>307</v>
      </c>
      <c r="E22" s="1866"/>
      <c r="F22" s="1866"/>
      <c r="G22" s="1866"/>
      <c r="H22" s="1866"/>
      <c r="I22" s="1866"/>
      <c r="J22" s="1866"/>
      <c r="K22" s="1866"/>
      <c r="L22" s="1866"/>
      <c r="M22" s="1866"/>
      <c r="N22" s="1866"/>
      <c r="O22" s="1866"/>
      <c r="P22" s="533" t="s">
        <v>298</v>
      </c>
      <c r="Q22" s="534">
        <f>SUM(Q14:Q21)</f>
        <v>0</v>
      </c>
      <c r="R22" s="535" t="s">
        <v>123</v>
      </c>
      <c r="S22" s="552"/>
      <c r="U22" s="3"/>
      <c r="V22" s="3"/>
      <c r="W22" s="3"/>
    </row>
    <row r="23" spans="1:23" s="191" customFormat="1" ht="27.75" customHeight="1">
      <c r="A23" s="274"/>
      <c r="B23" s="1857"/>
      <c r="C23" s="1854"/>
      <c r="D23" s="1878" t="s">
        <v>404</v>
      </c>
      <c r="E23" s="1859" t="s">
        <v>594</v>
      </c>
      <c r="F23" s="1860"/>
      <c r="G23" s="1860"/>
      <c r="H23" s="1860"/>
      <c r="I23" s="1860"/>
      <c r="J23" s="1860"/>
      <c r="K23" s="1860"/>
      <c r="L23" s="1861"/>
      <c r="M23" s="540">
        <v>340000</v>
      </c>
      <c r="N23" s="541" t="s">
        <v>123</v>
      </c>
      <c r="O23" s="553">
        <f>COUNTIFS('４.住戸情報入力'!AB:AB,E23,'４.住戸情報入力'!AC:AC,$G$4)</f>
        <v>0</v>
      </c>
      <c r="P23" s="545" t="s">
        <v>176</v>
      </c>
      <c r="Q23" s="547">
        <f>M23*O23</f>
        <v>0</v>
      </c>
      <c r="R23" s="545" t="s">
        <v>123</v>
      </c>
      <c r="S23" s="1875" t="s">
        <v>1127</v>
      </c>
      <c r="U23" s="3"/>
      <c r="V23" s="3"/>
      <c r="W23" s="3"/>
    </row>
    <row r="24" spans="1:23" s="191" customFormat="1" ht="27.75" customHeight="1">
      <c r="A24" s="274"/>
      <c r="B24" s="1857"/>
      <c r="C24" s="1854"/>
      <c r="D24" s="1879"/>
      <c r="E24" s="1886" t="s">
        <v>595</v>
      </c>
      <c r="F24" s="1887"/>
      <c r="G24" s="1887"/>
      <c r="H24" s="1887"/>
      <c r="I24" s="1887"/>
      <c r="J24" s="1887"/>
      <c r="K24" s="1887"/>
      <c r="L24" s="1898"/>
      <c r="M24" s="544">
        <v>430000</v>
      </c>
      <c r="N24" s="545" t="s">
        <v>123</v>
      </c>
      <c r="O24" s="554">
        <f>COUNTIFS('４.住戸情報入力'!AB:AB,E24,'４.住戸情報入力'!AC:AC,$G$4)</f>
        <v>0</v>
      </c>
      <c r="P24" s="545" t="s">
        <v>176</v>
      </c>
      <c r="Q24" s="547">
        <f>M24*O24</f>
        <v>0</v>
      </c>
      <c r="R24" s="545" t="s">
        <v>123</v>
      </c>
      <c r="S24" s="1876"/>
      <c r="U24" s="3"/>
      <c r="V24" s="3"/>
      <c r="W24" s="3"/>
    </row>
    <row r="25" spans="1:23" s="191" customFormat="1" ht="27.75" customHeight="1">
      <c r="A25" s="274"/>
      <c r="B25" s="1857"/>
      <c r="C25" s="1854"/>
      <c r="D25" s="1879"/>
      <c r="E25" s="1886" t="s">
        <v>596</v>
      </c>
      <c r="F25" s="1887"/>
      <c r="G25" s="1887"/>
      <c r="H25" s="1887"/>
      <c r="I25" s="1887"/>
      <c r="J25" s="1887"/>
      <c r="K25" s="1887"/>
      <c r="L25" s="1898"/>
      <c r="M25" s="544">
        <v>480000</v>
      </c>
      <c r="N25" s="545" t="s">
        <v>123</v>
      </c>
      <c r="O25" s="546">
        <f>COUNTIFS('４.住戸情報入力'!AB:AB,E25,'４.住戸情報入力'!AC:AC,$G$4)</f>
        <v>0</v>
      </c>
      <c r="P25" s="545" t="s">
        <v>176</v>
      </c>
      <c r="Q25" s="547">
        <f>M25*O25</f>
        <v>0</v>
      </c>
      <c r="R25" s="545" t="s">
        <v>123</v>
      </c>
      <c r="S25" s="1876"/>
      <c r="U25" s="3"/>
      <c r="V25" s="3"/>
      <c r="W25" s="3"/>
    </row>
    <row r="26" spans="1:23" s="191" customFormat="1" ht="27.75" customHeight="1" thickBot="1">
      <c r="A26" s="274"/>
      <c r="B26" s="1857"/>
      <c r="C26" s="1854"/>
      <c r="D26" s="1879"/>
      <c r="E26" s="1910" t="s">
        <v>390</v>
      </c>
      <c r="F26" s="1899"/>
      <c r="G26" s="1899"/>
      <c r="H26" s="1899"/>
      <c r="I26" s="1899"/>
      <c r="J26" s="1899"/>
      <c r="K26" s="1899"/>
      <c r="L26" s="1911"/>
      <c r="M26" s="555">
        <v>670000</v>
      </c>
      <c r="N26" s="556" t="s">
        <v>123</v>
      </c>
      <c r="O26" s="557">
        <f>COUNTIFS('４.住戸情報入力'!AB:AB,E26,'４.住戸情報入力'!AC:AC,$G$4)</f>
        <v>0</v>
      </c>
      <c r="P26" s="549" t="s">
        <v>176</v>
      </c>
      <c r="Q26" s="551">
        <f>M26*O26</f>
        <v>0</v>
      </c>
      <c r="R26" s="549" t="s">
        <v>123</v>
      </c>
      <c r="S26" s="1877"/>
      <c r="U26" s="3"/>
      <c r="V26" s="3"/>
      <c r="W26" s="3"/>
    </row>
    <row r="27" spans="1:23" s="191" customFormat="1" ht="27.75" customHeight="1" thickTop="1">
      <c r="A27" s="274"/>
      <c r="B27" s="1857"/>
      <c r="C27" s="1854"/>
      <c r="D27" s="1865" t="s">
        <v>307</v>
      </c>
      <c r="E27" s="1866"/>
      <c r="F27" s="1866"/>
      <c r="G27" s="1866"/>
      <c r="H27" s="1866"/>
      <c r="I27" s="1866"/>
      <c r="J27" s="1866"/>
      <c r="K27" s="1866"/>
      <c r="L27" s="533" t="s">
        <v>299</v>
      </c>
      <c r="M27" s="736"/>
      <c r="N27" s="737"/>
      <c r="O27" s="737"/>
      <c r="P27" s="533" t="s">
        <v>299</v>
      </c>
      <c r="Q27" s="534">
        <f>SUM(Q23:Q26)</f>
        <v>0</v>
      </c>
      <c r="R27" s="535" t="s">
        <v>123</v>
      </c>
      <c r="S27" s="552"/>
      <c r="U27" s="3"/>
      <c r="V27" s="3"/>
      <c r="W27" s="3"/>
    </row>
    <row r="28" spans="1:23" s="191" customFormat="1" ht="28.5" customHeight="1">
      <c r="A28" s="274"/>
      <c r="B28" s="1857"/>
      <c r="C28" s="1854"/>
      <c r="D28" s="1888" t="s">
        <v>177</v>
      </c>
      <c r="E28" s="1915" t="s">
        <v>549</v>
      </c>
      <c r="F28" s="1916"/>
      <c r="G28" s="1916"/>
      <c r="H28" s="1916"/>
      <c r="I28" s="1916"/>
      <c r="J28" s="1916"/>
      <c r="K28" s="1916"/>
      <c r="L28" s="1920"/>
      <c r="M28" s="558">
        <v>100000</v>
      </c>
      <c r="N28" s="527" t="s">
        <v>123</v>
      </c>
      <c r="O28" s="559">
        <f>COUNTIFS('４.住戸情報入力'!AD:AD,E28,'４.住戸情報入力'!AE:AE,$G$4)+COUNTIFS('４.住戸情報入力'!AF:AF,E28,'４.住戸情報入力'!AG:AG,$G$4)</f>
        <v>0</v>
      </c>
      <c r="P28" s="527" t="s">
        <v>176</v>
      </c>
      <c r="Q28" s="528">
        <f>M28*O28</f>
        <v>0</v>
      </c>
      <c r="R28" s="527" t="s">
        <v>123</v>
      </c>
      <c r="S28" s="1875" t="s">
        <v>1127</v>
      </c>
      <c r="U28" s="3"/>
      <c r="V28" s="3"/>
      <c r="W28" s="3"/>
    </row>
    <row r="29" spans="1:23" s="191" customFormat="1" ht="27.75" customHeight="1">
      <c r="A29" s="274"/>
      <c r="B29" s="1857"/>
      <c r="C29" s="1854"/>
      <c r="D29" s="1888"/>
      <c r="E29" s="1915" t="s">
        <v>965</v>
      </c>
      <c r="F29" s="1916"/>
      <c r="G29" s="1916"/>
      <c r="H29" s="1916"/>
      <c r="I29" s="1916"/>
      <c r="J29" s="1916"/>
      <c r="K29" s="1916"/>
      <c r="L29" s="1920"/>
      <c r="M29" s="560">
        <v>380000</v>
      </c>
      <c r="N29" s="535" t="s">
        <v>123</v>
      </c>
      <c r="O29" s="559">
        <f>COUNTIFS('４.住戸情報入力'!AD:AD,E29,'４.住戸情報入力'!AE:AE,$G$4)+COUNTIFS('４.住戸情報入力'!AF:AF,E29,'４.住戸情報入力'!AG:AG,$G$4)</f>
        <v>0</v>
      </c>
      <c r="P29" s="535" t="s">
        <v>176</v>
      </c>
      <c r="Q29" s="534">
        <f>M29*O29</f>
        <v>0</v>
      </c>
      <c r="R29" s="535" t="s">
        <v>123</v>
      </c>
      <c r="S29" s="1876"/>
      <c r="U29" s="3"/>
      <c r="V29" s="3"/>
      <c r="W29" s="3"/>
    </row>
    <row r="30" spans="1:23" s="191" customFormat="1" ht="27.75" customHeight="1">
      <c r="A30" s="274"/>
      <c r="B30" s="1857"/>
      <c r="C30" s="1854"/>
      <c r="D30" s="1888"/>
      <c r="E30" s="1927" t="s">
        <v>550</v>
      </c>
      <c r="F30" s="1928"/>
      <c r="G30" s="719"/>
      <c r="H30" s="719"/>
      <c r="I30" s="1964" t="s">
        <v>696</v>
      </c>
      <c r="J30" s="1965"/>
      <c r="K30" s="1965"/>
      <c r="L30" s="1966"/>
      <c r="M30" s="1950" t="s">
        <v>697</v>
      </c>
      <c r="N30" s="1951"/>
      <c r="O30" s="1951"/>
      <c r="P30" s="1952"/>
      <c r="Q30" s="720"/>
      <c r="R30" s="721"/>
      <c r="S30" s="1876"/>
      <c r="U30" s="3"/>
      <c r="V30" s="3"/>
      <c r="W30" s="3"/>
    </row>
    <row r="31" spans="1:23" s="191" customFormat="1" ht="28" customHeight="1">
      <c r="A31" s="274"/>
      <c r="B31" s="1857"/>
      <c r="C31" s="1854"/>
      <c r="D31" s="1888"/>
      <c r="E31" s="1929"/>
      <c r="F31" s="1930"/>
      <c r="G31" s="1886" t="s">
        <v>391</v>
      </c>
      <c r="H31" s="1898"/>
      <c r="I31" s="544">
        <v>460000</v>
      </c>
      <c r="J31" s="545" t="s">
        <v>123</v>
      </c>
      <c r="K31" s="546">
        <f>COUNTIFS('４.住戸情報入力'!AD:AD,"エアコン*"&amp;G31,'４.住戸情報入力'!AE:AE,$G$4)</f>
        <v>0</v>
      </c>
      <c r="L31" s="545" t="s">
        <v>176</v>
      </c>
      <c r="M31" s="777">
        <v>430000</v>
      </c>
      <c r="N31" s="545" t="s">
        <v>123</v>
      </c>
      <c r="O31" s="546">
        <f>COUNTIFS('４.住戸情報入力'!AF:AF,"エアコン*"&amp;G31,'４.住戸情報入力'!AG:AG,$G$4)</f>
        <v>0</v>
      </c>
      <c r="P31" s="545" t="s">
        <v>176</v>
      </c>
      <c r="Q31" s="738">
        <f>I31*K31+M31*O31</f>
        <v>0</v>
      </c>
      <c r="R31" s="545" t="s">
        <v>123</v>
      </c>
      <c r="S31" s="1876"/>
      <c r="U31" s="3"/>
      <c r="V31" s="3"/>
      <c r="W31" s="3"/>
    </row>
    <row r="32" spans="1:23" s="191" customFormat="1" ht="28.5" thickBot="1">
      <c r="A32" s="274"/>
      <c r="B32" s="1857"/>
      <c r="C32" s="1854"/>
      <c r="D32" s="1889"/>
      <c r="E32" s="1931"/>
      <c r="F32" s="1932"/>
      <c r="G32" s="1899" t="s">
        <v>390</v>
      </c>
      <c r="H32" s="1899"/>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877"/>
      <c r="U32" s="3"/>
      <c r="V32" s="3"/>
      <c r="W32" s="3"/>
    </row>
    <row r="33" spans="1:23" s="191" customFormat="1" ht="29" thickTop="1" thickBot="1">
      <c r="A33" s="274"/>
      <c r="B33" s="1857"/>
      <c r="C33" s="1854"/>
      <c r="D33" s="1851" t="s">
        <v>307</v>
      </c>
      <c r="E33" s="1852"/>
      <c r="F33" s="1852"/>
      <c r="G33" s="1852"/>
      <c r="H33" s="1852"/>
      <c r="I33" s="1852"/>
      <c r="J33" s="1852"/>
      <c r="K33" s="1852"/>
      <c r="L33" s="1852"/>
      <c r="M33" s="1852"/>
      <c r="N33" s="1852"/>
      <c r="O33" s="1852"/>
      <c r="P33" s="563" t="s">
        <v>300</v>
      </c>
      <c r="Q33" s="564">
        <f>SUM(Q28:Q32)</f>
        <v>0</v>
      </c>
      <c r="R33" s="565" t="s">
        <v>123</v>
      </c>
      <c r="S33" s="566"/>
      <c r="U33" s="3"/>
      <c r="V33" s="3"/>
      <c r="W33" s="3"/>
    </row>
    <row r="34" spans="1:23" s="191" customFormat="1" ht="27.75" customHeight="1" thickTop="1" thickBot="1">
      <c r="A34" s="274"/>
      <c r="B34" s="1857"/>
      <c r="C34" s="1854"/>
      <c r="D34" s="1933" t="s">
        <v>547</v>
      </c>
      <c r="E34" s="1934"/>
      <c r="F34" s="1934"/>
      <c r="G34" s="1934"/>
      <c r="H34" s="1934"/>
      <c r="I34" s="1934"/>
      <c r="J34" s="1934"/>
      <c r="K34" s="1934"/>
      <c r="L34" s="1934"/>
      <c r="M34" s="1934"/>
      <c r="N34" s="193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857"/>
      <c r="C35" s="1854"/>
      <c r="D35" s="1933" t="s">
        <v>548</v>
      </c>
      <c r="E35" s="1934"/>
      <c r="F35" s="1934"/>
      <c r="G35" s="1934"/>
      <c r="H35" s="1934"/>
      <c r="I35" s="1934"/>
      <c r="J35" s="1934"/>
      <c r="K35" s="1934"/>
      <c r="L35" s="1934"/>
      <c r="M35" s="1934"/>
      <c r="N35" s="1935"/>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857"/>
      <c r="C36" s="1854"/>
      <c r="D36" s="1944" t="s">
        <v>178</v>
      </c>
      <c r="E36" s="1901" t="s">
        <v>653</v>
      </c>
      <c r="F36" s="1902"/>
      <c r="G36" s="1902"/>
      <c r="H36" s="1902"/>
      <c r="I36" s="727"/>
      <c r="J36" s="731"/>
      <c r="K36" s="728"/>
      <c r="L36" s="734"/>
      <c r="M36" s="727">
        <v>300000</v>
      </c>
      <c r="N36" s="541" t="s">
        <v>123</v>
      </c>
      <c r="O36" s="542">
        <f>COUNTIFS('４.住戸情報入力'!AJ:AJ,E36,'４.住戸情報入力'!AK:AK,$G$4)</f>
        <v>0</v>
      </c>
      <c r="P36" s="541" t="s">
        <v>176</v>
      </c>
      <c r="Q36" s="543">
        <f>M36*O36</f>
        <v>0</v>
      </c>
      <c r="R36" s="541" t="s">
        <v>123</v>
      </c>
      <c r="S36" s="1900" t="s">
        <v>1127</v>
      </c>
      <c r="U36" s="3"/>
    </row>
    <row r="37" spans="1:23" s="191" customFormat="1" ht="27.75" customHeight="1">
      <c r="A37" s="274"/>
      <c r="B37" s="1857"/>
      <c r="C37" s="1854"/>
      <c r="D37" s="1854"/>
      <c r="E37" s="1903" t="s">
        <v>654</v>
      </c>
      <c r="F37" s="1904"/>
      <c r="G37" s="1904"/>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00"/>
      <c r="U37" s="3"/>
    </row>
    <row r="38" spans="1:23" s="191" customFormat="1" ht="27.75" customHeight="1">
      <c r="A38" s="274"/>
      <c r="B38" s="1857"/>
      <c r="C38" s="1854"/>
      <c r="D38" s="1854"/>
      <c r="E38" s="1901"/>
      <c r="F38" s="1902"/>
      <c r="G38" s="1902"/>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00"/>
      <c r="U38" s="3"/>
      <c r="V38" s="3"/>
      <c r="W38" s="3"/>
    </row>
    <row r="39" spans="1:23" s="191" customFormat="1" ht="28">
      <c r="A39" s="274"/>
      <c r="B39" s="1857"/>
      <c r="C39" s="1854"/>
      <c r="D39" s="1854"/>
      <c r="E39" s="1886" t="s">
        <v>179</v>
      </c>
      <c r="F39" s="1887"/>
      <c r="G39" s="1887"/>
      <c r="H39" s="1887"/>
      <c r="I39" s="725"/>
      <c r="J39" s="732"/>
      <c r="K39" s="729"/>
      <c r="L39" s="545"/>
      <c r="M39" s="725">
        <v>400000</v>
      </c>
      <c r="N39" s="545" t="s">
        <v>123</v>
      </c>
      <c r="O39" s="546">
        <f>COUNTIFS('４.住戸情報入力'!AJ:AJ,E39,'４.住戸情報入力'!AK:AK,$G$4)</f>
        <v>0</v>
      </c>
      <c r="P39" s="545" t="s">
        <v>176</v>
      </c>
      <c r="Q39" s="547">
        <f t="shared" si="1"/>
        <v>0</v>
      </c>
      <c r="R39" s="545" t="s">
        <v>123</v>
      </c>
      <c r="S39" s="1900"/>
      <c r="U39" s="3"/>
      <c r="V39" s="3"/>
      <c r="W39" s="3"/>
    </row>
    <row r="40" spans="1:23" s="191" customFormat="1" ht="28">
      <c r="A40" s="274"/>
      <c r="B40" s="1857"/>
      <c r="C40" s="1854"/>
      <c r="D40" s="1854"/>
      <c r="E40" s="1886" t="s">
        <v>589</v>
      </c>
      <c r="F40" s="1887"/>
      <c r="G40" s="1887"/>
      <c r="H40" s="1887"/>
      <c r="I40" s="725"/>
      <c r="J40" s="732"/>
      <c r="K40" s="729"/>
      <c r="L40" s="545"/>
      <c r="M40" s="725">
        <v>1000000</v>
      </c>
      <c r="N40" s="545" t="s">
        <v>123</v>
      </c>
      <c r="O40" s="546">
        <f>COUNTIFS('４.住戸情報入力'!AJ:AJ,E40,'４.住戸情報入力'!AK:AK,$G$4)</f>
        <v>0</v>
      </c>
      <c r="P40" s="545" t="s">
        <v>176</v>
      </c>
      <c r="Q40" s="547">
        <f t="shared" si="1"/>
        <v>0</v>
      </c>
      <c r="R40" s="545" t="s">
        <v>123</v>
      </c>
      <c r="S40" s="1900"/>
      <c r="U40" s="3"/>
      <c r="V40" s="3"/>
      <c r="W40" s="3"/>
    </row>
    <row r="41" spans="1:23" s="191" customFormat="1" ht="28">
      <c r="A41" s="274"/>
      <c r="B41" s="1857"/>
      <c r="C41" s="1854"/>
      <c r="D41" s="1854"/>
      <c r="E41" s="1886" t="s">
        <v>590</v>
      </c>
      <c r="F41" s="1887"/>
      <c r="G41" s="1887"/>
      <c r="H41" s="1887"/>
      <c r="I41" s="725"/>
      <c r="J41" s="732"/>
      <c r="K41" s="729"/>
      <c r="L41" s="545"/>
      <c r="M41" s="725">
        <v>1230000</v>
      </c>
      <c r="N41" s="545" t="s">
        <v>123</v>
      </c>
      <c r="O41" s="546">
        <f>COUNTIFS('４.住戸情報入力'!AJ:AJ,E41,'４.住戸情報入力'!AK:AK,$G$4)</f>
        <v>0</v>
      </c>
      <c r="P41" s="545" t="s">
        <v>176</v>
      </c>
      <c r="Q41" s="547">
        <f t="shared" si="1"/>
        <v>0</v>
      </c>
      <c r="R41" s="545" t="s">
        <v>123</v>
      </c>
      <c r="S41" s="1900"/>
      <c r="U41" s="3"/>
      <c r="V41" s="3"/>
      <c r="W41" s="3"/>
    </row>
    <row r="42" spans="1:23" s="191" customFormat="1" ht="28">
      <c r="A42" s="274"/>
      <c r="B42" s="1857"/>
      <c r="C42" s="1854"/>
      <c r="D42" s="1945"/>
      <c r="E42" s="1862" t="s">
        <v>591</v>
      </c>
      <c r="F42" s="1863"/>
      <c r="G42" s="1863"/>
      <c r="H42" s="1863"/>
      <c r="I42" s="726"/>
      <c r="J42" s="733"/>
      <c r="K42" s="730"/>
      <c r="L42" s="573"/>
      <c r="M42" s="726">
        <v>990000</v>
      </c>
      <c r="N42" s="573" t="s">
        <v>123</v>
      </c>
      <c r="O42" s="574">
        <f>COUNTIFS('４.住戸情報入力'!AJ:AJ,E42,'４.住戸情報入力'!AK:AK,$G$4)</f>
        <v>0</v>
      </c>
      <c r="P42" s="573" t="s">
        <v>176</v>
      </c>
      <c r="Q42" s="575">
        <f t="shared" si="1"/>
        <v>0</v>
      </c>
      <c r="R42" s="573" t="s">
        <v>123</v>
      </c>
      <c r="S42" s="1900"/>
      <c r="U42" s="3"/>
      <c r="V42" s="3"/>
      <c r="W42" s="3"/>
    </row>
    <row r="43" spans="1:23" s="191" customFormat="1" ht="27.75" customHeight="1">
      <c r="A43" s="274"/>
      <c r="B43" s="1857"/>
      <c r="C43" s="1854"/>
      <c r="D43" s="1942" t="s">
        <v>307</v>
      </c>
      <c r="E43" s="1943"/>
      <c r="F43" s="1943"/>
      <c r="G43" s="1943"/>
      <c r="H43" s="1943"/>
      <c r="I43" s="1943"/>
      <c r="J43" s="1943"/>
      <c r="K43" s="1943"/>
      <c r="L43" s="1943"/>
      <c r="M43" s="1943"/>
      <c r="N43" s="1943"/>
      <c r="O43" s="1943"/>
      <c r="P43" s="533" t="s">
        <v>306</v>
      </c>
      <c r="Q43" s="534">
        <f>SUM(Q36:Q42)</f>
        <v>0</v>
      </c>
      <c r="R43" s="535" t="s">
        <v>123</v>
      </c>
      <c r="S43" s="536"/>
      <c r="U43" s="3"/>
      <c r="V43" s="3"/>
      <c r="W43" s="3"/>
    </row>
    <row r="44" spans="1:23" s="191" customFormat="1" ht="27.75" customHeight="1">
      <c r="A44" s="274"/>
      <c r="B44" s="1857"/>
      <c r="C44" s="1854"/>
      <c r="D44" s="1936" t="s">
        <v>662</v>
      </c>
      <c r="E44" s="1937"/>
      <c r="F44" s="1937"/>
      <c r="G44" s="1937"/>
      <c r="H44" s="1937"/>
      <c r="I44" s="1937"/>
      <c r="J44" s="1937"/>
      <c r="K44" s="1937"/>
      <c r="L44" s="1937"/>
      <c r="M44" s="1937"/>
      <c r="N44" s="1937"/>
      <c r="O44" s="1937"/>
      <c r="P44" s="193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905" t="s">
        <v>1127</v>
      </c>
      <c r="U44" s="3"/>
      <c r="V44" s="3"/>
      <c r="W44" s="3"/>
    </row>
    <row r="45" spans="1:23" s="191" customFormat="1" ht="28">
      <c r="A45" s="274"/>
      <c r="B45" s="1857"/>
      <c r="C45" s="1854"/>
      <c r="D45" s="1936" t="s">
        <v>663</v>
      </c>
      <c r="E45" s="1937"/>
      <c r="F45" s="1937"/>
      <c r="G45" s="1937"/>
      <c r="H45" s="1937"/>
      <c r="I45" s="1937"/>
      <c r="J45" s="1937"/>
      <c r="K45" s="1937"/>
      <c r="L45" s="1938"/>
      <c r="M45" s="544">
        <v>8000</v>
      </c>
      <c r="N45" s="545" t="s">
        <v>123</v>
      </c>
      <c r="O45" s="542">
        <f>SUMIFS('４.住戸情報入力'!AL:AL,'４.住戸情報入力'!AM:AM,$G$4)</f>
        <v>0</v>
      </c>
      <c r="P45" s="545" t="s">
        <v>176</v>
      </c>
      <c r="Q45" s="576">
        <f>M45*O45</f>
        <v>0</v>
      </c>
      <c r="R45" s="578" t="s">
        <v>123</v>
      </c>
      <c r="S45" s="1906"/>
      <c r="U45" s="3"/>
      <c r="V45" s="3"/>
      <c r="W45" s="3"/>
    </row>
    <row r="46" spans="1:23" s="191" customFormat="1" ht="27.75" customHeight="1">
      <c r="A46" s="274"/>
      <c r="B46" s="1857"/>
      <c r="C46" s="1854"/>
      <c r="D46" s="1859" t="s">
        <v>966</v>
      </c>
      <c r="E46" s="1860"/>
      <c r="F46" s="1860"/>
      <c r="G46" s="1860"/>
      <c r="H46" s="1860"/>
      <c r="I46" s="1860"/>
      <c r="J46" s="1860"/>
      <c r="K46" s="1860"/>
      <c r="L46" s="1861"/>
      <c r="M46" s="561">
        <v>100000</v>
      </c>
      <c r="N46" s="577" t="s">
        <v>123</v>
      </c>
      <c r="O46" s="562">
        <f>COUNTIFS('４.住戸情報入力'!AN:AN,"有り",'４.住戸情報入力'!AO:AO,$G$4)</f>
        <v>0</v>
      </c>
      <c r="P46" s="577" t="s">
        <v>176</v>
      </c>
      <c r="Q46" s="579">
        <f>M46*O46</f>
        <v>0</v>
      </c>
      <c r="R46" s="577" t="s">
        <v>123</v>
      </c>
      <c r="S46" s="1906"/>
      <c r="U46" s="3"/>
      <c r="V46" s="3"/>
      <c r="W46" s="3"/>
    </row>
    <row r="47" spans="1:23" s="191" customFormat="1" ht="27.75" customHeight="1" thickBot="1">
      <c r="A47" s="274"/>
      <c r="B47" s="1857"/>
      <c r="C47" s="1854"/>
      <c r="D47" s="1862" t="s">
        <v>967</v>
      </c>
      <c r="E47" s="1863"/>
      <c r="F47" s="1863"/>
      <c r="G47" s="1863"/>
      <c r="H47" s="1863"/>
      <c r="I47" s="1863"/>
      <c r="J47" s="1863"/>
      <c r="K47" s="1863"/>
      <c r="L47" s="1864"/>
      <c r="M47" s="580">
        <v>115000</v>
      </c>
      <c r="N47" s="535" t="s">
        <v>123</v>
      </c>
      <c r="O47" s="542">
        <f>COUNTIFS('４.住戸情報入力'!AN:AN,"有り（ガス計測含む）",'４.住戸情報入力'!AO:AO,$G$4)</f>
        <v>0</v>
      </c>
      <c r="P47" s="549" t="s">
        <v>176</v>
      </c>
      <c r="Q47" s="534">
        <f>M47*O47</f>
        <v>0</v>
      </c>
      <c r="R47" s="549" t="s">
        <v>123</v>
      </c>
      <c r="S47" s="1907"/>
      <c r="U47" s="3"/>
      <c r="V47" s="3"/>
      <c r="W47" s="3"/>
    </row>
    <row r="48" spans="1:23" s="191" customFormat="1" ht="27.75" hidden="1" customHeight="1" thickBot="1">
      <c r="A48" s="274"/>
      <c r="B48" s="1857"/>
      <c r="C48" s="1854"/>
      <c r="D48" s="1848" t="s">
        <v>289</v>
      </c>
      <c r="E48" s="1849"/>
      <c r="F48" s="1849"/>
      <c r="G48" s="1849"/>
      <c r="H48" s="1849"/>
      <c r="I48" s="1849"/>
      <c r="J48" s="1849"/>
      <c r="K48" s="1849"/>
      <c r="L48" s="1850"/>
      <c r="M48" s="1939"/>
      <c r="N48" s="1940"/>
      <c r="O48" s="1940"/>
      <c r="P48" s="1941"/>
      <c r="Q48" s="581">
        <f>SUMIFS('４.住戸情報入力'!AP:AP,'４.住戸情報入力'!AQ:AQ,$G$4)</f>
        <v>0</v>
      </c>
      <c r="R48" s="584" t="s">
        <v>123</v>
      </c>
      <c r="S48" s="532"/>
      <c r="U48" s="3"/>
      <c r="V48" s="3"/>
      <c r="W48" s="3"/>
    </row>
    <row r="49" spans="1:23" s="191" customFormat="1" ht="27.75" customHeight="1" thickTop="1" thickBot="1">
      <c r="A49" s="274"/>
      <c r="B49" s="1857"/>
      <c r="C49" s="1855"/>
      <c r="D49" s="1851" t="s">
        <v>307</v>
      </c>
      <c r="E49" s="1852"/>
      <c r="F49" s="1852"/>
      <c r="G49" s="1852"/>
      <c r="H49" s="1852"/>
      <c r="I49" s="1852"/>
      <c r="J49" s="1852"/>
      <c r="K49" s="1852"/>
      <c r="L49" s="1852"/>
      <c r="M49" s="1852"/>
      <c r="N49" s="1852"/>
      <c r="O49" s="1852"/>
      <c r="P49" s="582" t="s">
        <v>313</v>
      </c>
      <c r="Q49" s="1089">
        <f>SUM(Q44:Q47)</f>
        <v>0</v>
      </c>
      <c r="R49" s="584" t="s">
        <v>123</v>
      </c>
      <c r="S49" s="1090"/>
      <c r="U49" s="3"/>
      <c r="V49" s="3"/>
      <c r="W49" s="3"/>
    </row>
    <row r="50" spans="1:23" s="191" customFormat="1" ht="27.75" customHeight="1" thickTop="1">
      <c r="A50" s="274"/>
      <c r="B50" s="1858"/>
      <c r="C50" s="1865" t="s">
        <v>312</v>
      </c>
      <c r="D50" s="1866"/>
      <c r="E50" s="1866"/>
      <c r="F50" s="1866"/>
      <c r="G50" s="1866"/>
      <c r="H50" s="1866"/>
      <c r="I50" s="1866"/>
      <c r="J50" s="1866"/>
      <c r="K50" s="1866"/>
      <c r="L50" s="1866"/>
      <c r="M50" s="1866"/>
      <c r="N50" s="1866"/>
      <c r="O50" s="1866"/>
      <c r="P50" s="533" t="s">
        <v>407</v>
      </c>
      <c r="Q50" s="534">
        <f>SUM(Q12,Q22,Q27,Q33,Q34,Q35,Q43,Q49)</f>
        <v>0</v>
      </c>
      <c r="R50" s="535" t="s">
        <v>123</v>
      </c>
      <c r="S50" s="536" t="s">
        <v>408</v>
      </c>
      <c r="U50" s="3"/>
      <c r="V50" s="3"/>
      <c r="W50" s="3"/>
    </row>
    <row r="51" spans="1:23" s="191" customFormat="1" ht="27.75" customHeight="1" thickBot="1">
      <c r="A51" s="274"/>
      <c r="B51" s="1946" t="s">
        <v>291</v>
      </c>
      <c r="C51" s="1948" t="s">
        <v>395</v>
      </c>
      <c r="D51" s="1848" t="s">
        <v>290</v>
      </c>
      <c r="E51" s="1849"/>
      <c r="F51" s="1849"/>
      <c r="G51" s="1849"/>
      <c r="H51" s="1849"/>
      <c r="I51" s="1849"/>
      <c r="J51" s="1849"/>
      <c r="K51" s="1849"/>
      <c r="L51" s="1849"/>
      <c r="M51" s="1849"/>
      <c r="N51" s="1849"/>
      <c r="O51" s="1849"/>
      <c r="P51" s="1850"/>
      <c r="Q51" s="586">
        <f>'７.共用部定額単価算出シート'!W51</f>
        <v>0</v>
      </c>
      <c r="R51" s="530" t="s">
        <v>123</v>
      </c>
      <c r="S51" s="532"/>
      <c r="U51" s="3"/>
      <c r="V51" s="3"/>
      <c r="W51" s="3"/>
    </row>
    <row r="52" spans="1:23" s="191" customFormat="1" ht="27.75" customHeight="1" thickTop="1" thickBot="1">
      <c r="A52" s="274"/>
      <c r="B52" s="1947"/>
      <c r="C52" s="1949"/>
      <c r="D52" s="1851" t="s">
        <v>307</v>
      </c>
      <c r="E52" s="1852"/>
      <c r="F52" s="1852"/>
      <c r="G52" s="1852"/>
      <c r="H52" s="1852"/>
      <c r="I52" s="1852"/>
      <c r="J52" s="1852"/>
      <c r="K52" s="1852"/>
      <c r="L52" s="1852"/>
      <c r="M52" s="1852"/>
      <c r="N52" s="1852"/>
      <c r="O52" s="1852"/>
      <c r="P52" s="587" t="s">
        <v>409</v>
      </c>
      <c r="Q52" s="583">
        <f>SUM(Q51:Q51)</f>
        <v>0</v>
      </c>
      <c r="R52" s="584" t="s">
        <v>123</v>
      </c>
      <c r="S52" s="585"/>
      <c r="U52" s="3"/>
      <c r="V52" s="3"/>
      <c r="W52" s="3"/>
    </row>
    <row r="53" spans="1:23" s="191" customFormat="1" ht="27.75" customHeight="1" thickTop="1">
      <c r="A53" s="174"/>
      <c r="B53" s="1865" t="s">
        <v>501</v>
      </c>
      <c r="C53" s="1866"/>
      <c r="D53" s="1866"/>
      <c r="E53" s="1866"/>
      <c r="F53" s="1866"/>
      <c r="G53" s="1866"/>
      <c r="H53" s="1866"/>
      <c r="I53" s="1866"/>
      <c r="J53" s="1866"/>
      <c r="K53" s="1866"/>
      <c r="L53" s="1866"/>
      <c r="M53" s="1866"/>
      <c r="N53" s="1866"/>
      <c r="O53" s="1866"/>
      <c r="P53" s="588" t="s">
        <v>502</v>
      </c>
      <c r="Q53" s="589">
        <f>Q50+Q52</f>
        <v>0</v>
      </c>
      <c r="R53" s="570" t="s">
        <v>123</v>
      </c>
      <c r="S53" s="590" t="s">
        <v>588</v>
      </c>
      <c r="U53" s="3"/>
      <c r="V53" s="3"/>
      <c r="W53" s="3"/>
    </row>
  </sheetData>
  <sheetProtection algorithmName="SHA-512" hashValue="6tjMXJMfE+v/L3jAOI1/miN26qMRDC2UUAcXTv7eyYyL+3xvfwbbVIf1913qBwzDz60yd7VikMMY+xFiTvnOcQ==" saltValue="irFFHNuHVWehfkrZbj3UwQ=="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22"/>
  <conditionalFormatting sqref="A15:A52 T34:XFD42">
    <cfRule type="expression" dxfId="336" priority="40">
      <formula>_xlfn.ISFORMULA(A15)=TRUE</formula>
    </cfRule>
  </conditionalFormatting>
  <conditionalFormatting sqref="A1:L3 Q1:XFD8 A4:G4 I4:L4 A5:L7 A8:B8 S9:S10 U9:XFD10 A9:A11 A12:I12 A13:B14 D22 D28:E28 E29:E30 G31:L32 E39:L42 T45:XFD45">
    <cfRule type="expression" dxfId="335" priority="58">
      <formula>_xlfn.ISFORMULA(A1)=TRUE</formula>
    </cfRule>
  </conditionalFormatting>
  <conditionalFormatting sqref="B51:C51 B52">
    <cfRule type="expression" dxfId="331" priority="45">
      <formula>_xlfn.ISFORMULA(B51)=TRUE</formula>
    </cfRule>
  </conditionalFormatting>
  <conditionalFormatting sqref="C50">
    <cfRule type="expression" dxfId="330" priority="44">
      <formula>_xlfn.ISFORMULA(C50)=TRUE</formula>
    </cfRule>
  </conditionalFormatting>
  <conditionalFormatting sqref="D8:D11">
    <cfRule type="expression" dxfId="329" priority="37">
      <formula>_xlfn.ISFORMULA(D8)=TRUE</formula>
    </cfRule>
  </conditionalFormatting>
  <conditionalFormatting sqref="D29:D36 Q34:R42">
    <cfRule type="expression" dxfId="328" priority="39">
      <formula>_xlfn.ISFORMULA(D29)=TRUE</formula>
    </cfRule>
  </conditionalFormatting>
  <conditionalFormatting sqref="D43:D49 Q45:R47 T46:AA46 AC46:XFD46 T47:XFD47">
    <cfRule type="expression" dxfId="327" priority="47">
      <formula>_xlfn.ISFORMULA(D43)=TRUE</formula>
    </cfRule>
  </conditionalFormatting>
  <conditionalFormatting sqref="D51:D52 A53:B53">
    <cfRule type="expression" dxfId="326" priority="46">
      <formula>_xlfn.ISFORMULA(A51)=TRUE</formula>
    </cfRule>
  </conditionalFormatting>
  <conditionalFormatting sqref="D23:E23 E24:E26 D27:L27">
    <cfRule type="expression" dxfId="325" priority="56">
      <formula>_xlfn.ISFORMULA(D23)=TRUE</formula>
    </cfRule>
  </conditionalFormatting>
  <conditionalFormatting sqref="D13:I13">
    <cfRule type="expression" dxfId="324" priority="10">
      <formula>_xlfn.ISFORMULA(D13)=TRUE</formula>
    </cfRule>
  </conditionalFormatting>
  <conditionalFormatting sqref="D14:P21">
    <cfRule type="expression" dxfId="323" priority="15">
      <formula>_xlfn.ISFORMULA(D14)=TRUE</formula>
    </cfRule>
  </conditionalFormatting>
  <conditionalFormatting sqref="E36:L36 E37 H37:L38">
    <cfRule type="expression" dxfId="322" priority="51">
      <formula>_xlfn.ISFORMULA(E36)=TRUE</formula>
    </cfRule>
  </conditionalFormatting>
  <conditionalFormatting sqref="I30">
    <cfRule type="expression" dxfId="321" priority="12">
      <formula>_xlfn.ISFORMULA(I30)=TRUE</formula>
    </cfRule>
  </conditionalFormatting>
  <conditionalFormatting sqref="M13">
    <cfRule type="expression" dxfId="320" priority="11">
      <formula>_xlfn.ISFORMULA(M13)=TRUE</formula>
    </cfRule>
  </conditionalFormatting>
  <conditionalFormatting sqref="M30:M32">
    <cfRule type="expression" dxfId="319" priority="13">
      <formula>_xlfn.ISFORMULA(M30)=TRUE</formula>
    </cfRule>
  </conditionalFormatting>
  <conditionalFormatting sqref="M23:O26">
    <cfRule type="expression" dxfId="318" priority="22">
      <formula>_xlfn.ISFORMULA(M23)=TRUE</formula>
    </cfRule>
  </conditionalFormatting>
  <conditionalFormatting sqref="M1:P7 N31:P32 A54:P1048576">
    <cfRule type="expression" dxfId="317" priority="35">
      <formula>_xlfn.ISFORMULA(A1)=TRUE</formula>
    </cfRule>
  </conditionalFormatting>
  <conditionalFormatting sqref="M27:P29">
    <cfRule type="expression" dxfId="316" priority="21">
      <formula>_xlfn.ISFORMULA(M27)=TRUE</formula>
    </cfRule>
  </conditionalFormatting>
  <conditionalFormatting sqref="M36:P42">
    <cfRule type="expression" dxfId="315" priority="31">
      <formula>_xlfn.ISFORMULA(M36)=TRUE</formula>
    </cfRule>
  </conditionalFormatting>
  <conditionalFormatting sqref="M45:P48">
    <cfRule type="expression" dxfId="314" priority="20">
      <formula>_xlfn.ISFORMULA(M45)=TRUE</formula>
    </cfRule>
  </conditionalFormatting>
  <conditionalFormatting sqref="N9:Q10">
    <cfRule type="expression" dxfId="313" priority="6">
      <formula>_xlfn.ISFORMULA(N9)=TRUE</formula>
    </cfRule>
  </conditionalFormatting>
  <conditionalFormatting sqref="O34:P35">
    <cfRule type="expression" dxfId="312" priority="26">
      <formula>_xlfn.ISFORMULA(O34)=TRUE</formula>
    </cfRule>
  </conditionalFormatting>
  <conditionalFormatting sqref="P11">
    <cfRule type="expression" dxfId="311" priority="19">
      <formula>_xlfn.ISFORMULA(P11)=TRUE</formula>
    </cfRule>
  </conditionalFormatting>
  <conditionalFormatting sqref="P22:P26">
    <cfRule type="expression" dxfId="310" priority="34">
      <formula>_xlfn.ISFORMULA(P22)=TRUE</formula>
    </cfRule>
  </conditionalFormatting>
  <conditionalFormatting sqref="P33">
    <cfRule type="expression" dxfId="309" priority="32">
      <formula>_xlfn.ISFORMULA(P33)=TRUE</formula>
    </cfRule>
  </conditionalFormatting>
  <conditionalFormatting sqref="P43">
    <cfRule type="expression" dxfId="308" priority="30">
      <formula>_xlfn.ISFORMULA(P43)=TRUE</formula>
    </cfRule>
  </conditionalFormatting>
  <conditionalFormatting sqref="P49:XFD50 P52:P53">
    <cfRule type="expression" dxfId="307" priority="28">
      <formula>_xlfn.ISFORMULA(P49)=TRUE</formula>
    </cfRule>
  </conditionalFormatting>
  <conditionalFormatting sqref="Q48">
    <cfRule type="containsBlanks" dxfId="306" priority="43">
      <formula>LEN(TRIM(Q48))=0</formula>
    </cfRule>
  </conditionalFormatting>
  <conditionalFormatting sqref="Q11:XFD33">
    <cfRule type="expression" dxfId="305" priority="52">
      <formula>_xlfn.ISFORMULA(Q11)=TRUE</formula>
    </cfRule>
  </conditionalFormatting>
  <conditionalFormatting sqref="Q43:XFD44">
    <cfRule type="expression" dxfId="304" priority="48">
      <formula>_xlfn.ISFORMULA(Q43)=TRUE</formula>
    </cfRule>
  </conditionalFormatting>
  <conditionalFormatting sqref="Q48:XFD48">
    <cfRule type="expression" dxfId="303" priority="42">
      <formula>_xlfn.ISFORMULA(Q48)=TRUE</formula>
    </cfRule>
  </conditionalFormatting>
  <conditionalFormatting sqref="Q51:XFD1048576">
    <cfRule type="expression" dxfId="302" priority="41">
      <formula>_xlfn.ISFORMULA(Q51)=TRUE</formula>
    </cfRule>
  </conditionalFormatting>
  <conditionalFormatting sqref="S34:S36">
    <cfRule type="expression" dxfId="301" priority="1">
      <formula>_xlfn.ISFORMULA(S34)=TRUE</formula>
    </cfRule>
  </conditionalFormatting>
  <conditionalFormatting sqref="T9">
    <cfRule type="containsText" dxfId="300" priority="57" operator="containsText" text="(例)">
      <formula>NOT(ISERROR(SEARCH("(例)",T9)))</formula>
    </cfRule>
  </conditionalFormatting>
  <conditionalFormatting sqref="T10">
    <cfRule type="expression" dxfId="299" priority="36">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
  <cols>
    <col min="1" max="1" width="3.83203125" style="405" customWidth="1"/>
    <col min="2" max="2" width="32" style="405" customWidth="1"/>
    <col min="3" max="3" width="7.83203125" style="405" customWidth="1"/>
    <col min="4" max="4" width="25.08203125" style="405" customWidth="1"/>
    <col min="5" max="5" width="10" style="405" customWidth="1"/>
    <col min="6" max="6" width="3.83203125" style="405" customWidth="1"/>
    <col min="7" max="7" width="32" style="405" customWidth="1"/>
    <col min="8" max="8" width="7.83203125" style="405" customWidth="1"/>
    <col min="9" max="9" width="25.08203125" style="405" customWidth="1"/>
    <col min="10" max="10" width="10" style="405" customWidth="1"/>
    <col min="11" max="11" width="3.83203125" style="405" customWidth="1"/>
    <col min="12" max="12" width="32" style="405" customWidth="1"/>
    <col min="13" max="13" width="7.83203125" style="405" customWidth="1"/>
    <col min="14" max="14" width="25.08203125" style="405" customWidth="1"/>
    <col min="15" max="15" width="10" style="405" customWidth="1"/>
    <col min="16" max="16" width="3.58203125" style="405" customWidth="1"/>
    <col min="17" max="17" width="32" style="405" customWidth="1"/>
    <col min="18" max="18" width="7.83203125" style="405" customWidth="1"/>
    <col min="19" max="19" width="25.08203125" style="405" customWidth="1"/>
    <col min="20" max="20" width="10" style="405" customWidth="1"/>
    <col min="21" max="16384" width="9" style="405"/>
  </cols>
  <sheetData>
    <row r="1" spans="1:20" ht="16.5">
      <c r="A1" s="691" t="s">
        <v>1131</v>
      </c>
    </row>
    <row r="2" spans="1:20" s="404" customFormat="1" ht="24.75" customHeight="1">
      <c r="A2" s="430" t="s">
        <v>1132</v>
      </c>
    </row>
    <row r="3" spans="1:20" s="404" customFormat="1" ht="6" customHeight="1">
      <c r="A3" s="406"/>
    </row>
    <row r="4" spans="1:20" ht="20.25" customHeight="1">
      <c r="A4" s="172"/>
      <c r="B4" s="429" t="s">
        <v>1133</v>
      </c>
      <c r="C4" s="407"/>
      <c r="D4" s="407"/>
      <c r="E4" s="407"/>
      <c r="F4" s="407"/>
      <c r="G4" s="429" t="s">
        <v>1134</v>
      </c>
      <c r="H4" s="407"/>
      <c r="I4" s="407"/>
      <c r="J4" s="407"/>
      <c r="K4" s="407"/>
      <c r="L4" s="429" t="s">
        <v>1135</v>
      </c>
      <c r="M4" s="407"/>
      <c r="N4" s="407"/>
      <c r="O4" s="407"/>
      <c r="P4" s="172"/>
      <c r="Q4" s="429" t="s">
        <v>1136</v>
      </c>
      <c r="R4" s="172"/>
      <c r="S4" s="172"/>
      <c r="T4" s="407"/>
    </row>
    <row r="5" spans="1:20" ht="7.5" customHeight="1">
      <c r="A5" s="172"/>
      <c r="B5" s="408"/>
      <c r="C5" s="408"/>
      <c r="D5" s="408"/>
      <c r="E5" s="408"/>
      <c r="F5" s="409"/>
      <c r="G5" s="408"/>
      <c r="H5" s="408"/>
      <c r="I5" s="408"/>
      <c r="J5" s="408"/>
      <c r="K5" s="408"/>
      <c r="L5" s="408"/>
      <c r="M5" s="408"/>
      <c r="N5" s="408"/>
      <c r="O5" s="408"/>
      <c r="P5" s="172"/>
      <c r="Q5" s="172"/>
      <c r="R5" s="172"/>
      <c r="S5" s="172"/>
      <c r="T5" s="408"/>
    </row>
    <row r="6" spans="1:20" ht="9" customHeight="1">
      <c r="A6" s="172"/>
      <c r="B6" s="410"/>
      <c r="C6" s="411"/>
      <c r="D6" s="611"/>
      <c r="E6" s="411"/>
      <c r="F6" s="411"/>
      <c r="G6" s="412"/>
      <c r="H6" s="412"/>
      <c r="I6" s="408"/>
      <c r="J6" s="411"/>
      <c r="K6" s="413"/>
      <c r="L6" s="413"/>
      <c r="M6" s="413"/>
      <c r="N6" s="413"/>
      <c r="O6" s="411"/>
      <c r="P6" s="172"/>
      <c r="Q6" s="172"/>
      <c r="R6" s="172"/>
      <c r="S6" s="172"/>
      <c r="T6" s="411"/>
    </row>
    <row r="7" spans="1:20" ht="18.75" customHeight="1">
      <c r="A7" s="172"/>
      <c r="B7" s="1967" t="s">
        <v>949</v>
      </c>
      <c r="C7" s="1968"/>
      <c r="D7" s="1969"/>
      <c r="E7" s="414"/>
      <c r="F7" s="415"/>
      <c r="G7" s="1967" t="s">
        <v>950</v>
      </c>
      <c r="H7" s="1968"/>
      <c r="I7" s="1969"/>
      <c r="J7" s="414"/>
      <c r="K7" s="172"/>
      <c r="L7" s="1967" t="s">
        <v>951</v>
      </c>
      <c r="M7" s="1968"/>
      <c r="N7" s="1969"/>
      <c r="O7" s="414"/>
      <c r="P7" s="172"/>
      <c r="Q7" s="1967" t="s">
        <v>952</v>
      </c>
      <c r="R7" s="1968"/>
      <c r="S7" s="1969"/>
      <c r="T7" s="414"/>
    </row>
    <row r="8" spans="1:20" ht="11.25" customHeight="1">
      <c r="A8" s="172"/>
      <c r="B8" s="44"/>
      <c r="C8" s="44"/>
      <c r="D8" s="416"/>
      <c r="E8" s="44"/>
      <c r="F8" s="44"/>
      <c r="G8" s="44"/>
      <c r="H8" s="44"/>
      <c r="I8" s="44"/>
      <c r="J8" s="44"/>
      <c r="K8" s="172"/>
      <c r="L8" s="44"/>
      <c r="M8" s="44"/>
      <c r="N8" s="44"/>
      <c r="O8" s="44"/>
      <c r="P8" s="172"/>
      <c r="Q8" s="44"/>
      <c r="R8" s="44"/>
      <c r="S8" s="44"/>
      <c r="T8" s="44"/>
    </row>
    <row r="9" spans="1:20" ht="14">
      <c r="A9" s="172"/>
      <c r="B9" s="43" t="s">
        <v>628</v>
      </c>
      <c r="C9" s="172"/>
      <c r="D9" s="172"/>
      <c r="E9" s="172"/>
      <c r="F9" s="172"/>
      <c r="G9" s="43" t="s">
        <v>628</v>
      </c>
      <c r="H9" s="172"/>
      <c r="I9" s="172"/>
      <c r="J9" s="172"/>
      <c r="K9" s="172"/>
      <c r="L9" s="43" t="s">
        <v>628</v>
      </c>
      <c r="M9" s="172"/>
      <c r="N9" s="172"/>
      <c r="O9" s="172"/>
      <c r="P9" s="172"/>
      <c r="Q9" s="43" t="s">
        <v>628</v>
      </c>
      <c r="R9" s="172"/>
      <c r="S9" s="172"/>
      <c r="T9" s="172"/>
    </row>
    <row r="10" spans="1:20" s="445" customFormat="1" ht="17.25" customHeight="1">
      <c r="A10" s="7"/>
      <c r="B10" s="443" t="s">
        <v>552</v>
      </c>
      <c r="C10" s="443" t="s">
        <v>523</v>
      </c>
      <c r="D10" s="443" t="s">
        <v>524</v>
      </c>
      <c r="E10" s="444"/>
      <c r="F10" s="7"/>
      <c r="G10" s="443" t="s">
        <v>552</v>
      </c>
      <c r="H10" s="443" t="s">
        <v>523</v>
      </c>
      <c r="I10" s="443" t="s">
        <v>524</v>
      </c>
      <c r="J10" s="444"/>
      <c r="K10" s="7"/>
      <c r="L10" s="443" t="s">
        <v>552</v>
      </c>
      <c r="M10" s="443" t="s">
        <v>523</v>
      </c>
      <c r="N10" s="443" t="s">
        <v>524</v>
      </c>
      <c r="O10" s="444"/>
      <c r="P10" s="7"/>
      <c r="Q10" s="443" t="s">
        <v>552</v>
      </c>
      <c r="R10" s="443" t="s">
        <v>523</v>
      </c>
      <c r="S10" s="443" t="s">
        <v>524</v>
      </c>
      <c r="T10" s="444"/>
    </row>
    <row r="11" spans="1:20" s="445" customFormat="1" ht="20.25" customHeight="1">
      <c r="A11" s="7"/>
      <c r="B11" s="591" t="s">
        <v>572</v>
      </c>
      <c r="C11" s="652"/>
      <c r="D11" s="612">
        <f>C11*'８.共用部空調設備費用算出シート'!$E$12</f>
        <v>0</v>
      </c>
      <c r="E11" s="446"/>
      <c r="F11" s="7"/>
      <c r="G11" s="591" t="s">
        <v>572</v>
      </c>
      <c r="H11" s="652"/>
      <c r="I11" s="612">
        <f>H11*'８.共用部空調設備費用算出シート'!$E$12</f>
        <v>0</v>
      </c>
      <c r="J11" s="446"/>
      <c r="K11" s="447"/>
      <c r="L11" s="596" t="s">
        <v>572</v>
      </c>
      <c r="M11" s="652"/>
      <c r="N11" s="612">
        <f>M11*'８.共用部空調設備費用算出シート'!$E$12</f>
        <v>0</v>
      </c>
      <c r="O11" s="446"/>
      <c r="P11" s="7"/>
      <c r="Q11" s="591" t="s">
        <v>572</v>
      </c>
      <c r="R11" s="652"/>
      <c r="S11" s="612">
        <f>R11*'８.共用部空調設備費用算出シート'!$E$12</f>
        <v>0</v>
      </c>
      <c r="T11" s="446"/>
    </row>
    <row r="12" spans="1:20" s="445" customFormat="1" ht="20.25" customHeight="1">
      <c r="A12" s="7"/>
      <c r="B12" s="591" t="s">
        <v>573</v>
      </c>
      <c r="C12" s="652"/>
      <c r="D12" s="612">
        <f>C12*'８.共用部空調設備費用算出シート'!$K$12</f>
        <v>0</v>
      </c>
      <c r="E12" s="446"/>
      <c r="F12" s="7"/>
      <c r="G12" s="591" t="s">
        <v>573</v>
      </c>
      <c r="H12" s="652"/>
      <c r="I12" s="612">
        <f>H12*'８.共用部空調設備費用算出シート'!$K$12</f>
        <v>0</v>
      </c>
      <c r="J12" s="446"/>
      <c r="K12" s="447"/>
      <c r="L12" s="596" t="s">
        <v>573</v>
      </c>
      <c r="M12" s="652"/>
      <c r="N12" s="612">
        <f>M12*'８.共用部空調設備費用算出シート'!$K$12</f>
        <v>0</v>
      </c>
      <c r="O12" s="446"/>
      <c r="P12" s="7"/>
      <c r="Q12" s="591" t="s">
        <v>573</v>
      </c>
      <c r="R12" s="652"/>
      <c r="S12" s="612">
        <f>R12*'８.共用部空調設備費用算出シート'!$K$12</f>
        <v>0</v>
      </c>
      <c r="T12" s="446"/>
    </row>
    <row r="13" spans="1:20" s="445" customFormat="1" ht="20.25" customHeight="1">
      <c r="A13" s="7"/>
      <c r="B13" s="591" t="s">
        <v>574</v>
      </c>
      <c r="C13" s="652"/>
      <c r="D13" s="612">
        <f>C13*'８.共用部空調設備費用算出シート'!$E$21</f>
        <v>0</v>
      </c>
      <c r="E13" s="446"/>
      <c r="F13" s="7"/>
      <c r="G13" s="591" t="s">
        <v>574</v>
      </c>
      <c r="H13" s="652"/>
      <c r="I13" s="612">
        <f>H13*'８.共用部空調設備費用算出シート'!$E$21</f>
        <v>0</v>
      </c>
      <c r="J13" s="446"/>
      <c r="K13" s="7"/>
      <c r="L13" s="591" t="s">
        <v>574</v>
      </c>
      <c r="M13" s="652"/>
      <c r="N13" s="612">
        <f>M13*'８.共用部空調設備費用算出シート'!$E$21</f>
        <v>0</v>
      </c>
      <c r="O13" s="446"/>
      <c r="P13" s="7"/>
      <c r="Q13" s="591" t="s">
        <v>574</v>
      </c>
      <c r="R13" s="652"/>
      <c r="S13" s="612">
        <f>R13*'８.共用部空調設備費用算出シート'!$E$21</f>
        <v>0</v>
      </c>
      <c r="T13" s="446"/>
    </row>
    <row r="14" spans="1:20" s="445" customFormat="1" ht="20.25" customHeight="1">
      <c r="A14" s="7"/>
      <c r="B14" s="591" t="s">
        <v>575</v>
      </c>
      <c r="C14" s="652"/>
      <c r="D14" s="612">
        <f>C14*'８.共用部空調設備費用算出シート'!$K$21</f>
        <v>0</v>
      </c>
      <c r="E14" s="446"/>
      <c r="F14" s="7"/>
      <c r="G14" s="591" t="s">
        <v>575</v>
      </c>
      <c r="H14" s="652"/>
      <c r="I14" s="612">
        <f>H14*'８.共用部空調設備費用算出シート'!$K$21</f>
        <v>0</v>
      </c>
      <c r="J14" s="446"/>
      <c r="K14" s="7"/>
      <c r="L14" s="591" t="s">
        <v>575</v>
      </c>
      <c r="M14" s="652"/>
      <c r="N14" s="612">
        <f>M14*'８.共用部空調設備費用算出シート'!$K$21</f>
        <v>0</v>
      </c>
      <c r="O14" s="446"/>
      <c r="P14" s="7"/>
      <c r="Q14" s="591" t="s">
        <v>575</v>
      </c>
      <c r="R14" s="652"/>
      <c r="S14" s="612">
        <f>R14*'８.共用部空調設備費用算出シート'!$K$21</f>
        <v>0</v>
      </c>
      <c r="T14" s="446"/>
    </row>
    <row r="15" spans="1:20" s="445" customFormat="1" ht="20.25" customHeight="1">
      <c r="A15" s="7"/>
      <c r="B15" s="591" t="s">
        <v>576</v>
      </c>
      <c r="C15" s="652"/>
      <c r="D15" s="612">
        <f>C15*'８.共用部空調設備費用算出シート'!$E$30</f>
        <v>0</v>
      </c>
      <c r="E15" s="446"/>
      <c r="F15" s="7"/>
      <c r="G15" s="591" t="s">
        <v>576</v>
      </c>
      <c r="H15" s="652"/>
      <c r="I15" s="612">
        <f>H15*'８.共用部空調設備費用算出シート'!$E$30</f>
        <v>0</v>
      </c>
      <c r="J15" s="446"/>
      <c r="K15" s="7"/>
      <c r="L15" s="591" t="s">
        <v>576</v>
      </c>
      <c r="M15" s="652"/>
      <c r="N15" s="612">
        <f>M15*'８.共用部空調設備費用算出シート'!$E$30</f>
        <v>0</v>
      </c>
      <c r="O15" s="446"/>
      <c r="P15" s="7"/>
      <c r="Q15" s="591" t="s">
        <v>576</v>
      </c>
      <c r="R15" s="652"/>
      <c r="S15" s="612">
        <f>R15*'８.共用部空調設備費用算出シート'!$E$30</f>
        <v>0</v>
      </c>
      <c r="T15" s="446"/>
    </row>
    <row r="16" spans="1:20" s="445" customFormat="1" ht="20.25" customHeight="1">
      <c r="A16" s="7"/>
      <c r="B16" s="591" t="s">
        <v>577</v>
      </c>
      <c r="C16" s="652"/>
      <c r="D16" s="612">
        <f>C16*'８.共用部空調設備費用算出シート'!$K$30</f>
        <v>0</v>
      </c>
      <c r="E16" s="446"/>
      <c r="F16" s="7"/>
      <c r="G16" s="591" t="s">
        <v>577</v>
      </c>
      <c r="H16" s="652"/>
      <c r="I16" s="612">
        <f>H16*'８.共用部空調設備費用算出シート'!$K$30</f>
        <v>0</v>
      </c>
      <c r="J16" s="446"/>
      <c r="K16" s="7"/>
      <c r="L16" s="591" t="s">
        <v>577</v>
      </c>
      <c r="M16" s="652"/>
      <c r="N16" s="612">
        <f>M16*'８.共用部空調設備費用算出シート'!$K$30</f>
        <v>0</v>
      </c>
      <c r="O16" s="446"/>
      <c r="P16" s="7"/>
      <c r="Q16" s="591" t="s">
        <v>577</v>
      </c>
      <c r="R16" s="652"/>
      <c r="S16" s="612">
        <f>R16*'８.共用部空調設備費用算出シート'!$K$30</f>
        <v>0</v>
      </c>
      <c r="T16" s="446"/>
    </row>
    <row r="17" spans="1:20" s="445" customFormat="1" ht="20.25" customHeight="1">
      <c r="A17" s="7"/>
      <c r="B17" s="591" t="s">
        <v>578</v>
      </c>
      <c r="C17" s="652"/>
      <c r="D17" s="612">
        <f>C17*'８.共用部空調設備費用算出シート'!$E$39</f>
        <v>0</v>
      </c>
      <c r="E17" s="446"/>
      <c r="F17" s="7"/>
      <c r="G17" s="591" t="s">
        <v>578</v>
      </c>
      <c r="H17" s="652"/>
      <c r="I17" s="612">
        <f>H17*'８.共用部空調設備費用算出シート'!$E$39</f>
        <v>0</v>
      </c>
      <c r="J17" s="446"/>
      <c r="K17" s="7"/>
      <c r="L17" s="591" t="s">
        <v>578</v>
      </c>
      <c r="M17" s="652"/>
      <c r="N17" s="612">
        <f>M17*'８.共用部空調設備費用算出シート'!$E$39</f>
        <v>0</v>
      </c>
      <c r="O17" s="446"/>
      <c r="P17" s="7"/>
      <c r="Q17" s="591" t="s">
        <v>578</v>
      </c>
      <c r="R17" s="652"/>
      <c r="S17" s="612">
        <f>R17*'８.共用部空調設備費用算出シート'!$E$39</f>
        <v>0</v>
      </c>
      <c r="T17" s="446"/>
    </row>
    <row r="18" spans="1:20" s="445" customFormat="1" ht="20.25" customHeight="1">
      <c r="A18" s="7"/>
      <c r="B18" s="591" t="s">
        <v>579</v>
      </c>
      <c r="C18" s="652"/>
      <c r="D18" s="612">
        <f>C18*'８.共用部空調設備費用算出シート'!$K$39</f>
        <v>0</v>
      </c>
      <c r="E18" s="446"/>
      <c r="F18" s="7"/>
      <c r="G18" s="593" t="s">
        <v>579</v>
      </c>
      <c r="H18" s="652"/>
      <c r="I18" s="612">
        <f>H18*'８.共用部空調設備費用算出シート'!$K$39</f>
        <v>0</v>
      </c>
      <c r="J18" s="446"/>
      <c r="K18" s="7"/>
      <c r="L18" s="591" t="s">
        <v>579</v>
      </c>
      <c r="M18" s="652"/>
      <c r="N18" s="612">
        <f>M18*'８.共用部空調設備費用算出シート'!$K$39</f>
        <v>0</v>
      </c>
      <c r="O18" s="446"/>
      <c r="P18" s="447"/>
      <c r="Q18" s="591" t="s">
        <v>579</v>
      </c>
      <c r="R18" s="652"/>
      <c r="S18" s="612">
        <f>R18*'８.共用部空調設備費用算出シート'!$K$39</f>
        <v>0</v>
      </c>
      <c r="T18" s="446"/>
    </row>
    <row r="19" spans="1:20" s="445" customFormat="1" ht="20.25" customHeight="1">
      <c r="A19" s="7"/>
      <c r="B19" s="591" t="s">
        <v>644</v>
      </c>
      <c r="C19" s="652"/>
      <c r="D19" s="612">
        <f>C19*'８.共用部空調設備費用算出シート'!$E$48</f>
        <v>0</v>
      </c>
      <c r="E19" s="446"/>
      <c r="F19" s="7"/>
      <c r="G19" s="593" t="s">
        <v>644</v>
      </c>
      <c r="H19" s="652"/>
      <c r="I19" s="612">
        <f>H19*'８.共用部空調設備費用算出シート'!$E$48</f>
        <v>0</v>
      </c>
      <c r="J19" s="446"/>
      <c r="K19" s="7"/>
      <c r="L19" s="591" t="s">
        <v>644</v>
      </c>
      <c r="M19" s="652"/>
      <c r="N19" s="612">
        <f>M19*'８.共用部空調設備費用算出シート'!$E$48</f>
        <v>0</v>
      </c>
      <c r="O19" s="499"/>
      <c r="P19" s="7"/>
      <c r="Q19" s="591" t="s">
        <v>644</v>
      </c>
      <c r="R19" s="652"/>
      <c r="S19" s="612">
        <f>R19*'８.共用部空調設備費用算出シート'!$E$48</f>
        <v>0</v>
      </c>
      <c r="T19" s="446"/>
    </row>
    <row r="20" spans="1:20" s="445" customFormat="1" ht="20.25" customHeight="1" thickBot="1">
      <c r="A20" s="7"/>
      <c r="B20" s="592" t="s">
        <v>645</v>
      </c>
      <c r="C20" s="653"/>
      <c r="D20" s="613">
        <f>C20*'８.共用部空調設備費用算出シート'!$K$48</f>
        <v>0</v>
      </c>
      <c r="E20" s="446"/>
      <c r="F20" s="7"/>
      <c r="G20" s="593" t="s">
        <v>645</v>
      </c>
      <c r="H20" s="654"/>
      <c r="I20" s="612">
        <f>H20*'８.共用部空調設備費用算出シート'!$K$48</f>
        <v>0</v>
      </c>
      <c r="J20" s="446"/>
      <c r="K20" s="7"/>
      <c r="L20" s="597" t="s">
        <v>645</v>
      </c>
      <c r="M20" s="654"/>
      <c r="N20" s="612">
        <f>M20*'８.共用部空調設備費用算出シート'!$K$48</f>
        <v>0</v>
      </c>
      <c r="O20" s="446"/>
      <c r="P20" s="7"/>
      <c r="Q20" s="597" t="s">
        <v>645</v>
      </c>
      <c r="R20" s="654"/>
      <c r="S20" s="612">
        <f>R20*'８.共用部空調設備費用算出シート'!$K$48</f>
        <v>0</v>
      </c>
      <c r="T20" s="446"/>
    </row>
    <row r="21" spans="1:20" s="445" customFormat="1" ht="22.5" customHeight="1" thickTop="1">
      <c r="A21" s="7"/>
      <c r="B21" s="1970" t="s">
        <v>529</v>
      </c>
      <c r="C21" s="1970"/>
      <c r="D21" s="614">
        <f>SUM(D11:D20)</f>
        <v>0</v>
      </c>
      <c r="E21" s="446"/>
      <c r="F21" s="7"/>
      <c r="G21" s="1971" t="s">
        <v>529</v>
      </c>
      <c r="H21" s="1971"/>
      <c r="I21" s="616">
        <f>SUM(I11:I20)</f>
        <v>0</v>
      </c>
      <c r="J21" s="446"/>
      <c r="K21" s="7"/>
      <c r="L21" s="1971" t="s">
        <v>529</v>
      </c>
      <c r="M21" s="1971"/>
      <c r="N21" s="616">
        <f>SUM(N11:N20)</f>
        <v>0</v>
      </c>
      <c r="O21" s="446"/>
      <c r="P21" s="7"/>
      <c r="Q21" s="1971" t="s">
        <v>529</v>
      </c>
      <c r="R21" s="1971"/>
      <c r="S21" s="616">
        <f>SUM(S11:S20)</f>
        <v>0</v>
      </c>
      <c r="T21" s="446"/>
    </row>
    <row r="22" spans="1:20">
      <c r="A22" s="172"/>
      <c r="B22" s="172"/>
      <c r="C22" s="172"/>
      <c r="D22" s="172"/>
      <c r="E22" s="172"/>
      <c r="F22" s="172"/>
      <c r="G22" s="172"/>
      <c r="H22" s="172"/>
      <c r="I22" s="172"/>
      <c r="J22" s="172"/>
      <c r="K22" s="172"/>
      <c r="L22" s="172"/>
      <c r="M22" s="172"/>
      <c r="N22" s="172"/>
      <c r="O22" s="172"/>
      <c r="P22" s="172"/>
      <c r="Q22" s="172"/>
      <c r="R22" s="172"/>
      <c r="S22" s="172"/>
      <c r="T22" s="172"/>
    </row>
    <row r="23" spans="1:20" ht="14">
      <c r="A23" s="172"/>
      <c r="B23" s="43" t="s">
        <v>629</v>
      </c>
      <c r="C23" s="172"/>
      <c r="D23" s="172"/>
      <c r="E23" s="172"/>
      <c r="F23" s="172"/>
      <c r="G23" s="43" t="s">
        <v>629</v>
      </c>
      <c r="H23" s="172"/>
      <c r="I23" s="172"/>
      <c r="J23" s="172"/>
      <c r="K23" s="172"/>
      <c r="L23" s="43" t="s">
        <v>629</v>
      </c>
      <c r="M23" s="172"/>
      <c r="N23" s="172"/>
      <c r="O23" s="172"/>
      <c r="P23" s="172"/>
      <c r="Q23" s="43" t="s">
        <v>629</v>
      </c>
      <c r="R23" s="172"/>
      <c r="S23" s="172"/>
      <c r="T23" s="172"/>
    </row>
    <row r="24" spans="1:20" s="445" customFormat="1" ht="17.25" customHeight="1">
      <c r="A24" s="7"/>
      <c r="B24" s="443" t="s">
        <v>525</v>
      </c>
      <c r="C24" s="443" t="s">
        <v>606</v>
      </c>
      <c r="D24" s="443" t="s">
        <v>526</v>
      </c>
      <c r="E24" s="444"/>
      <c r="F24" s="7"/>
      <c r="G24" s="443" t="s">
        <v>525</v>
      </c>
      <c r="H24" s="443" t="s">
        <v>606</v>
      </c>
      <c r="I24" s="443" t="s">
        <v>526</v>
      </c>
      <c r="J24" s="444"/>
      <c r="K24" s="7"/>
      <c r="L24" s="443" t="s">
        <v>525</v>
      </c>
      <c r="M24" s="443" t="s">
        <v>606</v>
      </c>
      <c r="N24" s="443" t="s">
        <v>526</v>
      </c>
      <c r="O24" s="444"/>
      <c r="P24" s="7"/>
      <c r="Q24" s="443" t="s">
        <v>525</v>
      </c>
      <c r="R24" s="443" t="s">
        <v>606</v>
      </c>
      <c r="S24" s="443" t="s">
        <v>526</v>
      </c>
      <c r="T24" s="444"/>
    </row>
    <row r="25" spans="1:20" s="445" customFormat="1" ht="20.25" customHeight="1">
      <c r="A25" s="7"/>
      <c r="B25" s="591" t="s">
        <v>567</v>
      </c>
      <c r="C25" s="652"/>
      <c r="D25" s="612">
        <f>C25*60000</f>
        <v>0</v>
      </c>
      <c r="E25" s="446"/>
      <c r="F25" s="7"/>
      <c r="G25" s="591" t="s">
        <v>567</v>
      </c>
      <c r="H25" s="652"/>
      <c r="I25" s="612">
        <f>H25*60000</f>
        <v>0</v>
      </c>
      <c r="J25" s="446"/>
      <c r="K25" s="7"/>
      <c r="L25" s="591" t="s">
        <v>567</v>
      </c>
      <c r="M25" s="652"/>
      <c r="N25" s="612">
        <f>M25*60000</f>
        <v>0</v>
      </c>
      <c r="O25" s="446"/>
      <c r="P25" s="7"/>
      <c r="Q25" s="591" t="s">
        <v>567</v>
      </c>
      <c r="R25" s="652"/>
      <c r="S25" s="612">
        <f>R25*60000</f>
        <v>0</v>
      </c>
      <c r="T25" s="446"/>
    </row>
    <row r="26" spans="1:20" s="445" customFormat="1" ht="20.25" customHeight="1">
      <c r="A26" s="7"/>
      <c r="B26" s="591" t="s">
        <v>568</v>
      </c>
      <c r="C26" s="652"/>
      <c r="D26" s="612">
        <f>C26*90000</f>
        <v>0</v>
      </c>
      <c r="E26" s="446"/>
      <c r="F26" s="7"/>
      <c r="G26" s="591" t="s">
        <v>568</v>
      </c>
      <c r="H26" s="652"/>
      <c r="I26" s="612">
        <f>H26*90000</f>
        <v>0</v>
      </c>
      <c r="J26" s="446"/>
      <c r="K26" s="7"/>
      <c r="L26" s="591" t="s">
        <v>568</v>
      </c>
      <c r="M26" s="652"/>
      <c r="N26" s="612">
        <f>M26*90000</f>
        <v>0</v>
      </c>
      <c r="O26" s="446"/>
      <c r="P26" s="7"/>
      <c r="Q26" s="591" t="s">
        <v>568</v>
      </c>
      <c r="R26" s="652"/>
      <c r="S26" s="612">
        <f>R26*90000</f>
        <v>0</v>
      </c>
      <c r="T26" s="446"/>
    </row>
    <row r="27" spans="1:20" s="445" customFormat="1" ht="20.25" customHeight="1">
      <c r="A27" s="7"/>
      <c r="B27" s="591" t="s">
        <v>569</v>
      </c>
      <c r="C27" s="652"/>
      <c r="D27" s="612">
        <f>C27*60000</f>
        <v>0</v>
      </c>
      <c r="E27" s="446"/>
      <c r="F27" s="7"/>
      <c r="G27" s="591" t="s">
        <v>569</v>
      </c>
      <c r="H27" s="652"/>
      <c r="I27" s="612">
        <f>H27*60000</f>
        <v>0</v>
      </c>
      <c r="J27" s="446"/>
      <c r="K27" s="7"/>
      <c r="L27" s="591" t="s">
        <v>569</v>
      </c>
      <c r="M27" s="652"/>
      <c r="N27" s="612">
        <f>M27*60000</f>
        <v>0</v>
      </c>
      <c r="O27" s="446"/>
      <c r="P27" s="7"/>
      <c r="Q27" s="591" t="s">
        <v>569</v>
      </c>
      <c r="R27" s="652"/>
      <c r="S27" s="612">
        <f>R27*60000</f>
        <v>0</v>
      </c>
      <c r="T27" s="446"/>
    </row>
    <row r="28" spans="1:20" s="445" customFormat="1" ht="20.25" customHeight="1">
      <c r="A28" s="7"/>
      <c r="B28" s="591" t="s">
        <v>570</v>
      </c>
      <c r="C28" s="652"/>
      <c r="D28" s="612">
        <f>C28*210000</f>
        <v>0</v>
      </c>
      <c r="E28" s="446"/>
      <c r="F28" s="7"/>
      <c r="G28" s="591" t="s">
        <v>570</v>
      </c>
      <c r="H28" s="652"/>
      <c r="I28" s="612">
        <f>H28*210000</f>
        <v>0</v>
      </c>
      <c r="J28" s="446"/>
      <c r="K28" s="7"/>
      <c r="L28" s="591" t="s">
        <v>570</v>
      </c>
      <c r="M28" s="652"/>
      <c r="N28" s="612">
        <f>M28*210000</f>
        <v>0</v>
      </c>
      <c r="O28" s="446"/>
      <c r="P28" s="7"/>
      <c r="Q28" s="591" t="s">
        <v>570</v>
      </c>
      <c r="R28" s="652"/>
      <c r="S28" s="612">
        <f>R28*210000</f>
        <v>0</v>
      </c>
      <c r="T28" s="446"/>
    </row>
    <row r="29" spans="1:20" s="445" customFormat="1" ht="20.25" customHeight="1" thickBot="1">
      <c r="A29" s="7"/>
      <c r="B29" s="592" t="s">
        <v>571</v>
      </c>
      <c r="C29" s="653"/>
      <c r="D29" s="613">
        <f>C29*240000</f>
        <v>0</v>
      </c>
      <c r="E29" s="446"/>
      <c r="F29" s="7"/>
      <c r="G29" s="592" t="s">
        <v>571</v>
      </c>
      <c r="H29" s="653"/>
      <c r="I29" s="613">
        <f>H29*240000</f>
        <v>0</v>
      </c>
      <c r="J29" s="446"/>
      <c r="K29" s="7"/>
      <c r="L29" s="592" t="s">
        <v>571</v>
      </c>
      <c r="M29" s="653"/>
      <c r="N29" s="613">
        <f>M29*240000</f>
        <v>0</v>
      </c>
      <c r="O29" s="446"/>
      <c r="P29" s="7"/>
      <c r="Q29" s="592" t="s">
        <v>571</v>
      </c>
      <c r="R29" s="653"/>
      <c r="S29" s="613">
        <f>R29*240000</f>
        <v>0</v>
      </c>
      <c r="T29" s="446"/>
    </row>
    <row r="30" spans="1:20" s="445" customFormat="1" ht="22.5" customHeight="1" thickTop="1">
      <c r="A30" s="7"/>
      <c r="B30" s="1970" t="s">
        <v>529</v>
      </c>
      <c r="C30" s="1970"/>
      <c r="D30" s="614">
        <f>SUM(D25:D29)</f>
        <v>0</v>
      </c>
      <c r="E30" s="446"/>
      <c r="F30" s="7"/>
      <c r="G30" s="1971" t="s">
        <v>529</v>
      </c>
      <c r="H30" s="1971"/>
      <c r="I30" s="616">
        <f>SUM(I25:I29)</f>
        <v>0</v>
      </c>
      <c r="J30" s="446"/>
      <c r="K30" s="7"/>
      <c r="L30" s="1971" t="s">
        <v>529</v>
      </c>
      <c r="M30" s="1971"/>
      <c r="N30" s="616">
        <f>SUM(N25:N29)</f>
        <v>0</v>
      </c>
      <c r="O30" s="446"/>
      <c r="P30" s="7"/>
      <c r="Q30" s="1971" t="s">
        <v>529</v>
      </c>
      <c r="R30" s="1971"/>
      <c r="S30" s="616">
        <f>SUM(S25:S29)</f>
        <v>0</v>
      </c>
      <c r="T30" s="446"/>
    </row>
    <row r="31" spans="1:20">
      <c r="A31" s="172"/>
      <c r="B31" s="172"/>
      <c r="C31" s="172"/>
      <c r="D31" s="172"/>
      <c r="E31" s="172"/>
      <c r="F31" s="172"/>
      <c r="G31" s="172"/>
      <c r="H31" s="172"/>
      <c r="I31" s="172"/>
      <c r="J31" s="172"/>
      <c r="K31" s="172"/>
      <c r="L31" s="172"/>
      <c r="M31" s="172"/>
      <c r="N31" s="172"/>
      <c r="O31" s="172"/>
      <c r="P31" s="172"/>
      <c r="Q31" s="172"/>
      <c r="R31" s="172"/>
      <c r="S31" s="172"/>
      <c r="T31" s="172"/>
    </row>
    <row r="32" spans="1:20" ht="14">
      <c r="A32" s="172"/>
      <c r="B32" s="43" t="s">
        <v>630</v>
      </c>
      <c r="C32" s="172"/>
      <c r="D32" s="172"/>
      <c r="E32" s="172"/>
      <c r="F32" s="172"/>
      <c r="G32" s="43" t="s">
        <v>630</v>
      </c>
      <c r="H32" s="172"/>
      <c r="I32" s="172"/>
      <c r="J32" s="172"/>
      <c r="K32" s="172"/>
      <c r="L32" s="43" t="s">
        <v>630</v>
      </c>
      <c r="M32" s="172"/>
      <c r="N32" s="172"/>
      <c r="O32" s="172"/>
      <c r="P32" s="172"/>
      <c r="Q32" s="43" t="s">
        <v>630</v>
      </c>
      <c r="R32" s="172"/>
      <c r="S32" s="172"/>
      <c r="T32" s="172"/>
    </row>
    <row r="33" spans="1:20" s="445" customFormat="1" ht="17.25" customHeight="1">
      <c r="A33" s="7"/>
      <c r="B33" s="443" t="s">
        <v>525</v>
      </c>
      <c r="C33" s="443" t="s">
        <v>606</v>
      </c>
      <c r="D33" s="443" t="s">
        <v>526</v>
      </c>
      <c r="E33" s="444"/>
      <c r="F33" s="7"/>
      <c r="G33" s="443" t="s">
        <v>525</v>
      </c>
      <c r="H33" s="443" t="s">
        <v>606</v>
      </c>
      <c r="I33" s="443" t="s">
        <v>526</v>
      </c>
      <c r="J33" s="444"/>
      <c r="K33" s="7"/>
      <c r="L33" s="443" t="s">
        <v>525</v>
      </c>
      <c r="M33" s="443" t="s">
        <v>606</v>
      </c>
      <c r="N33" s="443" t="s">
        <v>526</v>
      </c>
      <c r="O33" s="444"/>
      <c r="P33" s="7"/>
      <c r="Q33" s="443" t="s">
        <v>525</v>
      </c>
      <c r="R33" s="443" t="s">
        <v>606</v>
      </c>
      <c r="S33" s="443" t="s">
        <v>526</v>
      </c>
      <c r="T33" s="444"/>
    </row>
    <row r="34" spans="1:20" s="445" customFormat="1" ht="48" customHeight="1">
      <c r="A34" s="7"/>
      <c r="B34" s="594" t="s">
        <v>636</v>
      </c>
      <c r="C34" s="652"/>
      <c r="D34" s="612">
        <f>C34*8000</f>
        <v>0</v>
      </c>
      <c r="E34" s="446"/>
      <c r="F34" s="7"/>
      <c r="G34" s="594" t="s">
        <v>636</v>
      </c>
      <c r="H34" s="652"/>
      <c r="I34" s="612">
        <f>H34*8000</f>
        <v>0</v>
      </c>
      <c r="J34" s="446"/>
      <c r="K34" s="7"/>
      <c r="L34" s="594" t="s">
        <v>636</v>
      </c>
      <c r="M34" s="652"/>
      <c r="N34" s="612">
        <f>M34*8000</f>
        <v>0</v>
      </c>
      <c r="O34" s="446"/>
      <c r="P34" s="7"/>
      <c r="Q34" s="594" t="s">
        <v>636</v>
      </c>
      <c r="R34" s="652"/>
      <c r="S34" s="612">
        <f>R34*8000</f>
        <v>0</v>
      </c>
      <c r="T34" s="446"/>
    </row>
    <row r="35" spans="1:20" s="445" customFormat="1" ht="48" customHeight="1" thickBot="1">
      <c r="A35" s="7"/>
      <c r="B35" s="595" t="s">
        <v>637</v>
      </c>
      <c r="C35" s="653"/>
      <c r="D35" s="613">
        <f>C35*10000</f>
        <v>0</v>
      </c>
      <c r="E35" s="446"/>
      <c r="F35" s="7"/>
      <c r="G35" s="595" t="s">
        <v>637</v>
      </c>
      <c r="H35" s="653"/>
      <c r="I35" s="613">
        <f>H35*10000</f>
        <v>0</v>
      </c>
      <c r="J35" s="446"/>
      <c r="K35" s="7"/>
      <c r="L35" s="595" t="s">
        <v>637</v>
      </c>
      <c r="M35" s="653"/>
      <c r="N35" s="613">
        <f>M35*10000</f>
        <v>0</v>
      </c>
      <c r="O35" s="446"/>
      <c r="P35" s="7"/>
      <c r="Q35" s="595" t="s">
        <v>637</v>
      </c>
      <c r="R35" s="653"/>
      <c r="S35" s="613">
        <f>R35*10000</f>
        <v>0</v>
      </c>
      <c r="T35" s="446"/>
    </row>
    <row r="36" spans="1:20" s="445" customFormat="1" ht="23.25" customHeight="1" thickTop="1">
      <c r="A36" s="7"/>
      <c r="B36" s="1970" t="s">
        <v>529</v>
      </c>
      <c r="C36" s="1970"/>
      <c r="D36" s="614">
        <f>SUM(D34:D35)</f>
        <v>0</v>
      </c>
      <c r="E36" s="446"/>
      <c r="F36" s="7"/>
      <c r="G36" s="1971" t="s">
        <v>529</v>
      </c>
      <c r="H36" s="1971"/>
      <c r="I36" s="616">
        <f>SUM(I34:I35)</f>
        <v>0</v>
      </c>
      <c r="J36" s="446"/>
      <c r="K36" s="7"/>
      <c r="L36" s="1971" t="s">
        <v>529</v>
      </c>
      <c r="M36" s="1971"/>
      <c r="N36" s="616">
        <f>SUM(N34:N35)</f>
        <v>0</v>
      </c>
      <c r="O36" s="446"/>
      <c r="P36" s="7"/>
      <c r="Q36" s="1971" t="s">
        <v>529</v>
      </c>
      <c r="R36" s="1971"/>
      <c r="S36" s="616">
        <f>SUM(S34:S35)</f>
        <v>0</v>
      </c>
      <c r="T36" s="446"/>
    </row>
    <row r="37" spans="1:20">
      <c r="A37" s="172"/>
      <c r="B37" s="172"/>
      <c r="C37" s="172"/>
      <c r="D37" s="172"/>
      <c r="E37" s="172"/>
      <c r="F37" s="172"/>
      <c r="G37" s="172"/>
      <c r="H37" s="172"/>
      <c r="I37" s="172"/>
      <c r="J37" s="172"/>
      <c r="K37" s="172"/>
      <c r="L37" s="172"/>
      <c r="M37" s="172"/>
      <c r="N37" s="172"/>
      <c r="O37" s="172"/>
      <c r="P37" s="172"/>
      <c r="Q37" s="172"/>
      <c r="R37" s="172"/>
      <c r="S37" s="172"/>
      <c r="T37" s="172"/>
    </row>
    <row r="38" spans="1:20" ht="14">
      <c r="A38" s="172"/>
      <c r="B38" s="43" t="s">
        <v>635</v>
      </c>
      <c r="C38" s="172"/>
      <c r="D38" s="172"/>
      <c r="E38" s="172"/>
      <c r="F38" s="172"/>
      <c r="G38" s="43" t="s">
        <v>635</v>
      </c>
      <c r="H38" s="172"/>
      <c r="I38" s="172"/>
      <c r="J38" s="172"/>
      <c r="K38" s="172"/>
      <c r="L38" s="43" t="s">
        <v>635</v>
      </c>
      <c r="M38" s="172"/>
      <c r="N38" s="172"/>
      <c r="O38" s="172"/>
      <c r="P38" s="172"/>
      <c r="Q38" s="43" t="s">
        <v>635</v>
      </c>
      <c r="R38" s="172"/>
      <c r="S38" s="172"/>
      <c r="T38" s="172"/>
    </row>
    <row r="39" spans="1:20" s="445" customFormat="1" ht="17.25" customHeight="1">
      <c r="B39" s="1972" t="s">
        <v>631</v>
      </c>
      <c r="C39" s="1973"/>
      <c r="D39" s="443" t="s">
        <v>526</v>
      </c>
      <c r="G39" s="1972" t="s">
        <v>631</v>
      </c>
      <c r="H39" s="1973"/>
      <c r="I39" s="443" t="s">
        <v>526</v>
      </c>
      <c r="L39" s="1972" t="s">
        <v>631</v>
      </c>
      <c r="M39" s="1973"/>
      <c r="N39" s="443" t="s">
        <v>526</v>
      </c>
      <c r="Q39" s="1972" t="s">
        <v>631</v>
      </c>
      <c r="R39" s="1973"/>
      <c r="S39" s="443" t="s">
        <v>526</v>
      </c>
    </row>
    <row r="40" spans="1:20" s="445" customFormat="1" ht="20.25" customHeight="1">
      <c r="B40" s="1974" t="s">
        <v>632</v>
      </c>
      <c r="C40" s="1974"/>
      <c r="D40" s="612">
        <f>D21</f>
        <v>0</v>
      </c>
      <c r="G40" s="1974" t="s">
        <v>632</v>
      </c>
      <c r="H40" s="1974"/>
      <c r="I40" s="612">
        <f>I21</f>
        <v>0</v>
      </c>
      <c r="L40" s="1974" t="s">
        <v>632</v>
      </c>
      <c r="M40" s="1974"/>
      <c r="N40" s="612">
        <f>N21</f>
        <v>0</v>
      </c>
      <c r="Q40" s="1974" t="s">
        <v>632</v>
      </c>
      <c r="R40" s="1974"/>
      <c r="S40" s="612">
        <f>S21</f>
        <v>0</v>
      </c>
    </row>
    <row r="41" spans="1:20" s="445" customFormat="1" ht="20.25" customHeight="1">
      <c r="B41" s="1974" t="s">
        <v>633</v>
      </c>
      <c r="C41" s="1974"/>
      <c r="D41" s="612">
        <f>D30</f>
        <v>0</v>
      </c>
      <c r="G41" s="1974" t="s">
        <v>633</v>
      </c>
      <c r="H41" s="1974"/>
      <c r="I41" s="612">
        <f>I30</f>
        <v>0</v>
      </c>
      <c r="L41" s="1974" t="s">
        <v>633</v>
      </c>
      <c r="M41" s="1974"/>
      <c r="N41" s="612">
        <f>N30</f>
        <v>0</v>
      </c>
      <c r="Q41" s="1974" t="s">
        <v>633</v>
      </c>
      <c r="R41" s="1974"/>
      <c r="S41" s="612">
        <f>S30</f>
        <v>0</v>
      </c>
    </row>
    <row r="42" spans="1:20" s="445" customFormat="1" ht="20.25" customHeight="1">
      <c r="B42" s="1974" t="s">
        <v>634</v>
      </c>
      <c r="C42" s="1974"/>
      <c r="D42" s="612">
        <f>D36</f>
        <v>0</v>
      </c>
      <c r="G42" s="1974" t="s">
        <v>634</v>
      </c>
      <c r="H42" s="1974"/>
      <c r="I42" s="612">
        <f>I36</f>
        <v>0</v>
      </c>
      <c r="L42" s="1974" t="s">
        <v>634</v>
      </c>
      <c r="M42" s="1974"/>
      <c r="N42" s="612">
        <f>N36</f>
        <v>0</v>
      </c>
      <c r="Q42" s="1974" t="s">
        <v>634</v>
      </c>
      <c r="R42" s="1974"/>
      <c r="S42" s="612">
        <f>S36</f>
        <v>0</v>
      </c>
    </row>
    <row r="43" spans="1:20" s="445" customFormat="1" ht="20.25" customHeight="1">
      <c r="B43" s="1974" t="s">
        <v>691</v>
      </c>
      <c r="C43" s="1974"/>
      <c r="D43" s="828"/>
      <c r="G43" s="1974" t="s">
        <v>691</v>
      </c>
      <c r="H43" s="1974"/>
      <c r="I43" s="828"/>
      <c r="L43" s="1974" t="s">
        <v>691</v>
      </c>
      <c r="M43" s="1974"/>
      <c r="N43" s="828"/>
      <c r="Q43" s="1974" t="s">
        <v>691</v>
      </c>
      <c r="R43" s="1974"/>
      <c r="S43" s="828"/>
    </row>
    <row r="44" spans="1:20" s="445" customFormat="1" ht="20.25" customHeight="1">
      <c r="B44" s="1974" t="s">
        <v>692</v>
      </c>
      <c r="C44" s="1974"/>
      <c r="D44" s="828"/>
      <c r="G44" s="1974" t="s">
        <v>692</v>
      </c>
      <c r="H44" s="1974"/>
      <c r="I44" s="828"/>
      <c r="L44" s="1974" t="s">
        <v>692</v>
      </c>
      <c r="M44" s="1974"/>
      <c r="N44" s="828"/>
      <c r="Q44" s="1974" t="s">
        <v>692</v>
      </c>
      <c r="R44" s="1974"/>
      <c r="S44" s="828"/>
    </row>
    <row r="45" spans="1:20" s="445" customFormat="1" ht="20.25" customHeight="1" thickBot="1">
      <c r="B45" s="1976" t="s">
        <v>646</v>
      </c>
      <c r="C45" s="1976"/>
      <c r="D45" s="615">
        <f>'９.費用明細書（共用部）'!I71</f>
        <v>0</v>
      </c>
      <c r="G45" s="1976" t="s">
        <v>647</v>
      </c>
      <c r="H45" s="1976"/>
      <c r="I45" s="615">
        <f>'９.費用明細書（共用部）'!U71</f>
        <v>0</v>
      </c>
      <c r="L45" s="1976" t="s">
        <v>647</v>
      </c>
      <c r="M45" s="1976"/>
      <c r="N45" s="615">
        <f>'９.費用明細書（共用部）'!AG71</f>
        <v>0</v>
      </c>
      <c r="Q45" s="1976" t="s">
        <v>647</v>
      </c>
      <c r="R45" s="1976"/>
      <c r="S45" s="615">
        <f>'９.費用明細書（共用部）'!AS71</f>
        <v>0</v>
      </c>
    </row>
    <row r="46" spans="1:20" s="445" customFormat="1" ht="20.25" customHeight="1" thickTop="1">
      <c r="B46" s="1975" t="s">
        <v>638</v>
      </c>
      <c r="C46" s="1975"/>
      <c r="D46" s="614">
        <f>SUM(D40:D45)</f>
        <v>0</v>
      </c>
      <c r="G46" s="1975" t="s">
        <v>638</v>
      </c>
      <c r="H46" s="1975"/>
      <c r="I46" s="614">
        <f>SUM(I40:I45)</f>
        <v>0</v>
      </c>
      <c r="L46" s="1975" t="s">
        <v>638</v>
      </c>
      <c r="M46" s="1975"/>
      <c r="N46" s="614">
        <f>SUM(N40:N45)</f>
        <v>0</v>
      </c>
      <c r="Q46" s="1975" t="s">
        <v>638</v>
      </c>
      <c r="R46" s="1975"/>
      <c r="S46" s="614">
        <f>SUM(S40:S45)</f>
        <v>0</v>
      </c>
    </row>
    <row r="47" spans="1:20" ht="5.25" customHeight="1"/>
  </sheetData>
  <sheetProtection formatCells="0" formatRows="0" insertRows="0" deleteRows="0" selectLockedCells="1" autoFilter="0" pivotTables="0"/>
  <mergeCells count="48">
    <mergeCell ref="Q39:R39"/>
    <mergeCell ref="Q40:R40"/>
    <mergeCell ref="Q41:R41"/>
    <mergeCell ref="Q42:R42"/>
    <mergeCell ref="Q46:R46"/>
    <mergeCell ref="Q45:R45"/>
    <mergeCell ref="Q43:R43"/>
    <mergeCell ref="Q44:R44"/>
    <mergeCell ref="L39:M39"/>
    <mergeCell ref="L40:M40"/>
    <mergeCell ref="L41:M41"/>
    <mergeCell ref="L42:M42"/>
    <mergeCell ref="L46:M46"/>
    <mergeCell ref="L45:M45"/>
    <mergeCell ref="L43:M43"/>
    <mergeCell ref="L44:M44"/>
    <mergeCell ref="G39:H39"/>
    <mergeCell ref="G40:H40"/>
    <mergeCell ref="G41:H41"/>
    <mergeCell ref="G42:H42"/>
    <mergeCell ref="G46:H46"/>
    <mergeCell ref="G45:H45"/>
    <mergeCell ref="G43:H43"/>
    <mergeCell ref="G44:H44"/>
    <mergeCell ref="B39:C39"/>
    <mergeCell ref="B42:C42"/>
    <mergeCell ref="B41:C41"/>
    <mergeCell ref="B40:C40"/>
    <mergeCell ref="B46:C46"/>
    <mergeCell ref="B45:C45"/>
    <mergeCell ref="B43:C43"/>
    <mergeCell ref="B44:C44"/>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s>
  <phoneticPr fontId="22"/>
  <conditionalFormatting sqref="C11:C20">
    <cfRule type="containsBlanks" dxfId="298" priority="50">
      <formula>LEN(TRIM(C11))=0</formula>
    </cfRule>
  </conditionalFormatting>
  <conditionalFormatting sqref="C25:C29 C34:C35">
    <cfRule type="containsBlanks" dxfId="297" priority="48">
      <formula>LEN(TRIM(C25))=0</formula>
    </cfRule>
  </conditionalFormatting>
  <conditionalFormatting sqref="D43:D44">
    <cfRule type="containsBlanks" dxfId="296" priority="10">
      <formula>LEN(TRIM(D43))=0</formula>
    </cfRule>
  </conditionalFormatting>
  <conditionalFormatting sqref="H11:H20">
    <cfRule type="containsBlanks" dxfId="294" priority="47">
      <formula>LEN(TRIM(H11))=0</formula>
    </cfRule>
  </conditionalFormatting>
  <conditionalFormatting sqref="H25:H29 H34:H35">
    <cfRule type="containsBlanks" dxfId="293" priority="46">
      <formula>LEN(TRIM(H25))=0</formula>
    </cfRule>
  </conditionalFormatting>
  <conditionalFormatting sqref="I43:I44">
    <cfRule type="containsBlanks" dxfId="292" priority="9">
      <formula>LEN(TRIM(I43))=0</formula>
    </cfRule>
  </conditionalFormatting>
  <conditionalFormatting sqref="M11:M20">
    <cfRule type="containsBlanks" dxfId="290" priority="45">
      <formula>LEN(TRIM(M11))=0</formula>
    </cfRule>
  </conditionalFormatting>
  <conditionalFormatting sqref="M25:M29 M34:M35">
    <cfRule type="containsBlanks" dxfId="289" priority="44">
      <formula>LEN(TRIM(M25))=0</formula>
    </cfRule>
  </conditionalFormatting>
  <conditionalFormatting sqref="N43:N44">
    <cfRule type="containsBlanks" dxfId="288" priority="8">
      <formula>LEN(TRIM(N43))=0</formula>
    </cfRule>
  </conditionalFormatting>
  <conditionalFormatting sqref="R11:R20">
    <cfRule type="containsBlanks" dxfId="286" priority="43">
      <formula>LEN(TRIM(R11))=0</formula>
    </cfRule>
  </conditionalFormatting>
  <conditionalFormatting sqref="R25:R29 R34:R35">
    <cfRule type="containsBlanks" dxfId="285" priority="42">
      <formula>LEN(TRIM(R25))=0</formula>
    </cfRule>
  </conditionalFormatting>
  <conditionalFormatting sqref="S43:S44">
    <cfRule type="containsBlanks" dxfId="284"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zoomScale="80" zoomScaleNormal="100" zoomScaleSheetLayoutView="80" workbookViewId="0">
      <selection activeCell="D11" sqref="D11"/>
    </sheetView>
  </sheetViews>
  <sheetFormatPr defaultColWidth="9" defaultRowHeight="13"/>
  <cols>
    <col min="1" max="1" width="3.83203125" style="405" customWidth="1"/>
    <col min="2" max="3" width="22.08203125" style="405" customWidth="1"/>
    <col min="4" max="4" width="9.33203125" style="405" customWidth="1"/>
    <col min="5" max="5" width="27" style="405" customWidth="1"/>
    <col min="6" max="6" width="10" style="405" customWidth="1"/>
    <col min="7" max="7" width="3.83203125" style="405" customWidth="1"/>
    <col min="8" max="9" width="22.08203125" style="405" customWidth="1"/>
    <col min="10" max="10" width="9.33203125" style="405" customWidth="1"/>
    <col min="11" max="11" width="27" style="405" customWidth="1"/>
    <col min="12" max="12" width="10" style="405" customWidth="1"/>
    <col min="13" max="13" width="3.83203125" style="405" customWidth="1"/>
    <col min="14" max="15" width="22.08203125" style="405" customWidth="1"/>
    <col min="16" max="16" width="9.33203125" style="405" customWidth="1"/>
    <col min="17" max="17" width="27" style="405" customWidth="1"/>
    <col min="18" max="18" width="10" style="405" customWidth="1"/>
    <col min="19" max="19" width="3.58203125" style="405" customWidth="1"/>
    <col min="20" max="21" width="22.08203125" style="405" customWidth="1"/>
    <col min="22" max="22" width="9.33203125" style="405" customWidth="1"/>
    <col min="23" max="23" width="27" style="405" customWidth="1"/>
    <col min="24" max="24" width="10" style="405" customWidth="1"/>
    <col min="25" max="25" width="8" style="405" customWidth="1"/>
    <col min="26" max="28" width="8.203125E-2" style="405" hidden="1" customWidth="1"/>
    <col min="29" max="16384" width="9" style="405"/>
  </cols>
  <sheetData>
    <row r="1" spans="1:28" ht="16.5">
      <c r="A1" s="1068" t="s">
        <v>1131</v>
      </c>
    </row>
    <row r="2" spans="1:28" s="404" customFormat="1" ht="24.75" customHeight="1">
      <c r="A2" s="430" t="s">
        <v>1132</v>
      </c>
    </row>
    <row r="3" spans="1:28" s="404" customFormat="1" ht="6" customHeight="1">
      <c r="A3" s="406"/>
    </row>
    <row r="4" spans="1:28" ht="20.25" customHeight="1">
      <c r="A4" s="172"/>
      <c r="B4" s="1069" t="s">
        <v>1133</v>
      </c>
      <c r="C4" s="1069"/>
      <c r="D4" s="1070"/>
      <c r="E4" s="1070"/>
      <c r="F4" s="1070"/>
      <c r="G4" s="1070"/>
      <c r="H4" s="1069" t="s">
        <v>1134</v>
      </c>
      <c r="I4" s="1069"/>
      <c r="J4" s="1070"/>
      <c r="K4" s="1070"/>
      <c r="L4" s="1070"/>
      <c r="M4" s="1070"/>
      <c r="N4" s="1069" t="s">
        <v>1135</v>
      </c>
      <c r="O4" s="1069"/>
      <c r="P4" s="1070"/>
      <c r="Q4" s="1070"/>
      <c r="R4" s="1070"/>
      <c r="S4" s="172"/>
      <c r="T4" s="1069" t="s">
        <v>1136</v>
      </c>
      <c r="U4" s="1069"/>
      <c r="V4" s="1070"/>
      <c r="W4" s="1070"/>
      <c r="X4" s="1070"/>
    </row>
    <row r="5" spans="1:28" ht="7.5" customHeight="1">
      <c r="A5" s="172"/>
      <c r="B5" s="1071"/>
      <c r="C5" s="1071"/>
      <c r="D5" s="1071"/>
      <c r="E5" s="1071"/>
      <c r="F5" s="1071"/>
      <c r="G5" s="1072"/>
      <c r="H5" s="1071"/>
      <c r="I5" s="1071"/>
      <c r="J5" s="1071"/>
      <c r="K5" s="1071"/>
      <c r="L5" s="1071"/>
      <c r="M5" s="1071"/>
      <c r="N5" s="1071"/>
      <c r="O5" s="1071"/>
      <c r="P5" s="1071"/>
      <c r="Q5" s="1071"/>
      <c r="R5" s="1071"/>
      <c r="S5" s="172"/>
      <c r="T5" s="1071"/>
      <c r="U5" s="1071"/>
      <c r="V5" s="1071"/>
      <c r="W5" s="1071"/>
      <c r="X5" s="1071"/>
    </row>
    <row r="6" spans="1:28" ht="5.5" customHeight="1">
      <c r="A6" s="172"/>
      <c r="B6" s="412"/>
      <c r="C6" s="412"/>
      <c r="D6" s="412"/>
      <c r="E6" s="1071"/>
      <c r="F6" s="411"/>
      <c r="G6" s="411"/>
      <c r="H6" s="412"/>
      <c r="I6" s="412"/>
      <c r="J6" s="412"/>
      <c r="K6" s="1071"/>
      <c r="L6" s="411"/>
      <c r="M6" s="1073"/>
      <c r="N6" s="412"/>
      <c r="O6" s="412"/>
      <c r="P6" s="412"/>
      <c r="Q6" s="1071"/>
      <c r="R6" s="411"/>
      <c r="S6" s="172"/>
      <c r="T6" s="412"/>
      <c r="U6" s="412"/>
      <c r="V6" s="412"/>
      <c r="W6" s="1071"/>
      <c r="X6" s="411"/>
    </row>
    <row r="7" spans="1:28" ht="18.75" customHeight="1">
      <c r="A7" s="172"/>
      <c r="B7" s="1967" t="s">
        <v>949</v>
      </c>
      <c r="C7" s="1968"/>
      <c r="D7" s="1968"/>
      <c r="E7" s="1969"/>
      <c r="F7" s="414"/>
      <c r="G7" s="415"/>
      <c r="H7" s="1967" t="s">
        <v>950</v>
      </c>
      <c r="I7" s="1968"/>
      <c r="J7" s="1968"/>
      <c r="K7" s="1969"/>
      <c r="L7" s="414"/>
      <c r="M7" s="172"/>
      <c r="N7" s="1967" t="s">
        <v>951</v>
      </c>
      <c r="O7" s="1968"/>
      <c r="P7" s="1968"/>
      <c r="Q7" s="1969"/>
      <c r="R7" s="414"/>
      <c r="S7" s="172"/>
      <c r="T7" s="1967" t="s">
        <v>952</v>
      </c>
      <c r="U7" s="1968"/>
      <c r="V7" s="1968"/>
      <c r="W7" s="1969"/>
      <c r="X7" s="414"/>
    </row>
    <row r="8" spans="1:28" ht="7.4" customHeight="1">
      <c r="A8" s="172"/>
      <c r="B8" s="44"/>
      <c r="C8" s="44"/>
      <c r="D8" s="44"/>
      <c r="E8" s="44"/>
      <c r="F8" s="44"/>
      <c r="G8" s="44"/>
      <c r="H8" s="44"/>
      <c r="I8" s="44"/>
      <c r="J8" s="44"/>
      <c r="K8" s="44"/>
      <c r="L8" s="44"/>
      <c r="M8" s="172"/>
      <c r="N8" s="44"/>
      <c r="O8" s="44"/>
      <c r="P8" s="44"/>
      <c r="Q8" s="44"/>
      <c r="R8" s="44"/>
      <c r="S8" s="172"/>
      <c r="T8" s="44"/>
      <c r="U8" s="44"/>
      <c r="V8" s="44"/>
      <c r="W8" s="44"/>
      <c r="X8" s="44"/>
    </row>
    <row r="9" spans="1:28" ht="14.5" thickBot="1">
      <c r="A9" s="172"/>
      <c r="B9" s="43" t="s">
        <v>628</v>
      </c>
      <c r="C9" s="43"/>
      <c r="D9" s="172"/>
      <c r="E9" s="172"/>
      <c r="F9" s="172"/>
      <c r="G9" s="172"/>
      <c r="H9" s="43" t="s">
        <v>628</v>
      </c>
      <c r="I9" s="43"/>
      <c r="J9" s="172"/>
      <c r="K9" s="172"/>
      <c r="L9" s="172"/>
      <c r="M9" s="172"/>
      <c r="N9" s="43" t="s">
        <v>628</v>
      </c>
      <c r="O9" s="43"/>
      <c r="P9" s="172"/>
      <c r="Q9" s="172"/>
      <c r="R9" s="172"/>
      <c r="S9" s="172"/>
      <c r="T9" s="43" t="s">
        <v>628</v>
      </c>
      <c r="U9" s="43"/>
      <c r="V9" s="172"/>
      <c r="W9" s="172"/>
      <c r="X9" s="172"/>
    </row>
    <row r="10" spans="1:28" s="445" customFormat="1" ht="17.25" customHeight="1">
      <c r="A10" s="7"/>
      <c r="B10" s="1972" t="s">
        <v>1193</v>
      </c>
      <c r="C10" s="1973"/>
      <c r="D10" s="443" t="s">
        <v>523</v>
      </c>
      <c r="E10" s="443" t="s">
        <v>526</v>
      </c>
      <c r="F10" s="444"/>
      <c r="G10" s="7"/>
      <c r="H10" s="1972" t="s">
        <v>1193</v>
      </c>
      <c r="I10" s="1973"/>
      <c r="J10" s="443" t="s">
        <v>523</v>
      </c>
      <c r="K10" s="443" t="s">
        <v>526</v>
      </c>
      <c r="L10" s="444"/>
      <c r="M10" s="7"/>
      <c r="N10" s="1972" t="s">
        <v>1193</v>
      </c>
      <c r="O10" s="1973"/>
      <c r="P10" s="443" t="s">
        <v>523</v>
      </c>
      <c r="Q10" s="443" t="s">
        <v>526</v>
      </c>
      <c r="R10" s="444"/>
      <c r="S10" s="7"/>
      <c r="T10" s="1972" t="s">
        <v>1193</v>
      </c>
      <c r="U10" s="1973"/>
      <c r="V10" s="443" t="s">
        <v>523</v>
      </c>
      <c r="W10" s="443" t="s">
        <v>526</v>
      </c>
      <c r="X10" s="444"/>
      <c r="Z10" s="1074" t="s">
        <v>1194</v>
      </c>
      <c r="AA10" s="1075" t="s">
        <v>696</v>
      </c>
      <c r="AB10" s="1076" t="s">
        <v>697</v>
      </c>
    </row>
    <row r="11" spans="1:28" s="445" customFormat="1" ht="20.25" customHeight="1">
      <c r="A11" s="7"/>
      <c r="B11" s="1984" t="s">
        <v>572</v>
      </c>
      <c r="C11" s="1985"/>
      <c r="D11" s="652"/>
      <c r="E11" s="612">
        <f>D11*'８.共用部空調設備費用算出シート'!$E$12</f>
        <v>0</v>
      </c>
      <c r="F11" s="446"/>
      <c r="G11" s="7"/>
      <c r="H11" s="1984" t="s">
        <v>572</v>
      </c>
      <c r="I11" s="1985"/>
      <c r="J11" s="652"/>
      <c r="K11" s="612">
        <f>J11*'８.共用部空調設備費用算出シート'!$E$12</f>
        <v>0</v>
      </c>
      <c r="L11" s="446"/>
      <c r="M11" s="447"/>
      <c r="N11" s="1984" t="s">
        <v>572</v>
      </c>
      <c r="O11" s="1985"/>
      <c r="P11" s="652"/>
      <c r="Q11" s="612">
        <f>P11*'８.共用部空調設備費用算出シート'!$E$12</f>
        <v>0</v>
      </c>
      <c r="R11" s="446"/>
      <c r="S11" s="7"/>
      <c r="T11" s="1984" t="s">
        <v>572</v>
      </c>
      <c r="U11" s="1985"/>
      <c r="V11" s="652"/>
      <c r="W11" s="612">
        <f>V11*'８.共用部空調設備費用算出シート'!$E$12</f>
        <v>0</v>
      </c>
      <c r="X11" s="446"/>
      <c r="Z11" s="1077" t="s">
        <v>1195</v>
      </c>
      <c r="AA11" s="1078">
        <v>150000</v>
      </c>
      <c r="AB11" s="1079">
        <v>120000</v>
      </c>
    </row>
    <row r="12" spans="1:28" s="445" customFormat="1" ht="20.25" customHeight="1">
      <c r="A12" s="7"/>
      <c r="B12" s="1984" t="s">
        <v>573</v>
      </c>
      <c r="C12" s="1985"/>
      <c r="D12" s="652"/>
      <c r="E12" s="612">
        <f>D12*'８.共用部空調設備費用算出シート'!$K$12</f>
        <v>0</v>
      </c>
      <c r="F12" s="446"/>
      <c r="G12" s="7"/>
      <c r="H12" s="1984" t="s">
        <v>573</v>
      </c>
      <c r="I12" s="1985"/>
      <c r="J12" s="652"/>
      <c r="K12" s="612">
        <f>J12*'８.共用部空調設備費用算出シート'!$K$12</f>
        <v>0</v>
      </c>
      <c r="L12" s="446"/>
      <c r="M12" s="447"/>
      <c r="N12" s="1984" t="s">
        <v>573</v>
      </c>
      <c r="O12" s="1985"/>
      <c r="P12" s="652"/>
      <c r="Q12" s="612">
        <f>P12*'８.共用部空調設備費用算出シート'!$K$12</f>
        <v>0</v>
      </c>
      <c r="R12" s="446"/>
      <c r="S12" s="7"/>
      <c r="T12" s="1984" t="s">
        <v>573</v>
      </c>
      <c r="U12" s="1985"/>
      <c r="V12" s="652"/>
      <c r="W12" s="612">
        <f>V12*'８.共用部空調設備費用算出シート'!$K$12</f>
        <v>0</v>
      </c>
      <c r="X12" s="446"/>
      <c r="Z12" s="1077" t="s">
        <v>1196</v>
      </c>
      <c r="AA12" s="1078">
        <v>160000</v>
      </c>
      <c r="AB12" s="1079">
        <v>130000</v>
      </c>
    </row>
    <row r="13" spans="1:28" s="445" customFormat="1" ht="20.25" customHeight="1">
      <c r="A13" s="7"/>
      <c r="B13" s="1984" t="s">
        <v>574</v>
      </c>
      <c r="C13" s="1985"/>
      <c r="D13" s="652"/>
      <c r="E13" s="612">
        <f>D13*'８.共用部空調設備費用算出シート'!$E$21</f>
        <v>0</v>
      </c>
      <c r="F13" s="446"/>
      <c r="G13" s="7"/>
      <c r="H13" s="1984" t="s">
        <v>574</v>
      </c>
      <c r="I13" s="1985"/>
      <c r="J13" s="652"/>
      <c r="K13" s="612">
        <f>J13*'８.共用部空調設備費用算出シート'!$E$21</f>
        <v>0</v>
      </c>
      <c r="L13" s="446"/>
      <c r="M13" s="7"/>
      <c r="N13" s="1984" t="s">
        <v>574</v>
      </c>
      <c r="O13" s="1985"/>
      <c r="P13" s="652"/>
      <c r="Q13" s="612">
        <f>P13*'８.共用部空調設備費用算出シート'!$E$21</f>
        <v>0</v>
      </c>
      <c r="R13" s="446"/>
      <c r="S13" s="7"/>
      <c r="T13" s="1984" t="s">
        <v>574</v>
      </c>
      <c r="U13" s="1985"/>
      <c r="V13" s="652"/>
      <c r="W13" s="612">
        <f>V13*'８.共用部空調設備費用算出シート'!$E$21</f>
        <v>0</v>
      </c>
      <c r="X13" s="446"/>
      <c r="Z13" s="1077" t="s">
        <v>1197</v>
      </c>
      <c r="AA13" s="1078">
        <v>170000</v>
      </c>
      <c r="AB13" s="1079">
        <v>140000</v>
      </c>
    </row>
    <row r="14" spans="1:28" s="445" customFormat="1" ht="20.25" customHeight="1">
      <c r="A14" s="7"/>
      <c r="B14" s="1984" t="s">
        <v>575</v>
      </c>
      <c r="C14" s="1985"/>
      <c r="D14" s="652"/>
      <c r="E14" s="612">
        <f>D14*'８.共用部空調設備費用算出シート'!$K$21</f>
        <v>0</v>
      </c>
      <c r="F14" s="446"/>
      <c r="G14" s="7"/>
      <c r="H14" s="1984" t="s">
        <v>575</v>
      </c>
      <c r="I14" s="1985"/>
      <c r="J14" s="652"/>
      <c r="K14" s="612">
        <f>J14*'８.共用部空調設備費用算出シート'!$K$21</f>
        <v>0</v>
      </c>
      <c r="L14" s="446"/>
      <c r="M14" s="7"/>
      <c r="N14" s="1984" t="s">
        <v>575</v>
      </c>
      <c r="O14" s="1985"/>
      <c r="P14" s="652"/>
      <c r="Q14" s="612">
        <f>P14*'８.共用部空調設備費用算出シート'!$K$21</f>
        <v>0</v>
      </c>
      <c r="R14" s="446"/>
      <c r="S14" s="7"/>
      <c r="T14" s="1984" t="s">
        <v>575</v>
      </c>
      <c r="U14" s="1985"/>
      <c r="V14" s="652"/>
      <c r="W14" s="612">
        <f>V14*'８.共用部空調設備費用算出シート'!$K$21</f>
        <v>0</v>
      </c>
      <c r="X14" s="446"/>
      <c r="Z14" s="1077" t="s">
        <v>1198</v>
      </c>
      <c r="AA14" s="1078">
        <v>180000</v>
      </c>
      <c r="AB14" s="1079">
        <v>150000</v>
      </c>
    </row>
    <row r="15" spans="1:28" s="445" customFormat="1" ht="20.25" customHeight="1">
      <c r="A15" s="7"/>
      <c r="B15" s="1984" t="s">
        <v>576</v>
      </c>
      <c r="C15" s="1985"/>
      <c r="D15" s="652"/>
      <c r="E15" s="612">
        <f>D15*'８.共用部空調設備費用算出シート'!$E$30</f>
        <v>0</v>
      </c>
      <c r="F15" s="446"/>
      <c r="G15" s="7"/>
      <c r="H15" s="1984" t="s">
        <v>576</v>
      </c>
      <c r="I15" s="1985"/>
      <c r="J15" s="652"/>
      <c r="K15" s="612">
        <f>J15*'８.共用部空調設備費用算出シート'!$E$30</f>
        <v>0</v>
      </c>
      <c r="L15" s="446"/>
      <c r="M15" s="7"/>
      <c r="N15" s="1984" t="s">
        <v>576</v>
      </c>
      <c r="O15" s="1985"/>
      <c r="P15" s="652"/>
      <c r="Q15" s="612">
        <f>P15*'８.共用部空調設備費用算出シート'!$E$30</f>
        <v>0</v>
      </c>
      <c r="R15" s="446"/>
      <c r="S15" s="7"/>
      <c r="T15" s="1984" t="s">
        <v>576</v>
      </c>
      <c r="U15" s="1985"/>
      <c r="V15" s="652"/>
      <c r="W15" s="612">
        <f>V15*'８.共用部空調設備費用算出シート'!$E$30</f>
        <v>0</v>
      </c>
      <c r="X15" s="446"/>
      <c r="Z15" s="1077" t="s">
        <v>1199</v>
      </c>
      <c r="AA15" s="1078">
        <v>190000</v>
      </c>
      <c r="AB15" s="1079">
        <v>160000</v>
      </c>
    </row>
    <row r="16" spans="1:28" s="445" customFormat="1" ht="20.25" customHeight="1">
      <c r="A16" s="7"/>
      <c r="B16" s="1984" t="s">
        <v>577</v>
      </c>
      <c r="C16" s="1985"/>
      <c r="D16" s="652"/>
      <c r="E16" s="612">
        <f>D16*'８.共用部空調設備費用算出シート'!$K$30</f>
        <v>0</v>
      </c>
      <c r="F16" s="446"/>
      <c r="G16" s="7"/>
      <c r="H16" s="1984" t="s">
        <v>577</v>
      </c>
      <c r="I16" s="1985"/>
      <c r="J16" s="652"/>
      <c r="K16" s="612">
        <f>J16*'８.共用部空調設備費用算出シート'!$K$30</f>
        <v>0</v>
      </c>
      <c r="L16" s="446"/>
      <c r="M16" s="7"/>
      <c r="N16" s="1984" t="s">
        <v>577</v>
      </c>
      <c r="O16" s="1985"/>
      <c r="P16" s="652"/>
      <c r="Q16" s="612">
        <f>P16*'８.共用部空調設備費用算出シート'!$K$30</f>
        <v>0</v>
      </c>
      <c r="R16" s="446"/>
      <c r="S16" s="7"/>
      <c r="T16" s="1984" t="s">
        <v>577</v>
      </c>
      <c r="U16" s="1985"/>
      <c r="V16" s="652"/>
      <c r="W16" s="612">
        <f>V16*'８.共用部空調設備費用算出シート'!$K$30</f>
        <v>0</v>
      </c>
      <c r="X16" s="446"/>
      <c r="Z16" s="1077" t="s">
        <v>1200</v>
      </c>
      <c r="AA16" s="1078">
        <v>200000</v>
      </c>
      <c r="AB16" s="1079">
        <v>170000</v>
      </c>
    </row>
    <row r="17" spans="1:28" s="445" customFormat="1" ht="20.25" customHeight="1">
      <c r="A17" s="7"/>
      <c r="B17" s="1984" t="s">
        <v>578</v>
      </c>
      <c r="C17" s="1985"/>
      <c r="D17" s="652"/>
      <c r="E17" s="612">
        <f>D17*'８.共用部空調設備費用算出シート'!$E$39</f>
        <v>0</v>
      </c>
      <c r="F17" s="446"/>
      <c r="G17" s="7"/>
      <c r="H17" s="1984" t="s">
        <v>578</v>
      </c>
      <c r="I17" s="1985"/>
      <c r="J17" s="652"/>
      <c r="K17" s="612">
        <f>J17*'８.共用部空調設備費用算出シート'!$E$39</f>
        <v>0</v>
      </c>
      <c r="L17" s="446"/>
      <c r="M17" s="7"/>
      <c r="N17" s="1984" t="s">
        <v>578</v>
      </c>
      <c r="O17" s="1985"/>
      <c r="P17" s="652"/>
      <c r="Q17" s="612">
        <f>P17*'８.共用部空調設備費用算出シート'!$E$39</f>
        <v>0</v>
      </c>
      <c r="R17" s="446"/>
      <c r="S17" s="7"/>
      <c r="T17" s="1984" t="s">
        <v>578</v>
      </c>
      <c r="U17" s="1985"/>
      <c r="V17" s="652"/>
      <c r="W17" s="612">
        <f>V17*'８.共用部空調設備費用算出シート'!$E$39</f>
        <v>0</v>
      </c>
      <c r="X17" s="446"/>
      <c r="Z17" s="1077" t="s">
        <v>1201</v>
      </c>
      <c r="AA17" s="1078">
        <v>220000</v>
      </c>
      <c r="AB17" s="1079">
        <v>190000</v>
      </c>
    </row>
    <row r="18" spans="1:28" s="445" customFormat="1" ht="20.25" customHeight="1" thickBot="1">
      <c r="A18" s="7"/>
      <c r="B18" s="1984" t="s">
        <v>579</v>
      </c>
      <c r="C18" s="1985"/>
      <c r="D18" s="652"/>
      <c r="E18" s="612">
        <f>D18*'８.共用部空調設備費用算出シート'!$K$39</f>
        <v>0</v>
      </c>
      <c r="F18" s="446"/>
      <c r="G18" s="7"/>
      <c r="H18" s="1984" t="s">
        <v>579</v>
      </c>
      <c r="I18" s="1985"/>
      <c r="J18" s="652"/>
      <c r="K18" s="612">
        <f>J18*'８.共用部空調設備費用算出シート'!$K$39</f>
        <v>0</v>
      </c>
      <c r="L18" s="446"/>
      <c r="M18" s="7"/>
      <c r="N18" s="1984" t="s">
        <v>579</v>
      </c>
      <c r="O18" s="1985"/>
      <c r="P18" s="652"/>
      <c r="Q18" s="612">
        <f>P18*'８.共用部空調設備費用算出シート'!$K$39</f>
        <v>0</v>
      </c>
      <c r="R18" s="446"/>
      <c r="S18" s="447"/>
      <c r="T18" s="1984" t="s">
        <v>579</v>
      </c>
      <c r="U18" s="1985"/>
      <c r="V18" s="652"/>
      <c r="W18" s="612">
        <f>V18*'８.共用部空調設備費用算出シート'!$K$39</f>
        <v>0</v>
      </c>
      <c r="X18" s="446"/>
      <c r="Z18" s="1080" t="s">
        <v>1202</v>
      </c>
      <c r="AA18" s="1081">
        <v>240000</v>
      </c>
      <c r="AB18" s="1082">
        <v>200000</v>
      </c>
    </row>
    <row r="19" spans="1:28" s="445" customFormat="1" ht="20.25" customHeight="1">
      <c r="A19" s="7"/>
      <c r="B19" s="1984" t="s">
        <v>644</v>
      </c>
      <c r="C19" s="1985"/>
      <c r="D19" s="652"/>
      <c r="E19" s="612">
        <f>D19*'８.共用部空調設備費用算出シート'!$E$48</f>
        <v>0</v>
      </c>
      <c r="F19" s="446"/>
      <c r="G19" s="7"/>
      <c r="H19" s="1984" t="s">
        <v>644</v>
      </c>
      <c r="I19" s="1985"/>
      <c r="J19" s="652"/>
      <c r="K19" s="612">
        <f>J19*'８.共用部空調設備費用算出シート'!$E$48</f>
        <v>0</v>
      </c>
      <c r="L19" s="446"/>
      <c r="M19" s="7"/>
      <c r="N19" s="1984" t="s">
        <v>644</v>
      </c>
      <c r="O19" s="1985"/>
      <c r="P19" s="652"/>
      <c r="Q19" s="612">
        <f>P19*'８.共用部空調設備費用算出シート'!$E$48</f>
        <v>0</v>
      </c>
      <c r="R19" s="499"/>
      <c r="S19" s="7"/>
      <c r="T19" s="1984" t="s">
        <v>644</v>
      </c>
      <c r="U19" s="1985"/>
      <c r="V19" s="652"/>
      <c r="W19" s="612">
        <f>V19*'８.共用部空調設備費用算出シート'!$E$48</f>
        <v>0</v>
      </c>
      <c r="X19" s="446"/>
    </row>
    <row r="20" spans="1:28" s="445" customFormat="1" ht="20.25" customHeight="1" thickBot="1">
      <c r="A20" s="7"/>
      <c r="B20" s="1989" t="s">
        <v>645</v>
      </c>
      <c r="C20" s="1990"/>
      <c r="D20" s="1083"/>
      <c r="E20" s="1084">
        <f>D20*'８.共用部空調設備費用算出シート'!$K$48</f>
        <v>0</v>
      </c>
      <c r="F20" s="446"/>
      <c r="G20" s="7"/>
      <c r="H20" s="1989" t="s">
        <v>645</v>
      </c>
      <c r="I20" s="1990"/>
      <c r="J20" s="1083"/>
      <c r="K20" s="1084">
        <f>J20*'８.共用部空調設備費用算出シート'!$K$48</f>
        <v>0</v>
      </c>
      <c r="L20" s="446"/>
      <c r="M20" s="7"/>
      <c r="N20" s="1989" t="s">
        <v>645</v>
      </c>
      <c r="O20" s="1990"/>
      <c r="P20" s="1083"/>
      <c r="Q20" s="1084">
        <f>P20*'８.共用部空調設備費用算出シート'!$K$48</f>
        <v>0</v>
      </c>
      <c r="R20" s="446"/>
      <c r="S20" s="7"/>
      <c r="T20" s="1989" t="s">
        <v>645</v>
      </c>
      <c r="U20" s="1990"/>
      <c r="V20" s="1083"/>
      <c r="W20" s="1084">
        <f>V20*'８.共用部空調設備費用算出シート'!$K$48</f>
        <v>0</v>
      </c>
      <c r="X20" s="446"/>
    </row>
    <row r="21" spans="1:28" s="445" customFormat="1" ht="20.25" customHeight="1">
      <c r="A21" s="7"/>
      <c r="B21" s="1058" t="s">
        <v>1203</v>
      </c>
      <c r="C21" s="1058" t="s">
        <v>1204</v>
      </c>
      <c r="D21" s="1058" t="s">
        <v>606</v>
      </c>
      <c r="E21" s="1058" t="s">
        <v>526</v>
      </c>
      <c r="F21" s="446"/>
      <c r="G21" s="7"/>
      <c r="H21" s="1058" t="s">
        <v>1203</v>
      </c>
      <c r="I21" s="1058" t="s">
        <v>1204</v>
      </c>
      <c r="J21" s="1058" t="s">
        <v>606</v>
      </c>
      <c r="K21" s="1058" t="s">
        <v>526</v>
      </c>
      <c r="L21" s="446"/>
      <c r="M21" s="7"/>
      <c r="N21" s="1058" t="s">
        <v>1203</v>
      </c>
      <c r="O21" s="1058" t="s">
        <v>1204</v>
      </c>
      <c r="P21" s="1058" t="s">
        <v>606</v>
      </c>
      <c r="Q21" s="1058" t="s">
        <v>526</v>
      </c>
      <c r="R21" s="446"/>
      <c r="S21" s="7"/>
      <c r="T21" s="1058" t="s">
        <v>1203</v>
      </c>
      <c r="U21" s="1058" t="s">
        <v>1204</v>
      </c>
      <c r="V21" s="1058" t="s">
        <v>606</v>
      </c>
      <c r="W21" s="1058" t="s">
        <v>526</v>
      </c>
      <c r="X21" s="446"/>
    </row>
    <row r="22" spans="1:28" s="445" customFormat="1" ht="20.25" customHeight="1">
      <c r="A22" s="7"/>
      <c r="B22" s="1125"/>
      <c r="C22" s="1125"/>
      <c r="D22" s="652"/>
      <c r="E22" s="612" t="str">
        <f>IF(OR(ISBLANK(B22),ISBLANK(C22),ISBLANK(D22)),"",IF(B22="区分（い）",VLOOKUP(C22,data7,2,FALSE)*D22,VLOOKUP(C22,data7,3,FALSE)*D22))</f>
        <v/>
      </c>
      <c r="F22" s="446"/>
      <c r="G22" s="7"/>
      <c r="H22" s="1125"/>
      <c r="I22" s="1125"/>
      <c r="J22" s="652"/>
      <c r="K22" s="612" t="str">
        <f>IF(OR(ISBLANK(H22),ISBLANK(I22),ISBLANK(J22)),"",IF(H22="区分（い）",VLOOKUP(I22,data7,2,FALSE)*J22,VLOOKUP(I22,data7,3,FALSE)*J22))</f>
        <v/>
      </c>
      <c r="L22" s="446"/>
      <c r="M22" s="7"/>
      <c r="N22" s="1125"/>
      <c r="O22" s="1125"/>
      <c r="P22" s="652"/>
      <c r="Q22" s="612" t="str">
        <f>IF(OR(ISBLANK(N22),ISBLANK(O22),ISBLANK(P22)),"",IF(N22="区分（い）",VLOOKUP(O22,data7,2,FALSE)*P22,VLOOKUP(O22,data7,3,FALSE)*P22))</f>
        <v/>
      </c>
      <c r="R22" s="446"/>
      <c r="S22" s="7"/>
      <c r="T22" s="1125"/>
      <c r="U22" s="1125"/>
      <c r="V22" s="652"/>
      <c r="W22" s="612" t="str">
        <f>IF(OR(ISBLANK(T22),ISBLANK(U22),ISBLANK(V22)),"",IF(T22="区分（い）",VLOOKUP(U22,data7,2,FALSE)*V22,VLOOKUP(U22,data7,3,FALSE)*V22))</f>
        <v/>
      </c>
      <c r="X22" s="446"/>
    </row>
    <row r="23" spans="1:28" s="445" customFormat="1" ht="20.25" customHeight="1">
      <c r="A23" s="7"/>
      <c r="B23" s="1125"/>
      <c r="C23" s="1125"/>
      <c r="D23" s="652"/>
      <c r="E23" s="612" t="str">
        <f>IF(OR(ISBLANK(B23),ISBLANK(C23),ISBLANK(D23)),"",IF(B23="区分（い）",VLOOKUP(C23,data7,2,FALSE)*D23,VLOOKUP(C23,data7,3,FALSE)*D23))</f>
        <v/>
      </c>
      <c r="F23" s="446"/>
      <c r="G23" s="7"/>
      <c r="H23" s="1125"/>
      <c r="I23" s="1125"/>
      <c r="J23" s="652"/>
      <c r="K23" s="612" t="str">
        <f>IF(OR(ISBLANK(H23),ISBLANK(I23),ISBLANK(J23)),"",IF(H23="区分（い）",VLOOKUP(I23,data7,2,FALSE)*J23,VLOOKUP(I23,data7,3,FALSE)*J23))</f>
        <v/>
      </c>
      <c r="L23" s="446"/>
      <c r="M23" s="7"/>
      <c r="N23" s="1125"/>
      <c r="O23" s="1125"/>
      <c r="P23" s="652"/>
      <c r="Q23" s="612" t="str">
        <f>IF(OR(ISBLANK(N23),ISBLANK(O23),ISBLANK(P23)),"",IF(N23="区分（い）",VLOOKUP(O23,data7,2,FALSE)*P23,VLOOKUP(O23,data7,3,FALSE)*P23))</f>
        <v/>
      </c>
      <c r="R23" s="446"/>
      <c r="S23" s="7"/>
      <c r="T23" s="1125"/>
      <c r="U23" s="1125"/>
      <c r="V23" s="652"/>
      <c r="W23" s="612" t="str">
        <f>IF(OR(ISBLANK(T23),ISBLANK(U23),ISBLANK(V23)),"",IF(T23="区分（い）",VLOOKUP(U23,data7,2,FALSE)*V23,VLOOKUP(U23,data7,3,FALSE)*V23))</f>
        <v/>
      </c>
      <c r="X23" s="446"/>
    </row>
    <row r="24" spans="1:28" s="445" customFormat="1" ht="20.25" customHeight="1">
      <c r="A24" s="7"/>
      <c r="B24" s="1125"/>
      <c r="C24" s="1125"/>
      <c r="D24" s="652"/>
      <c r="E24" s="612" t="str">
        <f>IF(OR(ISBLANK(B24),ISBLANK(C24),ISBLANK(D24)),"",IF(B24="区分（い）",VLOOKUP(C24,data7,2,FALSE)*D24,VLOOKUP(C24,data7,3,FALSE)*D24))</f>
        <v/>
      </c>
      <c r="F24" s="446"/>
      <c r="G24" s="7"/>
      <c r="H24" s="1125"/>
      <c r="I24" s="1125"/>
      <c r="J24" s="652"/>
      <c r="K24" s="612" t="str">
        <f>IF(OR(ISBLANK(H24),ISBLANK(I24),ISBLANK(J24)),"",IF(H24="区分（い）",VLOOKUP(I24,data7,2,FALSE)*J24,VLOOKUP(I24,data7,3,FALSE)*J24))</f>
        <v/>
      </c>
      <c r="L24" s="446"/>
      <c r="M24" s="7"/>
      <c r="N24" s="1125"/>
      <c r="O24" s="1125"/>
      <c r="P24" s="652"/>
      <c r="Q24" s="612" t="str">
        <f>IF(OR(ISBLANK(N24),ISBLANK(O24),ISBLANK(P24)),"",IF(N24="区分（い）",VLOOKUP(O24,data7,2,FALSE)*P24,VLOOKUP(O24,data7,3,FALSE)*P24))</f>
        <v/>
      </c>
      <c r="R24" s="446"/>
      <c r="S24" s="7"/>
      <c r="T24" s="1125"/>
      <c r="U24" s="1125"/>
      <c r="V24" s="652"/>
      <c r="W24" s="612" t="str">
        <f>IF(OR(ISBLANK(T24),ISBLANK(U24),ISBLANK(V24)),"",IF(T24="区分（い）",VLOOKUP(U24,data7,2,FALSE)*V24,VLOOKUP(U24,data7,3,FALSE)*V24))</f>
        <v/>
      </c>
      <c r="X24" s="446"/>
    </row>
    <row r="25" spans="1:28" s="445" customFormat="1" ht="20.25" customHeight="1" thickBot="1">
      <c r="A25" s="7"/>
      <c r="B25" s="1126"/>
      <c r="C25" s="1126"/>
      <c r="D25" s="653"/>
      <c r="E25" s="613" t="str">
        <f>IF(OR(ISBLANK(B25),ISBLANK(C25),ISBLANK(D25)),"",IF(B25="区分（い）",VLOOKUP(C25,data7,2,FALSE)*D25,VLOOKUP(C25,data7,3,FALSE)*D25))</f>
        <v/>
      </c>
      <c r="F25" s="446"/>
      <c r="G25" s="7"/>
      <c r="H25" s="1126"/>
      <c r="I25" s="1126"/>
      <c r="J25" s="653"/>
      <c r="K25" s="613" t="str">
        <f>IF(OR(ISBLANK(H25),ISBLANK(I25),ISBLANK(J25)),"",IF(H25="区分（い）",VLOOKUP(I25,data7,2,FALSE)*J25,VLOOKUP(I25,data7,3,FALSE)*J25))</f>
        <v/>
      </c>
      <c r="L25" s="446"/>
      <c r="M25" s="7"/>
      <c r="N25" s="1126"/>
      <c r="O25" s="1126"/>
      <c r="P25" s="653"/>
      <c r="Q25" s="613" t="str">
        <f>IF(OR(ISBLANK(N25),ISBLANK(O25),ISBLANK(P25)),"",IF(N25="区分（い）",VLOOKUP(O25,data7,2,FALSE)*P25,VLOOKUP(O25,data7,3,FALSE)*P25))</f>
        <v/>
      </c>
      <c r="R25" s="446"/>
      <c r="S25" s="7"/>
      <c r="T25" s="1126"/>
      <c r="U25" s="1126"/>
      <c r="V25" s="653"/>
      <c r="W25" s="613" t="str">
        <f>IF(OR(ISBLANK(T25),ISBLANK(U25),ISBLANK(V25)),"",IF(T25="区分（い）",VLOOKUP(U25,data7,2,FALSE)*V25,VLOOKUP(U25,data7,3,FALSE)*V25))</f>
        <v/>
      </c>
      <c r="X25" s="446"/>
    </row>
    <row r="26" spans="1:28" s="445" customFormat="1" ht="22.5" customHeight="1" thickTop="1">
      <c r="A26" s="7"/>
      <c r="B26" s="1971" t="s">
        <v>529</v>
      </c>
      <c r="C26" s="1971"/>
      <c r="D26" s="1971"/>
      <c r="E26" s="616">
        <f>SUM(E11:E20,E22:E25)</f>
        <v>0</v>
      </c>
      <c r="F26" s="446"/>
      <c r="G26" s="7"/>
      <c r="H26" s="1986" t="s">
        <v>529</v>
      </c>
      <c r="I26" s="1987"/>
      <c r="J26" s="1988"/>
      <c r="K26" s="616">
        <f>SUM(K11:K20,K22:K25)</f>
        <v>0</v>
      </c>
      <c r="L26" s="446"/>
      <c r="M26" s="7"/>
      <c r="N26" s="1971" t="s">
        <v>529</v>
      </c>
      <c r="O26" s="1971"/>
      <c r="P26" s="1971"/>
      <c r="Q26" s="616">
        <f>SUM(Q11:Q20,Q22:Q25)</f>
        <v>0</v>
      </c>
      <c r="R26" s="446"/>
      <c r="S26" s="7"/>
      <c r="T26" s="1971" t="s">
        <v>529</v>
      </c>
      <c r="U26" s="1971"/>
      <c r="V26" s="1971"/>
      <c r="W26" s="616">
        <f>SUM(W11:W20,W22:W25)</f>
        <v>0</v>
      </c>
      <c r="X26" s="446"/>
    </row>
    <row r="27" spans="1:28" ht="7.4"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row>
    <row r="28" spans="1:28" ht="14">
      <c r="A28" s="172"/>
      <c r="B28" s="43" t="s">
        <v>629</v>
      </c>
      <c r="C28" s="43"/>
      <c r="D28" s="172"/>
      <c r="E28" s="172"/>
      <c r="F28" s="172"/>
      <c r="G28" s="172"/>
      <c r="H28" s="43" t="s">
        <v>629</v>
      </c>
      <c r="I28" s="43"/>
      <c r="J28" s="172"/>
      <c r="K28" s="172"/>
      <c r="L28" s="172"/>
      <c r="M28" s="172"/>
      <c r="N28" s="43" t="s">
        <v>629</v>
      </c>
      <c r="O28" s="43"/>
      <c r="P28" s="172"/>
      <c r="Q28" s="172"/>
      <c r="R28" s="172"/>
      <c r="S28" s="172"/>
      <c r="T28" s="43" t="s">
        <v>629</v>
      </c>
      <c r="U28" s="43"/>
      <c r="V28" s="172"/>
      <c r="W28" s="172"/>
      <c r="X28" s="172"/>
    </row>
    <row r="29" spans="1:28" s="445" customFormat="1" ht="17.25" customHeight="1">
      <c r="A29" s="7"/>
      <c r="B29" s="1972" t="s">
        <v>525</v>
      </c>
      <c r="C29" s="1973"/>
      <c r="D29" s="443" t="s">
        <v>606</v>
      </c>
      <c r="E29" s="443" t="s">
        <v>526</v>
      </c>
      <c r="F29" s="444"/>
      <c r="G29" s="7"/>
      <c r="H29" s="1972" t="s">
        <v>525</v>
      </c>
      <c r="I29" s="1973"/>
      <c r="J29" s="443" t="s">
        <v>606</v>
      </c>
      <c r="K29" s="443" t="s">
        <v>526</v>
      </c>
      <c r="L29" s="444"/>
      <c r="M29" s="7"/>
      <c r="N29" s="1972" t="s">
        <v>525</v>
      </c>
      <c r="O29" s="1973"/>
      <c r="P29" s="443" t="s">
        <v>606</v>
      </c>
      <c r="Q29" s="443" t="s">
        <v>526</v>
      </c>
      <c r="R29" s="444"/>
      <c r="S29" s="7"/>
      <c r="T29" s="1972" t="s">
        <v>525</v>
      </c>
      <c r="U29" s="1973"/>
      <c r="V29" s="443" t="s">
        <v>606</v>
      </c>
      <c r="W29" s="443" t="s">
        <v>526</v>
      </c>
      <c r="X29" s="444"/>
    </row>
    <row r="30" spans="1:28" s="445" customFormat="1" ht="20.25" customHeight="1">
      <c r="A30" s="7"/>
      <c r="B30" s="1984" t="s">
        <v>567</v>
      </c>
      <c r="C30" s="1985"/>
      <c r="D30" s="652"/>
      <c r="E30" s="612">
        <f>D30*60000</f>
        <v>0</v>
      </c>
      <c r="F30" s="446"/>
      <c r="G30" s="7"/>
      <c r="H30" s="1984" t="s">
        <v>567</v>
      </c>
      <c r="I30" s="1985"/>
      <c r="J30" s="652"/>
      <c r="K30" s="612">
        <f>J30*60000</f>
        <v>0</v>
      </c>
      <c r="L30" s="446"/>
      <c r="M30" s="7"/>
      <c r="N30" s="1984" t="s">
        <v>567</v>
      </c>
      <c r="O30" s="1985"/>
      <c r="P30" s="652"/>
      <c r="Q30" s="612">
        <f>P30*60000</f>
        <v>0</v>
      </c>
      <c r="R30" s="446"/>
      <c r="S30" s="7"/>
      <c r="T30" s="1984" t="s">
        <v>567</v>
      </c>
      <c r="U30" s="1985"/>
      <c r="V30" s="652"/>
      <c r="W30" s="612">
        <f>V30*60000</f>
        <v>0</v>
      </c>
      <c r="X30" s="446"/>
    </row>
    <row r="31" spans="1:28" s="445" customFormat="1" ht="20.25" customHeight="1">
      <c r="A31" s="7"/>
      <c r="B31" s="1984" t="s">
        <v>568</v>
      </c>
      <c r="C31" s="1985"/>
      <c r="D31" s="652"/>
      <c r="E31" s="612">
        <f>D31*90000</f>
        <v>0</v>
      </c>
      <c r="F31" s="446"/>
      <c r="G31" s="7"/>
      <c r="H31" s="1984" t="s">
        <v>568</v>
      </c>
      <c r="I31" s="1985"/>
      <c r="J31" s="652"/>
      <c r="K31" s="612">
        <f>J31*90000</f>
        <v>0</v>
      </c>
      <c r="L31" s="446"/>
      <c r="M31" s="7"/>
      <c r="N31" s="1984" t="s">
        <v>568</v>
      </c>
      <c r="O31" s="1985"/>
      <c r="P31" s="652"/>
      <c r="Q31" s="612">
        <f>P31*90000</f>
        <v>0</v>
      </c>
      <c r="R31" s="446"/>
      <c r="S31" s="7"/>
      <c r="T31" s="1984" t="s">
        <v>568</v>
      </c>
      <c r="U31" s="1985"/>
      <c r="V31" s="652"/>
      <c r="W31" s="612">
        <f>V31*90000</f>
        <v>0</v>
      </c>
      <c r="X31" s="446"/>
    </row>
    <row r="32" spans="1:28" s="445" customFormat="1" ht="20.25" customHeight="1">
      <c r="A32" s="7"/>
      <c r="B32" s="1984" t="s">
        <v>569</v>
      </c>
      <c r="C32" s="1985"/>
      <c r="D32" s="652"/>
      <c r="E32" s="612">
        <f>D32*60000</f>
        <v>0</v>
      </c>
      <c r="F32" s="446"/>
      <c r="G32" s="7"/>
      <c r="H32" s="1984" t="s">
        <v>569</v>
      </c>
      <c r="I32" s="1985"/>
      <c r="J32" s="652"/>
      <c r="K32" s="612">
        <f>J32*60000</f>
        <v>0</v>
      </c>
      <c r="L32" s="446"/>
      <c r="M32" s="7"/>
      <c r="N32" s="1984" t="s">
        <v>569</v>
      </c>
      <c r="O32" s="1985"/>
      <c r="P32" s="652"/>
      <c r="Q32" s="612">
        <f>P32*60000</f>
        <v>0</v>
      </c>
      <c r="R32" s="446"/>
      <c r="S32" s="7"/>
      <c r="T32" s="1984" t="s">
        <v>569</v>
      </c>
      <c r="U32" s="1985"/>
      <c r="V32" s="652"/>
      <c r="W32" s="612">
        <f>V32*60000</f>
        <v>0</v>
      </c>
      <c r="X32" s="446"/>
    </row>
    <row r="33" spans="1:24" s="445" customFormat="1" ht="20.25" customHeight="1">
      <c r="A33" s="7"/>
      <c r="B33" s="1984" t="s">
        <v>570</v>
      </c>
      <c r="C33" s="1985"/>
      <c r="D33" s="652"/>
      <c r="E33" s="612">
        <f>D33*210000</f>
        <v>0</v>
      </c>
      <c r="F33" s="446"/>
      <c r="G33" s="7"/>
      <c r="H33" s="1984" t="s">
        <v>570</v>
      </c>
      <c r="I33" s="1985"/>
      <c r="J33" s="652"/>
      <c r="K33" s="612">
        <f>J33*210000</f>
        <v>0</v>
      </c>
      <c r="L33" s="446"/>
      <c r="M33" s="7"/>
      <c r="N33" s="1984" t="s">
        <v>570</v>
      </c>
      <c r="O33" s="1985"/>
      <c r="P33" s="652"/>
      <c r="Q33" s="612">
        <f>P33*210000</f>
        <v>0</v>
      </c>
      <c r="R33" s="446"/>
      <c r="S33" s="7"/>
      <c r="T33" s="1984" t="s">
        <v>570</v>
      </c>
      <c r="U33" s="1985"/>
      <c r="V33" s="652"/>
      <c r="W33" s="612">
        <f>V33*210000</f>
        <v>0</v>
      </c>
      <c r="X33" s="446"/>
    </row>
    <row r="34" spans="1:24" s="445" customFormat="1" ht="20.25" customHeight="1" thickBot="1">
      <c r="A34" s="7"/>
      <c r="B34" s="1982" t="s">
        <v>571</v>
      </c>
      <c r="C34" s="1983"/>
      <c r="D34" s="653"/>
      <c r="E34" s="613">
        <f>D34*240000</f>
        <v>0</v>
      </c>
      <c r="F34" s="446"/>
      <c r="G34" s="7"/>
      <c r="H34" s="1982" t="s">
        <v>571</v>
      </c>
      <c r="I34" s="1983"/>
      <c r="J34" s="653"/>
      <c r="K34" s="613">
        <f>J34*240000</f>
        <v>0</v>
      </c>
      <c r="L34" s="446"/>
      <c r="M34" s="7"/>
      <c r="N34" s="1982" t="s">
        <v>571</v>
      </c>
      <c r="O34" s="1983"/>
      <c r="P34" s="653"/>
      <c r="Q34" s="613">
        <f>P34*240000</f>
        <v>0</v>
      </c>
      <c r="R34" s="446"/>
      <c r="S34" s="7"/>
      <c r="T34" s="1982" t="s">
        <v>571</v>
      </c>
      <c r="U34" s="1983"/>
      <c r="V34" s="653"/>
      <c r="W34" s="613">
        <f>V34*240000</f>
        <v>0</v>
      </c>
      <c r="X34" s="446"/>
    </row>
    <row r="35" spans="1:24" s="445" customFormat="1" ht="22.5" customHeight="1" thickTop="1">
      <c r="A35" s="7"/>
      <c r="B35" s="1971" t="s">
        <v>529</v>
      </c>
      <c r="C35" s="1971"/>
      <c r="D35" s="1971"/>
      <c r="E35" s="616">
        <f>SUM(E30:E34)</f>
        <v>0</v>
      </c>
      <c r="F35" s="446"/>
      <c r="G35" s="7"/>
      <c r="H35" s="1971" t="s">
        <v>529</v>
      </c>
      <c r="I35" s="1971"/>
      <c r="J35" s="1971"/>
      <c r="K35" s="616">
        <f>SUM(K30:K34)</f>
        <v>0</v>
      </c>
      <c r="L35" s="446"/>
      <c r="M35" s="7"/>
      <c r="N35" s="1971" t="s">
        <v>529</v>
      </c>
      <c r="O35" s="1971"/>
      <c r="P35" s="1971"/>
      <c r="Q35" s="616">
        <f>SUM(Q30:Q34)</f>
        <v>0</v>
      </c>
      <c r="R35" s="446"/>
      <c r="S35" s="7"/>
      <c r="T35" s="1971" t="s">
        <v>529</v>
      </c>
      <c r="U35" s="1971"/>
      <c r="V35" s="1971"/>
      <c r="W35" s="616">
        <f>SUM(W30:W34)</f>
        <v>0</v>
      </c>
      <c r="X35" s="446"/>
    </row>
    <row r="36" spans="1:24" ht="5.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row>
    <row r="37" spans="1:24" ht="14">
      <c r="A37" s="172"/>
      <c r="B37" s="43" t="s">
        <v>630</v>
      </c>
      <c r="C37" s="43"/>
      <c r="D37" s="172"/>
      <c r="E37" s="172"/>
      <c r="F37" s="172"/>
      <c r="G37" s="172"/>
      <c r="H37" s="43" t="s">
        <v>630</v>
      </c>
      <c r="I37" s="43"/>
      <c r="J37" s="172"/>
      <c r="K37" s="172"/>
      <c r="L37" s="172"/>
      <c r="M37" s="172"/>
      <c r="N37" s="43" t="s">
        <v>630</v>
      </c>
      <c r="O37" s="43"/>
      <c r="P37" s="172"/>
      <c r="Q37" s="172"/>
      <c r="R37" s="172"/>
      <c r="S37" s="172"/>
      <c r="T37" s="43" t="s">
        <v>630</v>
      </c>
      <c r="U37" s="43"/>
      <c r="V37" s="172"/>
      <c r="W37" s="172"/>
      <c r="X37" s="172"/>
    </row>
    <row r="38" spans="1:24" s="445" customFormat="1" ht="17.25" customHeight="1">
      <c r="A38" s="7"/>
      <c r="B38" s="1972" t="s">
        <v>525</v>
      </c>
      <c r="C38" s="1973"/>
      <c r="D38" s="443" t="s">
        <v>606</v>
      </c>
      <c r="E38" s="443" t="s">
        <v>526</v>
      </c>
      <c r="F38" s="444"/>
      <c r="G38" s="7"/>
      <c r="H38" s="1972" t="s">
        <v>525</v>
      </c>
      <c r="I38" s="1973"/>
      <c r="J38" s="443" t="s">
        <v>606</v>
      </c>
      <c r="K38" s="443" t="s">
        <v>526</v>
      </c>
      <c r="L38" s="444"/>
      <c r="M38" s="7"/>
      <c r="N38" s="1972" t="s">
        <v>525</v>
      </c>
      <c r="O38" s="1973"/>
      <c r="P38" s="443" t="s">
        <v>606</v>
      </c>
      <c r="Q38" s="443" t="s">
        <v>526</v>
      </c>
      <c r="R38" s="444"/>
      <c r="S38" s="7"/>
      <c r="T38" s="1972" t="s">
        <v>525</v>
      </c>
      <c r="U38" s="1973"/>
      <c r="V38" s="443" t="s">
        <v>606</v>
      </c>
      <c r="W38" s="443" t="s">
        <v>526</v>
      </c>
      <c r="X38" s="444"/>
    </row>
    <row r="39" spans="1:24" s="445" customFormat="1" ht="30.65" customHeight="1">
      <c r="A39" s="7"/>
      <c r="B39" s="1980" t="s">
        <v>1205</v>
      </c>
      <c r="C39" s="1981"/>
      <c r="D39" s="652"/>
      <c r="E39" s="612">
        <f>D39*8000</f>
        <v>0</v>
      </c>
      <c r="F39" s="446"/>
      <c r="G39" s="7"/>
      <c r="H39" s="1980" t="s">
        <v>1205</v>
      </c>
      <c r="I39" s="1981"/>
      <c r="J39" s="652"/>
      <c r="K39" s="612">
        <f>J39*8000</f>
        <v>0</v>
      </c>
      <c r="L39" s="446"/>
      <c r="M39" s="7"/>
      <c r="N39" s="1980" t="s">
        <v>1205</v>
      </c>
      <c r="O39" s="1981"/>
      <c r="P39" s="652"/>
      <c r="Q39" s="612">
        <f>P39*8000</f>
        <v>0</v>
      </c>
      <c r="R39" s="446"/>
      <c r="S39" s="7"/>
      <c r="T39" s="1980" t="s">
        <v>1205</v>
      </c>
      <c r="U39" s="1981"/>
      <c r="V39" s="652"/>
      <c r="W39" s="612">
        <f>V39*8000</f>
        <v>0</v>
      </c>
      <c r="X39" s="446"/>
    </row>
    <row r="40" spans="1:24" s="445" customFormat="1" ht="30.65" customHeight="1" thickBot="1">
      <c r="A40" s="7"/>
      <c r="B40" s="1978" t="s">
        <v>1206</v>
      </c>
      <c r="C40" s="1979"/>
      <c r="D40" s="653"/>
      <c r="E40" s="613">
        <f>D40*10000</f>
        <v>0</v>
      </c>
      <c r="F40" s="446"/>
      <c r="G40" s="7"/>
      <c r="H40" s="1978" t="s">
        <v>1206</v>
      </c>
      <c r="I40" s="1979"/>
      <c r="J40" s="653"/>
      <c r="K40" s="613">
        <f>J40*10000</f>
        <v>0</v>
      </c>
      <c r="L40" s="446"/>
      <c r="M40" s="7"/>
      <c r="N40" s="1978" t="s">
        <v>1206</v>
      </c>
      <c r="O40" s="1979"/>
      <c r="P40" s="653"/>
      <c r="Q40" s="613">
        <f>P40*10000</f>
        <v>0</v>
      </c>
      <c r="R40" s="446"/>
      <c r="S40" s="7"/>
      <c r="T40" s="1978" t="s">
        <v>1206</v>
      </c>
      <c r="U40" s="1979"/>
      <c r="V40" s="653"/>
      <c r="W40" s="613">
        <f>V40*10000</f>
        <v>0</v>
      </c>
      <c r="X40" s="446"/>
    </row>
    <row r="41" spans="1:24" s="445" customFormat="1" ht="23.25" customHeight="1" thickTop="1">
      <c r="A41" s="7"/>
      <c r="B41" s="1971" t="s">
        <v>529</v>
      </c>
      <c r="C41" s="1971"/>
      <c r="D41" s="1971"/>
      <c r="E41" s="616">
        <f>SUM(E39:E40)</f>
        <v>0</v>
      </c>
      <c r="F41" s="446"/>
      <c r="G41" s="7"/>
      <c r="H41" s="1971" t="s">
        <v>529</v>
      </c>
      <c r="I41" s="1971"/>
      <c r="J41" s="1971"/>
      <c r="K41" s="616">
        <f>SUM(K39:K40)</f>
        <v>0</v>
      </c>
      <c r="L41" s="446"/>
      <c r="M41" s="7"/>
      <c r="N41" s="1971" t="s">
        <v>529</v>
      </c>
      <c r="O41" s="1971"/>
      <c r="P41" s="1971"/>
      <c r="Q41" s="616">
        <f>SUM(Q39:Q40)</f>
        <v>0</v>
      </c>
      <c r="R41" s="446"/>
      <c r="S41" s="7"/>
      <c r="T41" s="1971" t="s">
        <v>529</v>
      </c>
      <c r="U41" s="1971"/>
      <c r="V41" s="1971"/>
      <c r="W41" s="616">
        <f>SUM(W39:W40)</f>
        <v>0</v>
      </c>
      <c r="X41" s="446"/>
    </row>
    <row r="42" spans="1:24" ht="7.4"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row>
    <row r="43" spans="1:24" ht="14">
      <c r="A43" s="172"/>
      <c r="B43" s="43" t="s">
        <v>635</v>
      </c>
      <c r="C43" s="43"/>
      <c r="D43" s="172"/>
      <c r="E43" s="172"/>
      <c r="F43" s="172"/>
      <c r="G43" s="172"/>
      <c r="H43" s="43" t="s">
        <v>635</v>
      </c>
      <c r="I43" s="43"/>
      <c r="J43" s="172"/>
      <c r="K43" s="172"/>
      <c r="L43" s="172"/>
      <c r="M43" s="172"/>
      <c r="N43" s="43" t="s">
        <v>635</v>
      </c>
      <c r="O43" s="43"/>
      <c r="P43" s="172"/>
      <c r="Q43" s="172"/>
      <c r="R43" s="172"/>
      <c r="S43" s="172"/>
      <c r="T43" s="43" t="s">
        <v>635</v>
      </c>
      <c r="U43" s="43"/>
      <c r="V43" s="172"/>
      <c r="W43" s="172"/>
      <c r="X43" s="172"/>
    </row>
    <row r="44" spans="1:24" s="445" customFormat="1" ht="17.25" customHeight="1">
      <c r="B44" s="1972" t="s">
        <v>631</v>
      </c>
      <c r="C44" s="1977"/>
      <c r="D44" s="1973"/>
      <c r="E44" s="443" t="s">
        <v>526</v>
      </c>
      <c r="H44" s="1972" t="s">
        <v>631</v>
      </c>
      <c r="I44" s="1977"/>
      <c r="J44" s="1973"/>
      <c r="K44" s="443" t="s">
        <v>526</v>
      </c>
      <c r="N44" s="1972" t="s">
        <v>631</v>
      </c>
      <c r="O44" s="1977"/>
      <c r="P44" s="1973"/>
      <c r="Q44" s="443" t="s">
        <v>526</v>
      </c>
      <c r="T44" s="1972" t="s">
        <v>631</v>
      </c>
      <c r="U44" s="1977"/>
      <c r="V44" s="1973"/>
      <c r="W44" s="443" t="s">
        <v>526</v>
      </c>
    </row>
    <row r="45" spans="1:24" s="445" customFormat="1" ht="20.25" customHeight="1">
      <c r="B45" s="1974" t="s">
        <v>632</v>
      </c>
      <c r="C45" s="1974"/>
      <c r="D45" s="1974"/>
      <c r="E45" s="612">
        <f>E26</f>
        <v>0</v>
      </c>
      <c r="H45" s="1974" t="s">
        <v>632</v>
      </c>
      <c r="I45" s="1974"/>
      <c r="J45" s="1974"/>
      <c r="K45" s="612">
        <f>K26</f>
        <v>0</v>
      </c>
      <c r="N45" s="1974" t="s">
        <v>632</v>
      </c>
      <c r="O45" s="1974"/>
      <c r="P45" s="1974"/>
      <c r="Q45" s="612">
        <f>Q26</f>
        <v>0</v>
      </c>
      <c r="T45" s="1974" t="s">
        <v>632</v>
      </c>
      <c r="U45" s="1974"/>
      <c r="V45" s="1974"/>
      <c r="W45" s="612">
        <f>W26</f>
        <v>0</v>
      </c>
    </row>
    <row r="46" spans="1:24" s="445" customFormat="1" ht="20.25" customHeight="1">
      <c r="B46" s="1974" t="s">
        <v>633</v>
      </c>
      <c r="C46" s="1974"/>
      <c r="D46" s="1974"/>
      <c r="E46" s="612">
        <f>E35</f>
        <v>0</v>
      </c>
      <c r="H46" s="1974" t="s">
        <v>633</v>
      </c>
      <c r="I46" s="1974"/>
      <c r="J46" s="1974"/>
      <c r="K46" s="612">
        <f>K35</f>
        <v>0</v>
      </c>
      <c r="N46" s="1974" t="s">
        <v>633</v>
      </c>
      <c r="O46" s="1974"/>
      <c r="P46" s="1974"/>
      <c r="Q46" s="612">
        <f>Q35</f>
        <v>0</v>
      </c>
      <c r="T46" s="1974" t="s">
        <v>633</v>
      </c>
      <c r="U46" s="1974"/>
      <c r="V46" s="1974"/>
      <c r="W46" s="612">
        <f>W35</f>
        <v>0</v>
      </c>
    </row>
    <row r="47" spans="1:24" s="445" customFormat="1" ht="20.25" customHeight="1">
      <c r="B47" s="1974" t="s">
        <v>634</v>
      </c>
      <c r="C47" s="1974"/>
      <c r="D47" s="1974"/>
      <c r="E47" s="612">
        <f>E41</f>
        <v>0</v>
      </c>
      <c r="H47" s="1974" t="s">
        <v>634</v>
      </c>
      <c r="I47" s="1974"/>
      <c r="J47" s="1974"/>
      <c r="K47" s="612">
        <f>K41</f>
        <v>0</v>
      </c>
      <c r="N47" s="1974" t="s">
        <v>634</v>
      </c>
      <c r="O47" s="1974"/>
      <c r="P47" s="1974"/>
      <c r="Q47" s="612">
        <f>Q41</f>
        <v>0</v>
      </c>
      <c r="T47" s="1974" t="s">
        <v>634</v>
      </c>
      <c r="U47" s="1974"/>
      <c r="V47" s="1974"/>
      <c r="W47" s="612">
        <f>W41</f>
        <v>0</v>
      </c>
    </row>
    <row r="48" spans="1:24" s="445" customFormat="1" ht="20.25" customHeight="1">
      <c r="B48" s="1974" t="s">
        <v>691</v>
      </c>
      <c r="C48" s="1974"/>
      <c r="D48" s="1974"/>
      <c r="E48" s="828"/>
      <c r="H48" s="1974" t="s">
        <v>691</v>
      </c>
      <c r="I48" s="1974"/>
      <c r="J48" s="1974"/>
      <c r="K48" s="828"/>
      <c r="N48" s="1974" t="s">
        <v>691</v>
      </c>
      <c r="O48" s="1974"/>
      <c r="P48" s="1974"/>
      <c r="Q48" s="828"/>
      <c r="T48" s="1974" t="s">
        <v>691</v>
      </c>
      <c r="U48" s="1974"/>
      <c r="V48" s="1974"/>
      <c r="W48" s="828"/>
    </row>
    <row r="49" spans="2:23" s="445" customFormat="1" ht="20.25" customHeight="1">
      <c r="B49" s="1974" t="s">
        <v>692</v>
      </c>
      <c r="C49" s="1974"/>
      <c r="D49" s="1974"/>
      <c r="E49" s="828"/>
      <c r="H49" s="1974" t="s">
        <v>692</v>
      </c>
      <c r="I49" s="1974"/>
      <c r="J49" s="1974"/>
      <c r="K49" s="828"/>
      <c r="N49" s="1974" t="s">
        <v>692</v>
      </c>
      <c r="O49" s="1974"/>
      <c r="P49" s="1974"/>
      <c r="Q49" s="828"/>
      <c r="T49" s="1974" t="s">
        <v>692</v>
      </c>
      <c r="U49" s="1974"/>
      <c r="V49" s="1974"/>
      <c r="W49" s="828"/>
    </row>
    <row r="50" spans="2:23" s="445" customFormat="1" ht="20.25" customHeight="1" thickBot="1">
      <c r="B50" s="1976" t="s">
        <v>646</v>
      </c>
      <c r="C50" s="1976"/>
      <c r="D50" s="1976"/>
      <c r="E50" s="615">
        <f>'９.費用明細書（共用部）'!I71</f>
        <v>0</v>
      </c>
      <c r="H50" s="1976" t="s">
        <v>647</v>
      </c>
      <c r="I50" s="1976"/>
      <c r="J50" s="1976"/>
      <c r="K50" s="615">
        <f>'９.費用明細書（共用部）'!U71</f>
        <v>0</v>
      </c>
      <c r="N50" s="1976" t="s">
        <v>647</v>
      </c>
      <c r="O50" s="1976"/>
      <c r="P50" s="1976"/>
      <c r="Q50" s="615">
        <f>'９.費用明細書（共用部）'!AG71</f>
        <v>0</v>
      </c>
      <c r="T50" s="1976" t="s">
        <v>647</v>
      </c>
      <c r="U50" s="1976"/>
      <c r="V50" s="1976"/>
      <c r="W50" s="615">
        <f>'９.費用明細書（共用部）'!AS71</f>
        <v>0</v>
      </c>
    </row>
    <row r="51" spans="2:23" s="445" customFormat="1" ht="20.25" customHeight="1" thickTop="1">
      <c r="B51" s="1975" t="s">
        <v>529</v>
      </c>
      <c r="C51" s="1975"/>
      <c r="D51" s="1975"/>
      <c r="E51" s="614">
        <f>SUM(E45:E50)</f>
        <v>0</v>
      </c>
      <c r="H51" s="1975" t="s">
        <v>529</v>
      </c>
      <c r="I51" s="1975"/>
      <c r="J51" s="1975"/>
      <c r="K51" s="614">
        <f>SUM(K45:K50)</f>
        <v>0</v>
      </c>
      <c r="N51" s="1975" t="s">
        <v>529</v>
      </c>
      <c r="O51" s="1975"/>
      <c r="P51" s="1975"/>
      <c r="Q51" s="614">
        <f>SUM(Q45:Q50)</f>
        <v>0</v>
      </c>
      <c r="T51" s="1975" t="s">
        <v>529</v>
      </c>
      <c r="U51" s="1975"/>
      <c r="V51" s="1975"/>
      <c r="W51" s="614">
        <f>SUM(W45:W50)</f>
        <v>0</v>
      </c>
    </row>
    <row r="52" spans="2:23" ht="5.25" customHeight="1"/>
  </sheetData>
  <sheetProtection algorithmName="SHA-512" hashValue="BbO9KBxMANlzPYp9cj9R0LFyvJ+L64fCGx/wV3ijdWQlgGFB8UFA+cO+2JpGBgIIwWyPwpZENzj6duALnXFNdg==" saltValue="7rBhEmpBEHUZsSQMX4h8hA==" spinCount="100000" sheet="1" formatCells="0" formatRows="0" insertRows="0" deleteRows="0" selectLockedCells="1" autoFilter="0" pivotTables="0"/>
  <mergeCells count="128">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s>
  <phoneticPr fontId="22"/>
  <conditionalFormatting sqref="B22:D25">
    <cfRule type="containsBlanks" dxfId="283" priority="10">
      <formula>LEN(TRIM(B22))=0</formula>
    </cfRule>
  </conditionalFormatting>
  <conditionalFormatting sqref="D11:D20">
    <cfRule type="containsBlanks" dxfId="282" priority="25">
      <formula>LEN(TRIM(D11))=0</formula>
    </cfRule>
  </conditionalFormatting>
  <conditionalFormatting sqref="D30:D34 D39:D40">
    <cfRule type="containsBlanks" dxfId="281" priority="24">
      <formula>LEN(TRIM(D30))=0</formula>
    </cfRule>
  </conditionalFormatting>
  <conditionalFormatting sqref="E48:E49">
    <cfRule type="containsBlanks" dxfId="280" priority="23">
      <formula>LEN(TRIM(E48))=0</formula>
    </cfRule>
  </conditionalFormatting>
  <conditionalFormatting sqref="H22:J25">
    <cfRule type="containsBlanks" dxfId="278" priority="9">
      <formula>LEN(TRIM(H22))=0</formula>
    </cfRule>
  </conditionalFormatting>
  <conditionalFormatting sqref="J11:J20">
    <cfRule type="containsBlanks" dxfId="277" priority="22">
      <formula>LEN(TRIM(J11))=0</formula>
    </cfRule>
  </conditionalFormatting>
  <conditionalFormatting sqref="J30:J34 J39:J40">
    <cfRule type="containsBlanks" dxfId="276" priority="21">
      <formula>LEN(TRIM(J30))=0</formula>
    </cfRule>
  </conditionalFormatting>
  <conditionalFormatting sqref="K48:K49">
    <cfRule type="containsBlanks" dxfId="275" priority="20">
      <formula>LEN(TRIM(K48))=0</formula>
    </cfRule>
  </conditionalFormatting>
  <conditionalFormatting sqref="N22:P25">
    <cfRule type="containsBlanks" dxfId="273" priority="8">
      <formula>LEN(TRIM(N22))=0</formula>
    </cfRule>
  </conditionalFormatting>
  <conditionalFormatting sqref="P11:P20">
    <cfRule type="containsBlanks" dxfId="272" priority="19">
      <formula>LEN(TRIM(P11))=0</formula>
    </cfRule>
  </conditionalFormatting>
  <conditionalFormatting sqref="P30:P34 P39:P40">
    <cfRule type="containsBlanks" dxfId="271" priority="18">
      <formula>LEN(TRIM(P30))=0</formula>
    </cfRule>
  </conditionalFormatting>
  <conditionalFormatting sqref="Q48:Q49">
    <cfRule type="containsBlanks" dxfId="270" priority="17">
      <formula>LEN(TRIM(Q48))=0</formula>
    </cfRule>
  </conditionalFormatting>
  <conditionalFormatting sqref="T22:V25">
    <cfRule type="containsBlanks" dxfId="268" priority="7">
      <formula>LEN(TRIM(T22))=0</formula>
    </cfRule>
  </conditionalFormatting>
  <conditionalFormatting sqref="V11:V20">
    <cfRule type="containsBlanks" dxfId="267" priority="16">
      <formula>LEN(TRIM(V11))=0</formula>
    </cfRule>
  </conditionalFormatting>
  <conditionalFormatting sqref="V30:V34 V39:V40">
    <cfRule type="containsBlanks" dxfId="266" priority="15">
      <formula>LEN(TRIM(V30))=0</formula>
    </cfRule>
  </conditionalFormatting>
  <conditionalFormatting sqref="W48:W49">
    <cfRule type="containsBlanks" dxfId="265" priority="14">
      <formula>LEN(TRIM(W48))=0</formula>
    </cfRule>
  </conditionalFormatting>
  <conditionalFormatting sqref="Z11:Z15">
    <cfRule type="containsBlanks" dxfId="264" priority="11">
      <formula>LEN(TRIM(Z11))=0</formula>
    </cfRule>
  </conditionalFormatting>
  <conditionalFormatting sqref="Z10:AB10">
    <cfRule type="expression" dxfId="263" priority="12">
      <formula>_xlfn.ISFORMULA(Z10)=TRUE</formula>
    </cfRule>
  </conditionalFormatting>
  <conditionalFormatting sqref="AA11:AB18">
    <cfRule type="expression" dxfId="262"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&amp;R&amp;K00-042R6高層ZEH-M_ver.1</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58203125" style="394" customWidth="1"/>
    <col min="2" max="4" width="8.58203125" style="393" customWidth="1"/>
    <col min="5" max="5" width="12" style="393" customWidth="1"/>
    <col min="6" max="6" width="1.33203125" style="393" customWidth="1"/>
    <col min="7" max="7" width="8.58203125" style="394" customWidth="1"/>
    <col min="8" max="10" width="8.58203125" style="393" customWidth="1"/>
    <col min="11" max="11" width="12" style="393" customWidth="1"/>
    <col min="12" max="12" width="0.83203125" style="393" customWidth="1"/>
    <col min="13" max="13" width="9" style="393"/>
    <col min="14" max="14" width="19.08203125" style="393" hidden="1" customWidth="1"/>
    <col min="15" max="15" width="15.58203125" style="393" hidden="1" customWidth="1"/>
    <col min="16" max="16384" width="9" style="393"/>
  </cols>
  <sheetData>
    <row r="1" spans="1:15">
      <c r="A1" s="392" t="s">
        <v>1063</v>
      </c>
    </row>
    <row r="2" spans="1:15" ht="19.5" customHeight="1">
      <c r="A2" s="392" t="s">
        <v>1072</v>
      </c>
    </row>
    <row r="3" spans="1:15" ht="24" customHeight="1">
      <c r="A3" s="431" t="s">
        <v>1071</v>
      </c>
      <c r="B3" s="432"/>
      <c r="C3" s="432"/>
      <c r="D3" s="432"/>
      <c r="E3" s="432"/>
      <c r="F3" s="432"/>
      <c r="G3" s="433"/>
      <c r="H3" s="432"/>
      <c r="I3" s="432"/>
      <c r="J3" s="432"/>
      <c r="K3" s="432"/>
    </row>
    <row r="4" spans="1:15" ht="5.25" customHeight="1" thickBot="1">
      <c r="A4" s="433"/>
      <c r="B4" s="2017"/>
      <c r="C4" s="2017"/>
      <c r="D4" s="2017"/>
      <c r="E4" s="2017"/>
      <c r="F4" s="2017"/>
      <c r="G4" s="2017"/>
      <c r="H4" s="2017"/>
      <c r="I4" s="2017"/>
      <c r="J4" s="2017"/>
      <c r="K4" s="2017"/>
    </row>
    <row r="5" spans="1:15" ht="18.75" customHeight="1" thickBot="1">
      <c r="A5" s="2005" t="s">
        <v>620</v>
      </c>
      <c r="B5" s="1991" t="s">
        <v>842</v>
      </c>
      <c r="C5" s="1992"/>
      <c r="D5" s="1993" t="s">
        <v>532</v>
      </c>
      <c r="E5" s="1995" t="s">
        <v>435</v>
      </c>
      <c r="F5" s="434"/>
      <c r="G5" s="2005" t="s">
        <v>620</v>
      </c>
      <c r="H5" s="1991" t="s">
        <v>842</v>
      </c>
      <c r="I5" s="1992"/>
      <c r="J5" s="1993" t="s">
        <v>532</v>
      </c>
      <c r="K5" s="1995" t="s">
        <v>435</v>
      </c>
      <c r="L5" s="395"/>
      <c r="N5" s="393" t="s">
        <v>553</v>
      </c>
    </row>
    <row r="6" spans="1:15" ht="18.75" customHeight="1" thickBot="1">
      <c r="A6" s="2006"/>
      <c r="B6" s="435" t="s">
        <v>554</v>
      </c>
      <c r="C6" s="436" t="s">
        <v>555</v>
      </c>
      <c r="D6" s="1994"/>
      <c r="E6" s="1996"/>
      <c r="F6" s="434"/>
      <c r="G6" s="2006"/>
      <c r="H6" s="435" t="s">
        <v>554</v>
      </c>
      <c r="I6" s="436" t="s">
        <v>555</v>
      </c>
      <c r="J6" s="1994"/>
      <c r="K6" s="1996"/>
      <c r="L6" s="396"/>
      <c r="N6" s="2013" t="s">
        <v>556</v>
      </c>
      <c r="O6" s="2014"/>
    </row>
    <row r="7" spans="1:15" ht="26.5" customHeight="1" thickTop="1">
      <c r="A7" s="1997" t="s">
        <v>557</v>
      </c>
      <c r="B7" s="2009"/>
      <c r="C7" s="655"/>
      <c r="D7" s="658"/>
      <c r="E7" s="437"/>
      <c r="F7" s="438"/>
      <c r="G7" s="1997" t="s">
        <v>558</v>
      </c>
      <c r="H7" s="2009"/>
      <c r="I7" s="655"/>
      <c r="J7" s="658"/>
      <c r="K7" s="437"/>
      <c r="L7" s="396"/>
      <c r="N7" s="2015" t="s">
        <v>554</v>
      </c>
      <c r="O7" s="397">
        <v>25000</v>
      </c>
    </row>
    <row r="8" spans="1:15" ht="26.5" customHeight="1">
      <c r="A8" s="1998"/>
      <c r="B8" s="2010"/>
      <c r="C8" s="656"/>
      <c r="D8" s="659"/>
      <c r="E8" s="439"/>
      <c r="F8" s="438"/>
      <c r="G8" s="1998"/>
      <c r="H8" s="2010"/>
      <c r="I8" s="656"/>
      <c r="J8" s="659"/>
      <c r="K8" s="439"/>
      <c r="L8" s="396"/>
      <c r="N8" s="2016"/>
      <c r="O8" s="398">
        <v>100000</v>
      </c>
    </row>
    <row r="9" spans="1:15" ht="26.5" customHeight="1">
      <c r="A9" s="1998"/>
      <c r="B9" s="2010"/>
      <c r="C9" s="656"/>
      <c r="D9" s="659"/>
      <c r="E9" s="439"/>
      <c r="F9" s="438"/>
      <c r="G9" s="1998"/>
      <c r="H9" s="2010"/>
      <c r="I9" s="656"/>
      <c r="J9" s="659"/>
      <c r="K9" s="439"/>
      <c r="L9" s="396"/>
      <c r="N9" s="399" t="s">
        <v>555</v>
      </c>
      <c r="O9" s="400">
        <v>180000</v>
      </c>
    </row>
    <row r="10" spans="1:15" ht="26.5" customHeight="1" thickBot="1">
      <c r="A10" s="1998"/>
      <c r="B10" s="2010"/>
      <c r="C10" s="656"/>
      <c r="D10" s="659"/>
      <c r="E10" s="439"/>
      <c r="F10" s="438"/>
      <c r="G10" s="1998"/>
      <c r="H10" s="2010"/>
      <c r="I10" s="656"/>
      <c r="J10" s="659"/>
      <c r="K10" s="439"/>
      <c r="L10" s="396"/>
      <c r="N10" s="401" t="s">
        <v>559</v>
      </c>
      <c r="O10" s="402">
        <v>100000</v>
      </c>
    </row>
    <row r="11" spans="1:15" ht="26.5" customHeight="1">
      <c r="A11" s="1998"/>
      <c r="B11" s="2011"/>
      <c r="C11" s="657"/>
      <c r="D11" s="660"/>
      <c r="E11" s="440"/>
      <c r="F11" s="441"/>
      <c r="G11" s="1998"/>
      <c r="H11" s="2011"/>
      <c r="I11" s="657"/>
      <c r="J11" s="660"/>
      <c r="K11" s="440"/>
      <c r="L11" s="396"/>
    </row>
    <row r="12" spans="1:15" ht="26.25" customHeight="1" thickBot="1">
      <c r="A12" s="1999"/>
      <c r="B12" s="2003" t="s">
        <v>660</v>
      </c>
      <c r="C12" s="2004"/>
      <c r="D12" s="661"/>
      <c r="E12" s="617">
        <f>(B7*$O$7+IF(B7=0,0,$O$8)+SUM(D7:D11)*$O$9+D12*$O$10)</f>
        <v>0</v>
      </c>
      <c r="F12" s="438"/>
      <c r="G12" s="1999"/>
      <c r="H12" s="2003" t="s">
        <v>660</v>
      </c>
      <c r="I12" s="2004"/>
      <c r="J12" s="661"/>
      <c r="K12" s="617">
        <f>(H7*$O$7+IF(H7=0,0,$O$8)+SUM(J7:J11)*$O$9+J12*$O$10)</f>
        <v>0</v>
      </c>
      <c r="L12" s="396"/>
    </row>
    <row r="13" spans="1:15" ht="8.25" customHeight="1" thickBot="1">
      <c r="A13" s="442"/>
      <c r="B13" s="432"/>
      <c r="C13" s="432"/>
      <c r="D13" s="432"/>
      <c r="E13" s="432"/>
      <c r="F13" s="432"/>
      <c r="G13" s="432"/>
      <c r="H13" s="432"/>
      <c r="I13" s="432"/>
      <c r="J13" s="432"/>
      <c r="K13" s="432"/>
      <c r="L13" s="428"/>
    </row>
    <row r="14" spans="1:15" ht="18.75" customHeight="1">
      <c r="A14" s="2005" t="s">
        <v>620</v>
      </c>
      <c r="B14" s="1991" t="s">
        <v>842</v>
      </c>
      <c r="C14" s="1992"/>
      <c r="D14" s="1993" t="s">
        <v>532</v>
      </c>
      <c r="E14" s="1995" t="s">
        <v>435</v>
      </c>
      <c r="F14" s="434"/>
      <c r="G14" s="2005" t="s">
        <v>620</v>
      </c>
      <c r="H14" s="1991" t="s">
        <v>842</v>
      </c>
      <c r="I14" s="1992"/>
      <c r="J14" s="1993" t="s">
        <v>532</v>
      </c>
      <c r="K14" s="1995" t="s">
        <v>435</v>
      </c>
      <c r="L14" s="396"/>
    </row>
    <row r="15" spans="1:15" ht="18.75" customHeight="1" thickBot="1">
      <c r="A15" s="2006"/>
      <c r="B15" s="435" t="s">
        <v>554</v>
      </c>
      <c r="C15" s="436" t="s">
        <v>555</v>
      </c>
      <c r="D15" s="1994"/>
      <c r="E15" s="1996"/>
      <c r="F15" s="434"/>
      <c r="G15" s="2006"/>
      <c r="H15" s="435" t="s">
        <v>554</v>
      </c>
      <c r="I15" s="436" t="s">
        <v>555</v>
      </c>
      <c r="J15" s="1994"/>
      <c r="K15" s="1996"/>
      <c r="L15" s="396"/>
      <c r="N15" s="2012"/>
      <c r="O15" s="2012"/>
    </row>
    <row r="16" spans="1:15" ht="26.5" customHeight="1" thickTop="1">
      <c r="A16" s="1997" t="s">
        <v>560</v>
      </c>
      <c r="B16" s="2009"/>
      <c r="C16" s="655"/>
      <c r="D16" s="658"/>
      <c r="E16" s="437"/>
      <c r="F16" s="438"/>
      <c r="G16" s="1997" t="s">
        <v>561</v>
      </c>
      <c r="H16" s="2009"/>
      <c r="I16" s="655"/>
      <c r="J16" s="658"/>
      <c r="K16" s="437"/>
      <c r="L16" s="396"/>
      <c r="N16" s="509"/>
      <c r="O16" s="510"/>
    </row>
    <row r="17" spans="1:15" ht="26.5" customHeight="1">
      <c r="A17" s="1998"/>
      <c r="B17" s="2010"/>
      <c r="C17" s="656"/>
      <c r="D17" s="659"/>
      <c r="E17" s="439"/>
      <c r="F17" s="438"/>
      <c r="G17" s="1998"/>
      <c r="H17" s="2010"/>
      <c r="I17" s="656"/>
      <c r="J17" s="659"/>
      <c r="K17" s="439"/>
      <c r="L17" s="396"/>
      <c r="N17" s="509"/>
      <c r="O17" s="510"/>
    </row>
    <row r="18" spans="1:15" ht="26.5" customHeight="1">
      <c r="A18" s="1998"/>
      <c r="B18" s="2010"/>
      <c r="C18" s="656"/>
      <c r="D18" s="659"/>
      <c r="E18" s="439"/>
      <c r="F18" s="438"/>
      <c r="G18" s="1998"/>
      <c r="H18" s="2010"/>
      <c r="I18" s="656"/>
      <c r="J18" s="659"/>
      <c r="K18" s="439"/>
      <c r="L18" s="396"/>
      <c r="N18" s="509"/>
      <c r="O18" s="510"/>
    </row>
    <row r="19" spans="1:15" ht="26.5" customHeight="1">
      <c r="A19" s="1998"/>
      <c r="B19" s="2010"/>
      <c r="C19" s="656"/>
      <c r="D19" s="659"/>
      <c r="E19" s="439"/>
      <c r="F19" s="438"/>
      <c r="G19" s="1998"/>
      <c r="H19" s="2010"/>
      <c r="I19" s="656"/>
      <c r="J19" s="659"/>
      <c r="K19" s="439"/>
      <c r="L19" s="396"/>
      <c r="N19" s="509"/>
      <c r="O19" s="510"/>
    </row>
    <row r="20" spans="1:15" ht="26.5" customHeight="1">
      <c r="A20" s="1998"/>
      <c r="B20" s="2011"/>
      <c r="C20" s="657"/>
      <c r="D20" s="660"/>
      <c r="E20" s="440"/>
      <c r="F20" s="441"/>
      <c r="G20" s="1998"/>
      <c r="H20" s="2011"/>
      <c r="I20" s="657"/>
      <c r="J20" s="660"/>
      <c r="K20" s="440"/>
      <c r="L20" s="396"/>
      <c r="O20" s="510"/>
    </row>
    <row r="21" spans="1:15" ht="26.5" customHeight="1" thickBot="1">
      <c r="A21" s="1999"/>
      <c r="B21" s="2003" t="s">
        <v>660</v>
      </c>
      <c r="C21" s="2004"/>
      <c r="D21" s="661"/>
      <c r="E21" s="617">
        <f>(B16*$O$7+IF(B16=0,0,$O$8)+SUM(D16:D20)*$O$9+D21*$O$10)</f>
        <v>0</v>
      </c>
      <c r="F21" s="438"/>
      <c r="G21" s="1999"/>
      <c r="H21" s="2003" t="s">
        <v>660</v>
      </c>
      <c r="I21" s="2004"/>
      <c r="J21" s="661"/>
      <c r="K21" s="617">
        <f>(H16*$O$7+IF(H16=0,0,$O$8)+SUM(J16:J20)*$O$9+J21*$O$10)</f>
        <v>0</v>
      </c>
      <c r="L21" s="396"/>
      <c r="O21" s="510"/>
    </row>
    <row r="22" spans="1:15" ht="8.25" customHeight="1" thickBot="1">
      <c r="A22" s="442"/>
      <c r="B22" s="432"/>
      <c r="C22" s="432"/>
      <c r="D22" s="432"/>
      <c r="E22" s="432"/>
      <c r="F22" s="432"/>
      <c r="G22" s="432"/>
      <c r="H22" s="432"/>
      <c r="I22" s="432"/>
      <c r="J22" s="432"/>
      <c r="K22" s="432"/>
      <c r="L22" s="428"/>
    </row>
    <row r="23" spans="1:15" ht="18.75" customHeight="1">
      <c r="A23" s="2005" t="s">
        <v>620</v>
      </c>
      <c r="B23" s="1991" t="s">
        <v>842</v>
      </c>
      <c r="C23" s="1992"/>
      <c r="D23" s="1993" t="s">
        <v>532</v>
      </c>
      <c r="E23" s="1995" t="s">
        <v>435</v>
      </c>
      <c r="F23" s="434"/>
      <c r="G23" s="2005" t="s">
        <v>620</v>
      </c>
      <c r="H23" s="1991" t="s">
        <v>842</v>
      </c>
      <c r="I23" s="1992"/>
      <c r="J23" s="1993" t="s">
        <v>532</v>
      </c>
      <c r="K23" s="1995" t="s">
        <v>435</v>
      </c>
      <c r="L23" s="396"/>
      <c r="O23" s="510"/>
    </row>
    <row r="24" spans="1:15" ht="18.75" customHeight="1" thickBot="1">
      <c r="A24" s="2006"/>
      <c r="B24" s="435" t="s">
        <v>554</v>
      </c>
      <c r="C24" s="436" t="s">
        <v>555</v>
      </c>
      <c r="D24" s="1994"/>
      <c r="E24" s="1996"/>
      <c r="F24" s="434"/>
      <c r="G24" s="2006"/>
      <c r="H24" s="435" t="s">
        <v>554</v>
      </c>
      <c r="I24" s="436" t="s">
        <v>555</v>
      </c>
      <c r="J24" s="1994"/>
      <c r="K24" s="1996"/>
      <c r="L24" s="396"/>
      <c r="N24" s="511"/>
      <c r="O24" s="510"/>
    </row>
    <row r="25" spans="1:15" ht="26.5" customHeight="1" thickTop="1">
      <c r="A25" s="1997" t="s">
        <v>562</v>
      </c>
      <c r="B25" s="2009"/>
      <c r="C25" s="655"/>
      <c r="D25" s="658"/>
      <c r="E25" s="437"/>
      <c r="F25" s="438"/>
      <c r="G25" s="1997" t="s">
        <v>563</v>
      </c>
      <c r="H25" s="2009"/>
      <c r="I25" s="655"/>
      <c r="J25" s="658"/>
      <c r="K25" s="437"/>
      <c r="L25" s="396"/>
    </row>
    <row r="26" spans="1:15" ht="26.5" customHeight="1">
      <c r="A26" s="1998"/>
      <c r="B26" s="2010"/>
      <c r="C26" s="656"/>
      <c r="D26" s="659"/>
      <c r="E26" s="439"/>
      <c r="F26" s="438"/>
      <c r="G26" s="1998"/>
      <c r="H26" s="2010"/>
      <c r="I26" s="656"/>
      <c r="J26" s="659"/>
      <c r="K26" s="439"/>
      <c r="L26" s="396"/>
    </row>
    <row r="27" spans="1:15" ht="26.5" customHeight="1">
      <c r="A27" s="1998"/>
      <c r="B27" s="2010"/>
      <c r="C27" s="656"/>
      <c r="D27" s="659"/>
      <c r="E27" s="439"/>
      <c r="F27" s="438"/>
      <c r="G27" s="1998"/>
      <c r="H27" s="2010"/>
      <c r="I27" s="656"/>
      <c r="J27" s="659"/>
      <c r="K27" s="439"/>
      <c r="L27" s="396"/>
    </row>
    <row r="28" spans="1:15" ht="26.5" customHeight="1">
      <c r="A28" s="1998"/>
      <c r="B28" s="2010"/>
      <c r="C28" s="656"/>
      <c r="D28" s="659"/>
      <c r="E28" s="439"/>
      <c r="F28" s="438"/>
      <c r="G28" s="1998"/>
      <c r="H28" s="2010"/>
      <c r="I28" s="656"/>
      <c r="J28" s="659"/>
      <c r="K28" s="439"/>
      <c r="L28" s="396"/>
    </row>
    <row r="29" spans="1:15" ht="26.5" customHeight="1">
      <c r="A29" s="1998"/>
      <c r="B29" s="2011"/>
      <c r="C29" s="657"/>
      <c r="D29" s="660"/>
      <c r="E29" s="440"/>
      <c r="F29" s="441"/>
      <c r="G29" s="1998"/>
      <c r="H29" s="2011"/>
      <c r="I29" s="657"/>
      <c r="J29" s="660"/>
      <c r="K29" s="440"/>
      <c r="L29" s="396"/>
    </row>
    <row r="30" spans="1:15" ht="26.5" customHeight="1" thickBot="1">
      <c r="A30" s="1999"/>
      <c r="B30" s="2003" t="s">
        <v>660</v>
      </c>
      <c r="C30" s="2004"/>
      <c r="D30" s="661"/>
      <c r="E30" s="617">
        <f>(B25*$O$7+IF(B25=0,0,$O$8)+SUM(D25:D29)*$O$9+D30*$O$10)</f>
        <v>0</v>
      </c>
      <c r="F30" s="438"/>
      <c r="G30" s="1999"/>
      <c r="H30" s="2003" t="s">
        <v>660</v>
      </c>
      <c r="I30" s="2004"/>
      <c r="J30" s="661"/>
      <c r="K30" s="617">
        <f>(H25*$O$7+IF(H25=0,0,$O$8)+SUM(J25:J29)*$O$9+J30*$O$10)</f>
        <v>0</v>
      </c>
      <c r="L30" s="396"/>
    </row>
    <row r="31" spans="1:15" ht="8.25" customHeight="1" thickBot="1">
      <c r="A31" s="442"/>
      <c r="B31" s="432"/>
      <c r="C31" s="432"/>
      <c r="D31" s="432"/>
      <c r="E31" s="432"/>
      <c r="F31" s="432"/>
      <c r="G31" s="432"/>
      <c r="H31" s="432"/>
      <c r="I31" s="432"/>
      <c r="J31" s="432"/>
      <c r="K31" s="442"/>
      <c r="L31" s="428"/>
    </row>
    <row r="32" spans="1:15" ht="18.75" customHeight="1">
      <c r="A32" s="2005" t="s">
        <v>620</v>
      </c>
      <c r="B32" s="1991" t="s">
        <v>842</v>
      </c>
      <c r="C32" s="1992"/>
      <c r="D32" s="1993" t="s">
        <v>532</v>
      </c>
      <c r="E32" s="2007" t="s">
        <v>435</v>
      </c>
      <c r="F32" s="434"/>
      <c r="G32" s="2005" t="s">
        <v>620</v>
      </c>
      <c r="H32" s="1991" t="s">
        <v>842</v>
      </c>
      <c r="I32" s="1992"/>
      <c r="J32" s="1993" t="s">
        <v>532</v>
      </c>
      <c r="K32" s="1995" t="s">
        <v>435</v>
      </c>
      <c r="L32" s="396"/>
    </row>
    <row r="33" spans="1:12" ht="18.75" customHeight="1" thickBot="1">
      <c r="A33" s="2006"/>
      <c r="B33" s="435" t="s">
        <v>554</v>
      </c>
      <c r="C33" s="436" t="s">
        <v>555</v>
      </c>
      <c r="D33" s="1994"/>
      <c r="E33" s="2008"/>
      <c r="F33" s="434"/>
      <c r="G33" s="2006"/>
      <c r="H33" s="435" t="s">
        <v>554</v>
      </c>
      <c r="I33" s="436" t="s">
        <v>555</v>
      </c>
      <c r="J33" s="1994"/>
      <c r="K33" s="1996"/>
      <c r="L33" s="396"/>
    </row>
    <row r="34" spans="1:12" ht="26.5" customHeight="1" thickTop="1">
      <c r="A34" s="1997" t="s">
        <v>564</v>
      </c>
      <c r="B34" s="2009"/>
      <c r="C34" s="655"/>
      <c r="D34" s="658"/>
      <c r="E34" s="437"/>
      <c r="F34" s="438"/>
      <c r="G34" s="2000" t="s">
        <v>565</v>
      </c>
      <c r="H34" s="2009"/>
      <c r="I34" s="655"/>
      <c r="J34" s="658"/>
      <c r="K34" s="437"/>
      <c r="L34" s="396"/>
    </row>
    <row r="35" spans="1:12" ht="26.5" customHeight="1">
      <c r="A35" s="1998"/>
      <c r="B35" s="2010"/>
      <c r="C35" s="656"/>
      <c r="D35" s="659"/>
      <c r="E35" s="439"/>
      <c r="F35" s="438"/>
      <c r="G35" s="2001"/>
      <c r="H35" s="2010"/>
      <c r="I35" s="656"/>
      <c r="J35" s="659"/>
      <c r="K35" s="439"/>
      <c r="L35" s="396"/>
    </row>
    <row r="36" spans="1:12" ht="26.5" customHeight="1">
      <c r="A36" s="1998"/>
      <c r="B36" s="2010"/>
      <c r="C36" s="656"/>
      <c r="D36" s="659"/>
      <c r="E36" s="439"/>
      <c r="F36" s="438"/>
      <c r="G36" s="2001"/>
      <c r="H36" s="2010"/>
      <c r="I36" s="656"/>
      <c r="J36" s="659"/>
      <c r="K36" s="439"/>
      <c r="L36" s="396"/>
    </row>
    <row r="37" spans="1:12" ht="26.5" customHeight="1">
      <c r="A37" s="1998"/>
      <c r="B37" s="2010"/>
      <c r="C37" s="656"/>
      <c r="D37" s="659"/>
      <c r="E37" s="439"/>
      <c r="F37" s="438"/>
      <c r="G37" s="2001"/>
      <c r="H37" s="2010"/>
      <c r="I37" s="656"/>
      <c r="J37" s="659"/>
      <c r="K37" s="439"/>
    </row>
    <row r="38" spans="1:12" ht="26.5" customHeight="1">
      <c r="A38" s="1998"/>
      <c r="B38" s="2011"/>
      <c r="C38" s="657"/>
      <c r="D38" s="660"/>
      <c r="E38" s="440"/>
      <c r="F38" s="441"/>
      <c r="G38" s="2001"/>
      <c r="H38" s="2011"/>
      <c r="I38" s="657"/>
      <c r="J38" s="660"/>
      <c r="K38" s="440"/>
    </row>
    <row r="39" spans="1:12" ht="26.5" customHeight="1" thickBot="1">
      <c r="A39" s="1999"/>
      <c r="B39" s="2003" t="s">
        <v>660</v>
      </c>
      <c r="C39" s="2004"/>
      <c r="D39" s="661"/>
      <c r="E39" s="617">
        <f>(B34*$O$7+IF(B34=0,0,$O$8)+SUM(D34:D38)*$O$9+D39*$O$10)</f>
        <v>0</v>
      </c>
      <c r="F39" s="438"/>
      <c r="G39" s="2002"/>
      <c r="H39" s="2003" t="s">
        <v>660</v>
      </c>
      <c r="I39" s="2004"/>
      <c r="J39" s="661"/>
      <c r="K39" s="617">
        <f>(H34*$O$7+IF(H34=0,0,$O$8)+SUM(J34:J38)*$O$9+J39*$O$10)</f>
        <v>0</v>
      </c>
    </row>
    <row r="40" spans="1:12" ht="6" customHeight="1" thickBot="1">
      <c r="A40" s="505"/>
    </row>
    <row r="41" spans="1:12" ht="18.75" customHeight="1">
      <c r="A41" s="2005" t="s">
        <v>620</v>
      </c>
      <c r="B41" s="1991" t="s">
        <v>842</v>
      </c>
      <c r="C41" s="1992"/>
      <c r="D41" s="1993" t="s">
        <v>532</v>
      </c>
      <c r="E41" s="2007" t="s">
        <v>435</v>
      </c>
      <c r="F41" s="434"/>
      <c r="G41" s="2005" t="s">
        <v>620</v>
      </c>
      <c r="H41" s="1991" t="s">
        <v>842</v>
      </c>
      <c r="I41" s="1992"/>
      <c r="J41" s="1993" t="s">
        <v>532</v>
      </c>
      <c r="K41" s="1995" t="s">
        <v>435</v>
      </c>
    </row>
    <row r="42" spans="1:12" ht="18.75" customHeight="1" thickBot="1">
      <c r="A42" s="2006"/>
      <c r="B42" s="435" t="s">
        <v>554</v>
      </c>
      <c r="C42" s="436" t="s">
        <v>555</v>
      </c>
      <c r="D42" s="1994"/>
      <c r="E42" s="2008"/>
      <c r="F42" s="434"/>
      <c r="G42" s="2006"/>
      <c r="H42" s="435" t="s">
        <v>554</v>
      </c>
      <c r="I42" s="436" t="s">
        <v>555</v>
      </c>
      <c r="J42" s="1994"/>
      <c r="K42" s="1996"/>
    </row>
    <row r="43" spans="1:12" ht="26.25" customHeight="1" thickTop="1">
      <c r="A43" s="1997" t="s">
        <v>642</v>
      </c>
      <c r="B43" s="2009"/>
      <c r="C43" s="655"/>
      <c r="D43" s="658"/>
      <c r="E43" s="437"/>
      <c r="F43" s="438"/>
      <c r="G43" s="2000" t="s">
        <v>643</v>
      </c>
      <c r="H43" s="2009"/>
      <c r="I43" s="655"/>
      <c r="J43" s="658"/>
      <c r="K43" s="437"/>
    </row>
    <row r="44" spans="1:12" ht="26.25" customHeight="1">
      <c r="A44" s="1998"/>
      <c r="B44" s="2010"/>
      <c r="C44" s="656"/>
      <c r="D44" s="659"/>
      <c r="E44" s="439"/>
      <c r="F44" s="438"/>
      <c r="G44" s="2001"/>
      <c r="H44" s="2010"/>
      <c r="I44" s="656"/>
      <c r="J44" s="659"/>
      <c r="K44" s="439"/>
    </row>
    <row r="45" spans="1:12" ht="26.25" customHeight="1">
      <c r="A45" s="1998"/>
      <c r="B45" s="2010"/>
      <c r="C45" s="656"/>
      <c r="D45" s="659"/>
      <c r="E45" s="439"/>
      <c r="F45" s="438"/>
      <c r="G45" s="2001"/>
      <c r="H45" s="2010"/>
      <c r="I45" s="656"/>
      <c r="J45" s="659"/>
      <c r="K45" s="439"/>
    </row>
    <row r="46" spans="1:12" ht="26.25" customHeight="1">
      <c r="A46" s="1998"/>
      <c r="B46" s="2010"/>
      <c r="C46" s="656"/>
      <c r="D46" s="659"/>
      <c r="E46" s="439"/>
      <c r="F46" s="438"/>
      <c r="G46" s="2001"/>
      <c r="H46" s="2010"/>
      <c r="I46" s="656"/>
      <c r="J46" s="659"/>
      <c r="K46" s="439"/>
    </row>
    <row r="47" spans="1:12" ht="26.25" customHeight="1">
      <c r="A47" s="1998"/>
      <c r="B47" s="2011"/>
      <c r="C47" s="657"/>
      <c r="D47" s="660"/>
      <c r="E47" s="440"/>
      <c r="F47" s="441"/>
      <c r="G47" s="2001"/>
      <c r="H47" s="2011"/>
      <c r="I47" s="657"/>
      <c r="J47" s="660"/>
      <c r="K47" s="440"/>
    </row>
    <row r="48" spans="1:12" ht="26.25" customHeight="1" thickBot="1">
      <c r="A48" s="1999"/>
      <c r="B48" s="2003" t="s">
        <v>660</v>
      </c>
      <c r="C48" s="2004"/>
      <c r="D48" s="661"/>
      <c r="E48" s="617">
        <f>(B43*$O$7+IF(B43=0,0,$O$8)+SUM(D43:D47)*$O$9+D48*$O$10)</f>
        <v>0</v>
      </c>
      <c r="F48" s="438"/>
      <c r="G48" s="2002"/>
      <c r="H48" s="2003" t="s">
        <v>660</v>
      </c>
      <c r="I48" s="2004"/>
      <c r="J48" s="661"/>
      <c r="K48" s="617">
        <f>(H43*$O$7+IF(H43=0,0,$O$8)+SUM(J43:J47)*$O$9+J48*$O$10)</f>
        <v>0</v>
      </c>
    </row>
    <row r="49" spans="1:1">
      <c r="A49" s="506"/>
    </row>
  </sheetData>
  <sheetProtection algorithmName="SHA-512" hashValue="PAZd8IiPHeeRPz2JDDoQF5tJU4LuxRnWlmKji5I1GCV1v2Adw4kxKcYgl3xTpags2pdP+q4WVw2YHLAU1Vm00A==" saltValue="RM0HCuI0Bcsz1Xx7FyZ45g==" spinCount="100000" sheet="1" formatCells="0" formatRows="0" insertRows="0" deleteRows="0" selectLockedCells="1" autoFilter="0" pivotTables="0"/>
  <mergeCells count="74">
    <mergeCell ref="B4:K4"/>
    <mergeCell ref="A5:A6"/>
    <mergeCell ref="B5:C5"/>
    <mergeCell ref="D5:D6"/>
    <mergeCell ref="E5:E6"/>
    <mergeCell ref="G5:G6"/>
    <mergeCell ref="H5:I5"/>
    <mergeCell ref="J5:J6"/>
    <mergeCell ref="K5:K6"/>
    <mergeCell ref="N6:O6"/>
    <mergeCell ref="A7:A12"/>
    <mergeCell ref="G7:G12"/>
    <mergeCell ref="N7:N8"/>
    <mergeCell ref="B12:C12"/>
    <mergeCell ref="H12:I12"/>
    <mergeCell ref="B7:B11"/>
    <mergeCell ref="H7:H11"/>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s>
  <phoneticPr fontId="22"/>
  <conditionalFormatting sqref="B7 C7:D11 D12">
    <cfRule type="containsBlanks" dxfId="261" priority="27">
      <formula>LEN(TRIM(B7))=0</formula>
    </cfRule>
  </conditionalFormatting>
  <conditionalFormatting sqref="B16 H16 C16:D20 I16:J20 D21 J21 B25 H25 C25:D29 I25:J29 D30 J30 B34 H34 C34:D38 I34:J38 D39 J39 B43 H43 C43:D47 I43:J47 D48 J48">
    <cfRule type="containsBlanks" dxfId="260" priority="1">
      <formula>LEN(TRIM(B16))=0</formula>
    </cfRule>
  </conditionalFormatting>
  <conditionalFormatting sqref="H7 I7:J11 J12">
    <cfRule type="containsBlanks" dxfId="259"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&amp;R&amp;K00-042R6高層ZEH-M_ver.1</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81" customWidth="1"/>
    <col min="2" max="2" width="30.58203125" style="46" customWidth="1"/>
    <col min="3" max="3" width="20.58203125" style="46" customWidth="1"/>
    <col min="4" max="4" width="6.58203125" style="46" customWidth="1"/>
    <col min="5" max="5" width="10.58203125" style="47" customWidth="1"/>
    <col min="6" max="6" width="5.58203125" style="46" customWidth="1"/>
    <col min="7" max="7" width="13.58203125" style="46" customWidth="1"/>
    <col min="8" max="8" width="5.58203125" style="46" customWidth="1"/>
    <col min="9" max="9" width="13.58203125" style="46" customWidth="1"/>
    <col min="10" max="10" width="5.58203125" style="46" customWidth="1"/>
    <col min="11" max="11" width="13.58203125" style="46" customWidth="1"/>
    <col min="12" max="12" width="20.58203125" style="46" customWidth="1"/>
    <col min="13" max="13" width="1.58203125" customWidth="1"/>
    <col min="14" max="14" width="30.58203125" style="46" customWidth="1"/>
    <col min="15" max="15" width="20.58203125" style="46" customWidth="1"/>
    <col min="16" max="16" width="6.58203125" style="46" customWidth="1"/>
    <col min="17" max="17" width="10.58203125" style="47" customWidth="1"/>
    <col min="18" max="18" width="5.58203125" style="46" customWidth="1"/>
    <col min="19" max="19" width="13.58203125" style="46" customWidth="1"/>
    <col min="20" max="20" width="5.58203125" style="46" customWidth="1"/>
    <col min="21" max="21" width="13.58203125" style="46" customWidth="1"/>
    <col min="22" max="22" width="5.58203125" style="46" customWidth="1"/>
    <col min="23" max="23" width="13.58203125" style="46" customWidth="1"/>
    <col min="24" max="24" width="20.58203125" style="46" customWidth="1"/>
    <col min="25" max="25" width="1.58203125" customWidth="1"/>
    <col min="26" max="26" width="30.58203125" style="46" customWidth="1"/>
    <col min="27" max="27" width="20.58203125" style="46" customWidth="1"/>
    <col min="28" max="28" width="6.58203125" style="46" customWidth="1"/>
    <col min="29" max="29" width="10.58203125" style="47" customWidth="1"/>
    <col min="30" max="30" width="5.58203125" style="46" customWidth="1"/>
    <col min="31" max="31" width="13.58203125" style="46" customWidth="1"/>
    <col min="32" max="32" width="5.58203125" style="46" customWidth="1"/>
    <col min="33" max="33" width="13.58203125" style="46" customWidth="1"/>
    <col min="34" max="34" width="5.58203125" style="46" customWidth="1"/>
    <col min="35" max="35" width="13.58203125" style="46" customWidth="1"/>
    <col min="36" max="36" width="20.58203125" style="46" customWidth="1"/>
    <col min="37" max="37" width="1.58203125" customWidth="1"/>
    <col min="38" max="38" width="30.58203125" style="46" customWidth="1"/>
    <col min="39" max="39" width="20.58203125" style="46" customWidth="1"/>
    <col min="40" max="40" width="6.58203125" style="46" customWidth="1"/>
    <col min="41" max="41" width="10.58203125" style="47" customWidth="1"/>
    <col min="42" max="42" width="5.58203125" style="46" customWidth="1"/>
    <col min="43" max="43" width="13.58203125" style="46" customWidth="1"/>
    <col min="44" max="44" width="5.58203125" style="46" customWidth="1"/>
    <col min="45" max="45" width="13.58203125" style="46" customWidth="1"/>
    <col min="46" max="46" width="5.58203125" style="46" customWidth="1"/>
    <col min="47" max="47" width="13.58203125" style="46" customWidth="1"/>
    <col min="48" max="48" width="20.58203125" style="46" customWidth="1"/>
    <col min="49" max="54" width="9" style="46"/>
    <col min="55" max="55" width="9" style="46" customWidth="1"/>
    <col min="56" max="16384" width="9" style="46"/>
  </cols>
  <sheetData>
    <row r="1" spans="1:48" ht="19">
      <c r="A1" s="195" t="s">
        <v>1069</v>
      </c>
    </row>
    <row r="2" spans="1:48" s="205" customFormat="1" ht="19">
      <c r="A2" s="195" t="s">
        <v>1070</v>
      </c>
      <c r="B2" s="195"/>
      <c r="C2" s="207"/>
      <c r="D2" s="203"/>
      <c r="E2" s="204"/>
      <c r="F2" s="203"/>
      <c r="G2" s="203"/>
      <c r="H2" s="203"/>
      <c r="I2" s="203"/>
      <c r="M2" s="206"/>
      <c r="N2" s="207"/>
      <c r="O2" s="207"/>
      <c r="P2" s="203"/>
      <c r="Q2" s="204"/>
      <c r="R2" s="203"/>
      <c r="S2" s="203"/>
      <c r="T2" s="203"/>
      <c r="U2" s="203"/>
      <c r="Y2" s="206"/>
      <c r="Z2" s="207"/>
      <c r="AA2" s="207"/>
      <c r="AB2" s="203"/>
      <c r="AC2" s="204"/>
      <c r="AD2" s="203"/>
      <c r="AE2" s="203"/>
      <c r="AF2" s="203"/>
      <c r="AG2" s="203"/>
      <c r="AK2" s="206"/>
      <c r="AL2" s="207"/>
      <c r="AM2" s="207"/>
      <c r="AN2" s="203"/>
      <c r="AO2" s="204"/>
      <c r="AP2" s="203"/>
      <c r="AQ2" s="203"/>
      <c r="AR2" s="203"/>
      <c r="AS2" s="203"/>
    </row>
    <row r="3" spans="1:48" s="211" customFormat="1" ht="19">
      <c r="A3" s="208" t="s">
        <v>1056</v>
      </c>
      <c r="B3" s="208"/>
      <c r="C3" s="209"/>
      <c r="D3" s="209"/>
      <c r="E3" s="210"/>
      <c r="H3" s="212"/>
      <c r="I3" s="213"/>
      <c r="J3" s="213"/>
      <c r="K3" s="214"/>
      <c r="L3" s="213"/>
      <c r="M3" s="206"/>
      <c r="N3" s="209"/>
      <c r="O3" s="209"/>
      <c r="P3" s="209"/>
      <c r="Q3" s="210"/>
      <c r="T3" s="212"/>
      <c r="U3" s="213"/>
      <c r="V3" s="213"/>
      <c r="W3" s="214"/>
      <c r="X3" s="213"/>
      <c r="Y3" s="206"/>
      <c r="Z3" s="209"/>
      <c r="AA3" s="209"/>
      <c r="AB3" s="209"/>
      <c r="AC3" s="210"/>
      <c r="AF3" s="212"/>
      <c r="AG3" s="213"/>
      <c r="AH3" s="213"/>
      <c r="AI3" s="214"/>
      <c r="AJ3" s="213"/>
      <c r="AK3" s="206"/>
      <c r="AL3" s="209"/>
      <c r="AM3" s="209"/>
      <c r="AN3" s="209"/>
      <c r="AO3" s="210"/>
      <c r="AR3" s="212"/>
      <c r="AS3" s="213"/>
      <c r="AT3" s="213"/>
      <c r="AU3" s="214"/>
      <c r="AV3" s="213"/>
    </row>
    <row r="4" spans="1:48" s="216" customFormat="1" ht="19">
      <c r="A4" s="208" t="s">
        <v>1057</v>
      </c>
      <c r="B4" s="208"/>
      <c r="C4" s="215"/>
      <c r="D4" s="215"/>
      <c r="E4" s="215"/>
      <c r="H4" s="217"/>
      <c r="I4" s="218"/>
      <c r="J4" s="218"/>
      <c r="K4" s="219"/>
      <c r="L4" s="218"/>
      <c r="M4" s="206"/>
      <c r="N4" s="215"/>
      <c r="O4" s="215"/>
      <c r="P4" s="215"/>
      <c r="Q4" s="215"/>
      <c r="T4" s="217"/>
      <c r="U4" s="218"/>
      <c r="V4" s="218"/>
      <c r="W4" s="219"/>
      <c r="X4" s="218"/>
      <c r="Y4" s="206"/>
      <c r="Z4" s="215"/>
      <c r="AA4" s="215"/>
      <c r="AB4" s="215"/>
      <c r="AC4" s="215"/>
      <c r="AF4" s="217"/>
      <c r="AG4" s="218"/>
      <c r="AH4" s="218"/>
      <c r="AI4" s="219"/>
      <c r="AJ4" s="218"/>
      <c r="AK4" s="206"/>
      <c r="AL4" s="215"/>
      <c r="AM4" s="215"/>
      <c r="AN4" s="215"/>
      <c r="AO4" s="215"/>
      <c r="AR4" s="217"/>
      <c r="AS4" s="218"/>
      <c r="AT4" s="218"/>
      <c r="AU4" s="219"/>
      <c r="AV4" s="218"/>
    </row>
    <row r="5" spans="1:48" s="216" customFormat="1" ht="19">
      <c r="A5" s="208" t="s">
        <v>1061</v>
      </c>
      <c r="B5" s="208"/>
      <c r="C5" s="215"/>
      <c r="D5" s="215"/>
      <c r="E5" s="215"/>
      <c r="H5" s="217"/>
      <c r="I5" s="218"/>
      <c r="J5" s="218"/>
      <c r="K5" s="219"/>
      <c r="L5" s="218"/>
      <c r="M5" s="206"/>
      <c r="N5" s="215"/>
      <c r="O5" s="215"/>
      <c r="P5" s="215"/>
      <c r="Q5" s="215"/>
      <c r="T5" s="217"/>
      <c r="U5" s="218"/>
      <c r="V5" s="218"/>
      <c r="W5" s="219"/>
      <c r="X5" s="218"/>
      <c r="Y5" s="206"/>
      <c r="Z5" s="215"/>
      <c r="AA5" s="215"/>
      <c r="AB5" s="215"/>
      <c r="AC5" s="215"/>
      <c r="AF5" s="217"/>
      <c r="AG5" s="218"/>
      <c r="AH5" s="218"/>
      <c r="AI5" s="219"/>
      <c r="AJ5" s="218"/>
      <c r="AK5" s="206"/>
      <c r="AL5" s="215"/>
      <c r="AM5" s="215"/>
      <c r="AN5" s="215"/>
      <c r="AO5" s="215"/>
      <c r="AR5" s="217"/>
      <c r="AS5" s="218"/>
      <c r="AT5" s="218"/>
      <c r="AU5" s="219"/>
      <c r="AV5" s="218"/>
    </row>
    <row r="6" spans="1:48" s="92" customFormat="1" ht="16">
      <c r="B6" s="93"/>
      <c r="C6" s="94"/>
      <c r="D6" s="94"/>
      <c r="E6" s="94"/>
      <c r="H6" s="95"/>
      <c r="I6" s="96"/>
      <c r="J6" s="96"/>
      <c r="K6" s="97"/>
      <c r="L6" s="96"/>
      <c r="M6" s="1"/>
      <c r="N6" s="94"/>
      <c r="O6" s="94"/>
      <c r="P6" s="94"/>
      <c r="Q6" s="94"/>
      <c r="T6" s="95"/>
      <c r="U6" s="96"/>
      <c r="V6" s="96"/>
      <c r="W6" s="97"/>
      <c r="X6" s="96"/>
      <c r="Y6" s="1"/>
      <c r="Z6" s="94"/>
      <c r="AA6" s="94"/>
      <c r="AB6" s="94"/>
      <c r="AC6" s="94"/>
      <c r="AF6" s="95"/>
      <c r="AG6" s="96"/>
      <c r="AH6" s="96"/>
      <c r="AI6" s="97"/>
      <c r="AJ6" s="96"/>
      <c r="AK6" s="1"/>
      <c r="AL6" s="94"/>
      <c r="AM6" s="94"/>
      <c r="AN6" s="94"/>
      <c r="AO6" s="94"/>
      <c r="AR6" s="95"/>
      <c r="AS6" s="96"/>
      <c r="AT6" s="96"/>
      <c r="AU6" s="97"/>
      <c r="AV6" s="96"/>
    </row>
    <row r="7" spans="1:48">
      <c r="B7" s="2019" t="s">
        <v>1065</v>
      </c>
      <c r="C7" s="2019"/>
      <c r="D7" s="2019"/>
      <c r="E7" s="2019"/>
      <c r="F7" s="2019"/>
      <c r="G7" s="2019"/>
      <c r="H7" s="2019"/>
      <c r="I7" s="2019"/>
      <c r="J7" s="2019"/>
      <c r="K7" s="2019"/>
      <c r="L7" s="2019"/>
      <c r="N7" s="2019" t="s">
        <v>1066</v>
      </c>
      <c r="O7" s="2019"/>
      <c r="P7" s="2019"/>
      <c r="Q7" s="2019"/>
      <c r="R7" s="2019"/>
      <c r="S7" s="2019"/>
      <c r="T7" s="2019"/>
      <c r="U7" s="2019"/>
      <c r="V7" s="2019"/>
      <c r="W7" s="2019"/>
      <c r="X7" s="2019"/>
      <c r="Z7" s="2019" t="s">
        <v>1067</v>
      </c>
      <c r="AA7" s="2019"/>
      <c r="AB7" s="2019"/>
      <c r="AC7" s="2019"/>
      <c r="AD7" s="2019"/>
      <c r="AE7" s="2019"/>
      <c r="AF7" s="2019"/>
      <c r="AG7" s="2019"/>
      <c r="AH7" s="2019"/>
      <c r="AI7" s="2019"/>
      <c r="AJ7" s="2019"/>
      <c r="AL7" s="2019" t="s">
        <v>1068</v>
      </c>
      <c r="AM7" s="2019"/>
      <c r="AN7" s="2019"/>
      <c r="AO7" s="2019"/>
      <c r="AP7" s="2019"/>
      <c r="AQ7" s="2019"/>
      <c r="AR7" s="2019"/>
      <c r="AS7" s="2019"/>
      <c r="AT7" s="2019"/>
      <c r="AU7" s="2019"/>
      <c r="AV7" s="2019"/>
    </row>
    <row r="8" spans="1:48" ht="16.5">
      <c r="A8" s="83"/>
      <c r="B8" s="223"/>
      <c r="C8" s="223"/>
      <c r="D8" s="223"/>
      <c r="E8" s="224"/>
      <c r="F8" s="223"/>
      <c r="G8" s="223"/>
      <c r="H8" s="223"/>
      <c r="I8" s="223"/>
      <c r="J8" s="223"/>
      <c r="K8" s="223"/>
      <c r="L8" s="223"/>
      <c r="N8" s="223"/>
      <c r="O8" s="223"/>
      <c r="P8" s="223"/>
      <c r="Q8" s="224"/>
      <c r="R8" s="223"/>
      <c r="S8" s="223"/>
      <c r="T8" s="223"/>
      <c r="U8" s="223"/>
      <c r="V8" s="223"/>
      <c r="W8" s="223"/>
      <c r="X8" s="223"/>
      <c r="Z8" s="223"/>
      <c r="AA8" s="223"/>
      <c r="AB8" s="223"/>
      <c r="AC8" s="224"/>
      <c r="AD8" s="223"/>
      <c r="AE8" s="223"/>
      <c r="AF8" s="223"/>
      <c r="AG8" s="223"/>
      <c r="AH8" s="223"/>
      <c r="AI8" s="223"/>
      <c r="AJ8" s="223"/>
      <c r="AL8" s="223"/>
      <c r="AM8" s="223"/>
      <c r="AN8" s="223"/>
      <c r="AO8" s="224"/>
      <c r="AP8" s="223"/>
      <c r="AQ8" s="223"/>
      <c r="AR8" s="223"/>
      <c r="AS8" s="223"/>
      <c r="AT8" s="223"/>
      <c r="AU8" s="223"/>
      <c r="AV8" s="223"/>
    </row>
    <row r="9" spans="1:48">
      <c r="B9" s="2018" t="s">
        <v>693</v>
      </c>
      <c r="C9" s="2018"/>
      <c r="D9" s="2018"/>
      <c r="E9" s="2018"/>
      <c r="F9" s="2018"/>
      <c r="G9" s="2018"/>
      <c r="H9" s="2018"/>
      <c r="I9" s="2018"/>
      <c r="J9" s="2018"/>
      <c r="K9" s="2018"/>
      <c r="L9" s="225"/>
      <c r="N9" s="2018" t="s">
        <v>693</v>
      </c>
      <c r="O9" s="2018"/>
      <c r="P9" s="2018"/>
      <c r="Q9" s="2018"/>
      <c r="R9" s="2018"/>
      <c r="S9" s="2018"/>
      <c r="T9" s="2018"/>
      <c r="U9" s="2018"/>
      <c r="V9" s="2018"/>
      <c r="W9" s="2018"/>
      <c r="X9" s="225"/>
      <c r="Z9" s="2018" t="s">
        <v>693</v>
      </c>
      <c r="AA9" s="2018"/>
      <c r="AB9" s="2018"/>
      <c r="AC9" s="2018"/>
      <c r="AD9" s="2018"/>
      <c r="AE9" s="2018"/>
      <c r="AF9" s="2018"/>
      <c r="AG9" s="2018"/>
      <c r="AH9" s="2018"/>
      <c r="AI9" s="2018"/>
      <c r="AJ9" s="225"/>
      <c r="AL9" s="2018" t="s">
        <v>693</v>
      </c>
      <c r="AM9" s="2018"/>
      <c r="AN9" s="2018"/>
      <c r="AO9" s="2018"/>
      <c r="AP9" s="2018"/>
      <c r="AQ9" s="2018"/>
      <c r="AR9" s="2018"/>
      <c r="AS9" s="2018"/>
      <c r="AT9" s="2018"/>
      <c r="AU9" s="2018"/>
      <c r="AV9" s="225"/>
    </row>
    <row r="10" spans="1:48">
      <c r="B10" s="2018"/>
      <c r="C10" s="2018"/>
      <c r="D10" s="2018"/>
      <c r="E10" s="2018"/>
      <c r="F10" s="2018"/>
      <c r="G10" s="2018"/>
      <c r="H10" s="2018"/>
      <c r="I10" s="2018"/>
      <c r="J10" s="2018"/>
      <c r="K10" s="2018"/>
      <c r="L10" s="225"/>
      <c r="N10" s="2018"/>
      <c r="O10" s="2018"/>
      <c r="P10" s="2018"/>
      <c r="Q10" s="2018"/>
      <c r="R10" s="2018"/>
      <c r="S10" s="2018"/>
      <c r="T10" s="2018"/>
      <c r="U10" s="2018"/>
      <c r="V10" s="2018"/>
      <c r="W10" s="2018"/>
      <c r="X10" s="225"/>
      <c r="Z10" s="2018"/>
      <c r="AA10" s="2018"/>
      <c r="AB10" s="2018"/>
      <c r="AC10" s="2018"/>
      <c r="AD10" s="2018"/>
      <c r="AE10" s="2018"/>
      <c r="AF10" s="2018"/>
      <c r="AG10" s="2018"/>
      <c r="AH10" s="2018"/>
      <c r="AI10" s="2018"/>
      <c r="AJ10" s="225"/>
      <c r="AL10" s="2018"/>
      <c r="AM10" s="2018"/>
      <c r="AN10" s="2018"/>
      <c r="AO10" s="2018"/>
      <c r="AP10" s="2018"/>
      <c r="AQ10" s="2018"/>
      <c r="AR10" s="2018"/>
      <c r="AS10" s="2018"/>
      <c r="AT10" s="2018"/>
      <c r="AU10" s="2018"/>
      <c r="AV10" s="225"/>
    </row>
    <row r="11" spans="1:48" ht="16.5">
      <c r="A11" s="83"/>
      <c r="N11" s="52"/>
      <c r="P11" s="52"/>
      <c r="Q11" s="53"/>
      <c r="R11" s="52"/>
      <c r="S11" s="52"/>
      <c r="T11" s="52"/>
      <c r="U11" s="52"/>
      <c r="V11" s="52"/>
      <c r="W11" s="52"/>
      <c r="X11" s="52"/>
      <c r="Z11" s="52"/>
      <c r="AB11" s="52"/>
      <c r="AC11" s="53"/>
      <c r="AD11" s="52"/>
      <c r="AE11" s="52"/>
      <c r="AF11" s="52"/>
      <c r="AG11" s="52"/>
      <c r="AH11" s="52"/>
      <c r="AI11" s="52"/>
      <c r="AJ11" s="52"/>
      <c r="AL11" s="52"/>
      <c r="AN11" s="52"/>
      <c r="AO11" s="53"/>
      <c r="AP11" s="52"/>
      <c r="AQ11" s="52"/>
      <c r="AR11" s="52"/>
      <c r="AS11" s="52"/>
      <c r="AT11" s="52"/>
      <c r="AU11" s="52"/>
      <c r="AV11" s="52"/>
    </row>
    <row r="12" spans="1:48" ht="24" thickBot="1">
      <c r="B12" s="2020" t="s">
        <v>297</v>
      </c>
      <c r="C12" s="2021"/>
      <c r="D12" s="2021"/>
      <c r="E12" s="2021"/>
      <c r="F12" s="2021"/>
      <c r="G12" s="2021"/>
      <c r="H12" s="2021"/>
      <c r="I12" s="2021"/>
      <c r="J12" s="2021"/>
      <c r="K12" s="2021"/>
      <c r="L12" s="2022"/>
      <c r="N12" s="2020" t="s">
        <v>294</v>
      </c>
      <c r="O12" s="2021"/>
      <c r="P12" s="2021"/>
      <c r="Q12" s="2021"/>
      <c r="R12" s="2021"/>
      <c r="S12" s="2021"/>
      <c r="T12" s="2021"/>
      <c r="U12" s="2021"/>
      <c r="V12" s="2021"/>
      <c r="W12" s="2021"/>
      <c r="X12" s="2022"/>
      <c r="Z12" s="2020" t="s">
        <v>295</v>
      </c>
      <c r="AA12" s="2021"/>
      <c r="AB12" s="2021"/>
      <c r="AC12" s="2021"/>
      <c r="AD12" s="2021"/>
      <c r="AE12" s="2021"/>
      <c r="AF12" s="2021"/>
      <c r="AG12" s="2021"/>
      <c r="AH12" s="2021"/>
      <c r="AI12" s="2021"/>
      <c r="AJ12" s="2022"/>
      <c r="AL12" s="2020" t="s">
        <v>296</v>
      </c>
      <c r="AM12" s="2021"/>
      <c r="AN12" s="2021"/>
      <c r="AO12" s="2021"/>
      <c r="AP12" s="2021"/>
      <c r="AQ12" s="2021"/>
      <c r="AR12" s="2021"/>
      <c r="AS12" s="2021"/>
      <c r="AT12" s="2021"/>
      <c r="AU12" s="2021"/>
      <c r="AV12" s="2022"/>
    </row>
    <row r="13" spans="1:48" s="54" customFormat="1" ht="16.5">
      <c r="A13" s="82"/>
      <c r="B13" s="2041" t="s">
        <v>279</v>
      </c>
      <c r="C13" s="2047" t="s">
        <v>317</v>
      </c>
      <c r="D13" s="2044" t="s">
        <v>280</v>
      </c>
      <c r="E13" s="2028" t="s">
        <v>919</v>
      </c>
      <c r="F13" s="2029"/>
      <c r="G13" s="2029"/>
      <c r="H13" s="2029"/>
      <c r="I13" s="2029"/>
      <c r="J13" s="2029"/>
      <c r="K13" s="2030"/>
      <c r="L13" s="2025" t="s">
        <v>282</v>
      </c>
      <c r="M13"/>
      <c r="N13" s="2041" t="s">
        <v>279</v>
      </c>
      <c r="O13" s="2047" t="s">
        <v>317</v>
      </c>
      <c r="P13" s="2044" t="s">
        <v>280</v>
      </c>
      <c r="Q13" s="2028" t="s">
        <v>281</v>
      </c>
      <c r="R13" s="2029"/>
      <c r="S13" s="2029"/>
      <c r="T13" s="2029"/>
      <c r="U13" s="2029"/>
      <c r="V13" s="2029"/>
      <c r="W13" s="2030"/>
      <c r="X13" s="2025" t="s">
        <v>282</v>
      </c>
      <c r="Y13"/>
      <c r="Z13" s="2041" t="s">
        <v>279</v>
      </c>
      <c r="AA13" s="2047" t="s">
        <v>317</v>
      </c>
      <c r="AB13" s="2044" t="s">
        <v>280</v>
      </c>
      <c r="AC13" s="2028" t="s">
        <v>281</v>
      </c>
      <c r="AD13" s="2029"/>
      <c r="AE13" s="2029"/>
      <c r="AF13" s="2029"/>
      <c r="AG13" s="2029"/>
      <c r="AH13" s="2029"/>
      <c r="AI13" s="2030"/>
      <c r="AJ13" s="2025" t="s">
        <v>282</v>
      </c>
      <c r="AK13"/>
      <c r="AL13" s="2041" t="s">
        <v>279</v>
      </c>
      <c r="AM13" s="2047" t="s">
        <v>317</v>
      </c>
      <c r="AN13" s="2044" t="s">
        <v>280</v>
      </c>
      <c r="AO13" s="2028" t="s">
        <v>281</v>
      </c>
      <c r="AP13" s="2029"/>
      <c r="AQ13" s="2029"/>
      <c r="AR13" s="2029"/>
      <c r="AS13" s="2029"/>
      <c r="AT13" s="2029"/>
      <c r="AU13" s="2030"/>
      <c r="AV13" s="2025" t="s">
        <v>282</v>
      </c>
    </row>
    <row r="14" spans="1:48" s="54" customFormat="1" ht="16.5">
      <c r="A14" s="82"/>
      <c r="B14" s="2042"/>
      <c r="C14" s="2048"/>
      <c r="D14" s="2045"/>
      <c r="E14" s="2031" t="s">
        <v>283</v>
      </c>
      <c r="F14" s="2037" t="s">
        <v>284</v>
      </c>
      <c r="G14" s="2038"/>
      <c r="H14" s="2035" t="s">
        <v>285</v>
      </c>
      <c r="I14" s="2036"/>
      <c r="J14" s="2023" t="s">
        <v>286</v>
      </c>
      <c r="K14" s="2024"/>
      <c r="L14" s="2026"/>
      <c r="M14"/>
      <c r="N14" s="2042"/>
      <c r="O14" s="2048"/>
      <c r="P14" s="2045"/>
      <c r="Q14" s="2031" t="s">
        <v>283</v>
      </c>
      <c r="R14" s="2037" t="s">
        <v>284</v>
      </c>
      <c r="S14" s="2038"/>
      <c r="T14" s="2035" t="s">
        <v>285</v>
      </c>
      <c r="U14" s="2036"/>
      <c r="V14" s="2023" t="s">
        <v>286</v>
      </c>
      <c r="W14" s="2024"/>
      <c r="X14" s="2026"/>
      <c r="Y14"/>
      <c r="Z14" s="2042"/>
      <c r="AA14" s="2048"/>
      <c r="AB14" s="2045"/>
      <c r="AC14" s="2031" t="s">
        <v>283</v>
      </c>
      <c r="AD14" s="2037" t="s">
        <v>284</v>
      </c>
      <c r="AE14" s="2038"/>
      <c r="AF14" s="2035" t="s">
        <v>285</v>
      </c>
      <c r="AG14" s="2036"/>
      <c r="AH14" s="2023" t="s">
        <v>286</v>
      </c>
      <c r="AI14" s="2024"/>
      <c r="AJ14" s="2026"/>
      <c r="AK14"/>
      <c r="AL14" s="2042"/>
      <c r="AM14" s="2048"/>
      <c r="AN14" s="2045"/>
      <c r="AO14" s="2031" t="s">
        <v>283</v>
      </c>
      <c r="AP14" s="2037" t="s">
        <v>284</v>
      </c>
      <c r="AQ14" s="2038"/>
      <c r="AR14" s="2035" t="s">
        <v>285</v>
      </c>
      <c r="AS14" s="2036"/>
      <c r="AT14" s="2023" t="s">
        <v>286</v>
      </c>
      <c r="AU14" s="2024"/>
      <c r="AV14" s="2026"/>
    </row>
    <row r="15" spans="1:48" s="54" customFormat="1" ht="17" thickBot="1">
      <c r="A15" s="82"/>
      <c r="B15" s="2043"/>
      <c r="C15" s="2049"/>
      <c r="D15" s="2046"/>
      <c r="E15" s="2032"/>
      <c r="F15" s="51" t="s">
        <v>287</v>
      </c>
      <c r="G15" s="51" t="s">
        <v>288</v>
      </c>
      <c r="H15" s="50" t="s">
        <v>287</v>
      </c>
      <c r="I15" s="50" t="s">
        <v>288</v>
      </c>
      <c r="J15" s="35" t="s">
        <v>287</v>
      </c>
      <c r="K15" s="35" t="s">
        <v>288</v>
      </c>
      <c r="L15" s="2027"/>
      <c r="M15"/>
      <c r="N15" s="2043"/>
      <c r="O15" s="2049"/>
      <c r="P15" s="2046"/>
      <c r="Q15" s="2032"/>
      <c r="R15" s="51" t="s">
        <v>287</v>
      </c>
      <c r="S15" s="51" t="s">
        <v>288</v>
      </c>
      <c r="T15" s="50" t="s">
        <v>287</v>
      </c>
      <c r="U15" s="50" t="s">
        <v>288</v>
      </c>
      <c r="V15" s="35" t="s">
        <v>287</v>
      </c>
      <c r="W15" s="35" t="s">
        <v>288</v>
      </c>
      <c r="X15" s="2027"/>
      <c r="Y15"/>
      <c r="Z15" s="2043"/>
      <c r="AA15" s="2049"/>
      <c r="AB15" s="2046"/>
      <c r="AC15" s="2032"/>
      <c r="AD15" s="51" t="s">
        <v>287</v>
      </c>
      <c r="AE15" s="51" t="s">
        <v>288</v>
      </c>
      <c r="AF15" s="50" t="s">
        <v>287</v>
      </c>
      <c r="AG15" s="50" t="s">
        <v>288</v>
      </c>
      <c r="AH15" s="35" t="s">
        <v>287</v>
      </c>
      <c r="AI15" s="35" t="s">
        <v>288</v>
      </c>
      <c r="AJ15" s="2027"/>
      <c r="AK15"/>
      <c r="AL15" s="2043"/>
      <c r="AM15" s="2049"/>
      <c r="AN15" s="2046"/>
      <c r="AO15" s="2032"/>
      <c r="AP15" s="51" t="s">
        <v>287</v>
      </c>
      <c r="AQ15" s="51" t="s">
        <v>288</v>
      </c>
      <c r="AR15" s="50" t="s">
        <v>287</v>
      </c>
      <c r="AS15" s="50" t="s">
        <v>288</v>
      </c>
      <c r="AT15" s="35" t="s">
        <v>287</v>
      </c>
      <c r="AU15" s="35" t="s">
        <v>288</v>
      </c>
      <c r="AV15" s="2027"/>
    </row>
    <row r="16" spans="1:48" s="54" customFormat="1">
      <c r="A16" s="80"/>
      <c r="B16" s="98"/>
      <c r="C16" s="1131"/>
      <c r="D16" s="100"/>
      <c r="E16" s="662"/>
      <c r="F16" s="663"/>
      <c r="G16" s="664">
        <f>INT(E16*F16)</f>
        <v>0</v>
      </c>
      <c r="H16" s="665"/>
      <c r="I16" s="666">
        <f t="shared" ref="I16:I25" si="0">INT(E16*H16)</f>
        <v>0</v>
      </c>
      <c r="J16" s="667">
        <f>F16-H16</f>
        <v>0</v>
      </c>
      <c r="K16" s="667">
        <f>G16-I16</f>
        <v>0</v>
      </c>
      <c r="L16" s="102"/>
      <c r="M16"/>
      <c r="N16" s="98"/>
      <c r="O16" s="99"/>
      <c r="P16" s="100"/>
      <c r="Q16" s="662"/>
      <c r="R16" s="663"/>
      <c r="S16" s="664">
        <f t="shared" ref="S16:S25" si="1">INT(Q16*R16)</f>
        <v>0</v>
      </c>
      <c r="T16" s="665"/>
      <c r="U16" s="666">
        <f t="shared" ref="U16:U25" si="2">INT(Q16*T16)</f>
        <v>0</v>
      </c>
      <c r="V16" s="667">
        <f t="shared" ref="V16:V25" si="3">R16-T16</f>
        <v>0</v>
      </c>
      <c r="W16" s="667">
        <f t="shared" ref="W16:W25" si="4">S16-U16</f>
        <v>0</v>
      </c>
      <c r="X16" s="102"/>
      <c r="Y16"/>
      <c r="Z16" s="98"/>
      <c r="AA16" s="99"/>
      <c r="AB16" s="100"/>
      <c r="AC16" s="662"/>
      <c r="AD16" s="663"/>
      <c r="AE16" s="664">
        <f t="shared" ref="AE16:AE25" si="5">INT(AC16*AD16)</f>
        <v>0</v>
      </c>
      <c r="AF16" s="665"/>
      <c r="AG16" s="666">
        <f t="shared" ref="AG16:AG25" si="6">INT(AC16*AF16)</f>
        <v>0</v>
      </c>
      <c r="AH16" s="667">
        <f t="shared" ref="AH16:AH25" si="7">AD16-AF16</f>
        <v>0</v>
      </c>
      <c r="AI16" s="667">
        <f t="shared" ref="AI16:AI25" si="8">AE16-AG16</f>
        <v>0</v>
      </c>
      <c r="AJ16" s="102"/>
      <c r="AK16"/>
      <c r="AL16" s="98"/>
      <c r="AM16" s="99"/>
      <c r="AN16" s="100"/>
      <c r="AO16" s="662"/>
      <c r="AP16" s="663"/>
      <c r="AQ16" s="664">
        <f t="shared" ref="AQ16:AQ25" si="9">INT(AO16*AP16)</f>
        <v>0</v>
      </c>
      <c r="AR16" s="665"/>
      <c r="AS16" s="666">
        <f t="shared" ref="AS16:AS25" si="10">INT(AO16*AR16)</f>
        <v>0</v>
      </c>
      <c r="AT16" s="667">
        <f t="shared" ref="AT16:AT25" si="11">AP16-AR16</f>
        <v>0</v>
      </c>
      <c r="AU16" s="667">
        <f t="shared" ref="AU16:AU25" si="12">AQ16-AS16</f>
        <v>0</v>
      </c>
      <c r="AV16" s="102"/>
    </row>
    <row r="17" spans="1:48" s="54" customFormat="1">
      <c r="A17" s="80"/>
      <c r="B17" s="98"/>
      <c r="C17" s="1132"/>
      <c r="D17" s="100"/>
      <c r="E17" s="662"/>
      <c r="F17" s="663"/>
      <c r="G17" s="664">
        <f t="shared" ref="G17:G25" si="13">INT(E17*F17)</f>
        <v>0</v>
      </c>
      <c r="H17" s="665"/>
      <c r="I17" s="666">
        <f t="shared" si="0"/>
        <v>0</v>
      </c>
      <c r="J17" s="667">
        <f t="shared" ref="J17:K25" si="14">F17-H17</f>
        <v>0</v>
      </c>
      <c r="K17" s="667">
        <f t="shared" si="14"/>
        <v>0</v>
      </c>
      <c r="L17" s="102"/>
      <c r="M17"/>
      <c r="N17" s="98"/>
      <c r="O17" s="1132"/>
      <c r="P17" s="100"/>
      <c r="Q17" s="662"/>
      <c r="R17" s="663"/>
      <c r="S17" s="664">
        <f t="shared" si="1"/>
        <v>0</v>
      </c>
      <c r="T17" s="665"/>
      <c r="U17" s="666">
        <f t="shared" si="2"/>
        <v>0</v>
      </c>
      <c r="V17" s="667">
        <f t="shared" si="3"/>
        <v>0</v>
      </c>
      <c r="W17" s="667">
        <f t="shared" si="4"/>
        <v>0</v>
      </c>
      <c r="X17" s="102"/>
      <c r="Y17"/>
      <c r="Z17" s="98"/>
      <c r="AA17" s="1132"/>
      <c r="AB17" s="100"/>
      <c r="AC17" s="662"/>
      <c r="AD17" s="663"/>
      <c r="AE17" s="664">
        <f t="shared" si="5"/>
        <v>0</v>
      </c>
      <c r="AF17" s="665"/>
      <c r="AG17" s="666">
        <f t="shared" si="6"/>
        <v>0</v>
      </c>
      <c r="AH17" s="667">
        <f t="shared" si="7"/>
        <v>0</v>
      </c>
      <c r="AI17" s="667">
        <f t="shared" si="8"/>
        <v>0</v>
      </c>
      <c r="AJ17" s="102"/>
      <c r="AK17"/>
      <c r="AL17" s="98"/>
      <c r="AM17" s="1132"/>
      <c r="AN17" s="100"/>
      <c r="AO17" s="662"/>
      <c r="AP17" s="663"/>
      <c r="AQ17" s="664">
        <f t="shared" si="9"/>
        <v>0</v>
      </c>
      <c r="AR17" s="665"/>
      <c r="AS17" s="666">
        <f t="shared" si="10"/>
        <v>0</v>
      </c>
      <c r="AT17" s="667">
        <f t="shared" si="11"/>
        <v>0</v>
      </c>
      <c r="AU17" s="667">
        <f t="shared" si="12"/>
        <v>0</v>
      </c>
      <c r="AV17" s="102"/>
    </row>
    <row r="18" spans="1:48" s="54" customFormat="1">
      <c r="A18" s="80"/>
      <c r="B18" s="98"/>
      <c r="C18" s="1132"/>
      <c r="D18" s="100"/>
      <c r="E18" s="662"/>
      <c r="F18" s="663"/>
      <c r="G18" s="664">
        <f t="shared" si="13"/>
        <v>0</v>
      </c>
      <c r="H18" s="665"/>
      <c r="I18" s="666">
        <f t="shared" si="0"/>
        <v>0</v>
      </c>
      <c r="J18" s="667">
        <f t="shared" si="14"/>
        <v>0</v>
      </c>
      <c r="K18" s="667">
        <f t="shared" si="14"/>
        <v>0</v>
      </c>
      <c r="L18" s="102"/>
      <c r="M18"/>
      <c r="N18" s="98"/>
      <c r="O18" s="1132"/>
      <c r="P18" s="100"/>
      <c r="Q18" s="662"/>
      <c r="R18" s="663"/>
      <c r="S18" s="664">
        <f t="shared" si="1"/>
        <v>0</v>
      </c>
      <c r="T18" s="665"/>
      <c r="U18" s="666">
        <f t="shared" si="2"/>
        <v>0</v>
      </c>
      <c r="V18" s="667">
        <f t="shared" si="3"/>
        <v>0</v>
      </c>
      <c r="W18" s="667">
        <f t="shared" si="4"/>
        <v>0</v>
      </c>
      <c r="X18" s="102"/>
      <c r="Y18"/>
      <c r="Z18" s="98"/>
      <c r="AA18" s="1132"/>
      <c r="AB18" s="100"/>
      <c r="AC18" s="662"/>
      <c r="AD18" s="663"/>
      <c r="AE18" s="664">
        <f t="shared" si="5"/>
        <v>0</v>
      </c>
      <c r="AF18" s="665"/>
      <c r="AG18" s="666">
        <f t="shared" si="6"/>
        <v>0</v>
      </c>
      <c r="AH18" s="667">
        <f t="shared" si="7"/>
        <v>0</v>
      </c>
      <c r="AI18" s="667">
        <f t="shared" si="8"/>
        <v>0</v>
      </c>
      <c r="AJ18" s="102"/>
      <c r="AK18"/>
      <c r="AL18" s="98"/>
      <c r="AM18" s="1132"/>
      <c r="AN18" s="100"/>
      <c r="AO18" s="662"/>
      <c r="AP18" s="663"/>
      <c r="AQ18" s="664">
        <f t="shared" si="9"/>
        <v>0</v>
      </c>
      <c r="AR18" s="665"/>
      <c r="AS18" s="666">
        <f t="shared" si="10"/>
        <v>0</v>
      </c>
      <c r="AT18" s="667">
        <f t="shared" si="11"/>
        <v>0</v>
      </c>
      <c r="AU18" s="667">
        <f t="shared" si="12"/>
        <v>0</v>
      </c>
      <c r="AV18" s="102"/>
    </row>
    <row r="19" spans="1:48" s="54" customFormat="1">
      <c r="A19" s="80"/>
      <c r="B19" s="98"/>
      <c r="C19" s="1132"/>
      <c r="D19" s="100"/>
      <c r="E19" s="662"/>
      <c r="F19" s="663"/>
      <c r="G19" s="664">
        <f t="shared" si="13"/>
        <v>0</v>
      </c>
      <c r="H19" s="665"/>
      <c r="I19" s="666">
        <f t="shared" si="0"/>
        <v>0</v>
      </c>
      <c r="J19" s="667">
        <f t="shared" si="14"/>
        <v>0</v>
      </c>
      <c r="K19" s="667">
        <f t="shared" si="14"/>
        <v>0</v>
      </c>
      <c r="L19" s="102"/>
      <c r="M19"/>
      <c r="N19" s="98"/>
      <c r="O19" s="1132"/>
      <c r="P19" s="100"/>
      <c r="Q19" s="662"/>
      <c r="R19" s="663"/>
      <c r="S19" s="664">
        <f t="shared" si="1"/>
        <v>0</v>
      </c>
      <c r="T19" s="665"/>
      <c r="U19" s="666">
        <f t="shared" si="2"/>
        <v>0</v>
      </c>
      <c r="V19" s="667">
        <f t="shared" si="3"/>
        <v>0</v>
      </c>
      <c r="W19" s="667">
        <f t="shared" si="4"/>
        <v>0</v>
      </c>
      <c r="X19" s="102"/>
      <c r="Y19"/>
      <c r="Z19" s="98"/>
      <c r="AA19" s="1132"/>
      <c r="AB19" s="100"/>
      <c r="AC19" s="662"/>
      <c r="AD19" s="663"/>
      <c r="AE19" s="664">
        <f t="shared" si="5"/>
        <v>0</v>
      </c>
      <c r="AF19" s="665"/>
      <c r="AG19" s="666">
        <f t="shared" si="6"/>
        <v>0</v>
      </c>
      <c r="AH19" s="667">
        <f t="shared" si="7"/>
        <v>0</v>
      </c>
      <c r="AI19" s="667">
        <f t="shared" si="8"/>
        <v>0</v>
      </c>
      <c r="AJ19" s="102"/>
      <c r="AK19"/>
      <c r="AL19" s="98"/>
      <c r="AM19" s="1132"/>
      <c r="AN19" s="100"/>
      <c r="AO19" s="662"/>
      <c r="AP19" s="663"/>
      <c r="AQ19" s="664">
        <f t="shared" si="9"/>
        <v>0</v>
      </c>
      <c r="AR19" s="665"/>
      <c r="AS19" s="666">
        <f t="shared" si="10"/>
        <v>0</v>
      </c>
      <c r="AT19" s="667">
        <f t="shared" si="11"/>
        <v>0</v>
      </c>
      <c r="AU19" s="667">
        <f t="shared" si="12"/>
        <v>0</v>
      </c>
      <c r="AV19" s="102"/>
    </row>
    <row r="20" spans="1:48" s="54" customFormat="1">
      <c r="A20" s="80"/>
      <c r="B20" s="98"/>
      <c r="C20" s="1132"/>
      <c r="D20" s="100"/>
      <c r="E20" s="662"/>
      <c r="F20" s="663"/>
      <c r="G20" s="664">
        <f t="shared" si="13"/>
        <v>0</v>
      </c>
      <c r="H20" s="665"/>
      <c r="I20" s="666">
        <f t="shared" si="0"/>
        <v>0</v>
      </c>
      <c r="J20" s="667">
        <f t="shared" si="14"/>
        <v>0</v>
      </c>
      <c r="K20" s="667">
        <f t="shared" si="14"/>
        <v>0</v>
      </c>
      <c r="L20" s="102"/>
      <c r="M20"/>
      <c r="N20" s="98"/>
      <c r="O20" s="1132"/>
      <c r="P20" s="100"/>
      <c r="Q20" s="662"/>
      <c r="R20" s="663"/>
      <c r="S20" s="664">
        <f t="shared" si="1"/>
        <v>0</v>
      </c>
      <c r="T20" s="665"/>
      <c r="U20" s="666">
        <f t="shared" si="2"/>
        <v>0</v>
      </c>
      <c r="V20" s="667">
        <f t="shared" si="3"/>
        <v>0</v>
      </c>
      <c r="W20" s="667">
        <f t="shared" si="4"/>
        <v>0</v>
      </c>
      <c r="X20" s="102"/>
      <c r="Y20"/>
      <c r="Z20" s="98"/>
      <c r="AA20" s="1132"/>
      <c r="AB20" s="100"/>
      <c r="AC20" s="662"/>
      <c r="AD20" s="663"/>
      <c r="AE20" s="664">
        <f t="shared" si="5"/>
        <v>0</v>
      </c>
      <c r="AF20" s="665"/>
      <c r="AG20" s="666">
        <f t="shared" si="6"/>
        <v>0</v>
      </c>
      <c r="AH20" s="667">
        <f t="shared" si="7"/>
        <v>0</v>
      </c>
      <c r="AI20" s="667">
        <f t="shared" si="8"/>
        <v>0</v>
      </c>
      <c r="AJ20" s="102"/>
      <c r="AK20"/>
      <c r="AL20" s="98"/>
      <c r="AM20" s="1132"/>
      <c r="AN20" s="100"/>
      <c r="AO20" s="662"/>
      <c r="AP20" s="663"/>
      <c r="AQ20" s="664">
        <f t="shared" si="9"/>
        <v>0</v>
      </c>
      <c r="AR20" s="665"/>
      <c r="AS20" s="666">
        <f t="shared" si="10"/>
        <v>0</v>
      </c>
      <c r="AT20" s="667">
        <f t="shared" si="11"/>
        <v>0</v>
      </c>
      <c r="AU20" s="667">
        <f t="shared" si="12"/>
        <v>0</v>
      </c>
      <c r="AV20" s="102"/>
    </row>
    <row r="21" spans="1:48" s="54" customFormat="1">
      <c r="A21" s="80"/>
      <c r="B21" s="98"/>
      <c r="C21" s="1132"/>
      <c r="D21" s="100"/>
      <c r="E21" s="662"/>
      <c r="F21" s="663"/>
      <c r="G21" s="664">
        <f t="shared" si="13"/>
        <v>0</v>
      </c>
      <c r="H21" s="665"/>
      <c r="I21" s="666">
        <f t="shared" si="0"/>
        <v>0</v>
      </c>
      <c r="J21" s="667">
        <f t="shared" si="14"/>
        <v>0</v>
      </c>
      <c r="K21" s="667">
        <f t="shared" si="14"/>
        <v>0</v>
      </c>
      <c r="L21" s="102"/>
      <c r="M21"/>
      <c r="N21" s="98"/>
      <c r="O21" s="1132"/>
      <c r="P21" s="100"/>
      <c r="Q21" s="662"/>
      <c r="R21" s="663"/>
      <c r="S21" s="664">
        <f t="shared" si="1"/>
        <v>0</v>
      </c>
      <c r="T21" s="665"/>
      <c r="U21" s="666">
        <f t="shared" si="2"/>
        <v>0</v>
      </c>
      <c r="V21" s="667">
        <f t="shared" si="3"/>
        <v>0</v>
      </c>
      <c r="W21" s="667">
        <f t="shared" si="4"/>
        <v>0</v>
      </c>
      <c r="X21" s="102"/>
      <c r="Y21"/>
      <c r="Z21" s="98"/>
      <c r="AA21" s="1132"/>
      <c r="AB21" s="100"/>
      <c r="AC21" s="662"/>
      <c r="AD21" s="663"/>
      <c r="AE21" s="664">
        <f t="shared" si="5"/>
        <v>0</v>
      </c>
      <c r="AF21" s="665"/>
      <c r="AG21" s="666">
        <f t="shared" si="6"/>
        <v>0</v>
      </c>
      <c r="AH21" s="667">
        <f t="shared" si="7"/>
        <v>0</v>
      </c>
      <c r="AI21" s="667">
        <f t="shared" si="8"/>
        <v>0</v>
      </c>
      <c r="AJ21" s="102"/>
      <c r="AK21"/>
      <c r="AL21" s="98"/>
      <c r="AM21" s="1132"/>
      <c r="AN21" s="100"/>
      <c r="AO21" s="662"/>
      <c r="AP21" s="663"/>
      <c r="AQ21" s="664">
        <f t="shared" si="9"/>
        <v>0</v>
      </c>
      <c r="AR21" s="665"/>
      <c r="AS21" s="666">
        <f t="shared" si="10"/>
        <v>0</v>
      </c>
      <c r="AT21" s="667">
        <f t="shared" si="11"/>
        <v>0</v>
      </c>
      <c r="AU21" s="667">
        <f t="shared" si="12"/>
        <v>0</v>
      </c>
      <c r="AV21" s="102"/>
    </row>
    <row r="22" spans="1:48" s="54" customFormat="1">
      <c r="A22" s="80"/>
      <c r="B22" s="98"/>
      <c r="C22" s="1132"/>
      <c r="D22" s="100"/>
      <c r="E22" s="662"/>
      <c r="F22" s="663"/>
      <c r="G22" s="664">
        <f t="shared" si="13"/>
        <v>0</v>
      </c>
      <c r="H22" s="665"/>
      <c r="I22" s="666">
        <f t="shared" si="0"/>
        <v>0</v>
      </c>
      <c r="J22" s="667">
        <f t="shared" si="14"/>
        <v>0</v>
      </c>
      <c r="K22" s="667">
        <f t="shared" si="14"/>
        <v>0</v>
      </c>
      <c r="L22" s="102"/>
      <c r="M22"/>
      <c r="N22" s="98"/>
      <c r="O22" s="1132"/>
      <c r="P22" s="100"/>
      <c r="Q22" s="662"/>
      <c r="R22" s="663"/>
      <c r="S22" s="664">
        <f t="shared" si="1"/>
        <v>0</v>
      </c>
      <c r="T22" s="665"/>
      <c r="U22" s="666">
        <f t="shared" si="2"/>
        <v>0</v>
      </c>
      <c r="V22" s="667">
        <f t="shared" si="3"/>
        <v>0</v>
      </c>
      <c r="W22" s="667">
        <f t="shared" si="4"/>
        <v>0</v>
      </c>
      <c r="X22" s="102"/>
      <c r="Y22"/>
      <c r="Z22" s="98"/>
      <c r="AA22" s="1132"/>
      <c r="AB22" s="100"/>
      <c r="AC22" s="662"/>
      <c r="AD22" s="663"/>
      <c r="AE22" s="664">
        <f t="shared" si="5"/>
        <v>0</v>
      </c>
      <c r="AF22" s="665"/>
      <c r="AG22" s="666">
        <f t="shared" si="6"/>
        <v>0</v>
      </c>
      <c r="AH22" s="667">
        <f t="shared" si="7"/>
        <v>0</v>
      </c>
      <c r="AI22" s="667">
        <f t="shared" si="8"/>
        <v>0</v>
      </c>
      <c r="AJ22" s="102"/>
      <c r="AK22"/>
      <c r="AL22" s="98"/>
      <c r="AM22" s="1132"/>
      <c r="AN22" s="100"/>
      <c r="AO22" s="662"/>
      <c r="AP22" s="663"/>
      <c r="AQ22" s="664">
        <f t="shared" si="9"/>
        <v>0</v>
      </c>
      <c r="AR22" s="665"/>
      <c r="AS22" s="666">
        <f t="shared" si="10"/>
        <v>0</v>
      </c>
      <c r="AT22" s="667">
        <f t="shared" si="11"/>
        <v>0</v>
      </c>
      <c r="AU22" s="667">
        <f t="shared" si="12"/>
        <v>0</v>
      </c>
      <c r="AV22" s="102"/>
    </row>
    <row r="23" spans="1:48" s="54" customFormat="1">
      <c r="A23" s="80"/>
      <c r="B23" s="98"/>
      <c r="C23" s="1132"/>
      <c r="D23" s="100"/>
      <c r="E23" s="662"/>
      <c r="F23" s="663"/>
      <c r="G23" s="664">
        <f t="shared" si="13"/>
        <v>0</v>
      </c>
      <c r="H23" s="665"/>
      <c r="I23" s="666">
        <f t="shared" si="0"/>
        <v>0</v>
      </c>
      <c r="J23" s="667">
        <f t="shared" si="14"/>
        <v>0</v>
      </c>
      <c r="K23" s="667">
        <f t="shared" si="14"/>
        <v>0</v>
      </c>
      <c r="L23" s="102"/>
      <c r="M23"/>
      <c r="N23" s="98"/>
      <c r="O23" s="1132"/>
      <c r="P23" s="100"/>
      <c r="Q23" s="662"/>
      <c r="R23" s="663"/>
      <c r="S23" s="664">
        <f t="shared" si="1"/>
        <v>0</v>
      </c>
      <c r="T23" s="665"/>
      <c r="U23" s="666">
        <f t="shared" si="2"/>
        <v>0</v>
      </c>
      <c r="V23" s="667">
        <f t="shared" si="3"/>
        <v>0</v>
      </c>
      <c r="W23" s="667">
        <f t="shared" si="4"/>
        <v>0</v>
      </c>
      <c r="X23" s="102"/>
      <c r="Y23"/>
      <c r="Z23" s="98"/>
      <c r="AA23" s="1132"/>
      <c r="AB23" s="100"/>
      <c r="AC23" s="662"/>
      <c r="AD23" s="663"/>
      <c r="AE23" s="664">
        <f t="shared" si="5"/>
        <v>0</v>
      </c>
      <c r="AF23" s="665"/>
      <c r="AG23" s="666">
        <f t="shared" si="6"/>
        <v>0</v>
      </c>
      <c r="AH23" s="667">
        <f t="shared" si="7"/>
        <v>0</v>
      </c>
      <c r="AI23" s="667">
        <f t="shared" si="8"/>
        <v>0</v>
      </c>
      <c r="AJ23" s="102"/>
      <c r="AK23"/>
      <c r="AL23" s="98"/>
      <c r="AM23" s="1132"/>
      <c r="AN23" s="100"/>
      <c r="AO23" s="662"/>
      <c r="AP23" s="663"/>
      <c r="AQ23" s="664">
        <f t="shared" si="9"/>
        <v>0</v>
      </c>
      <c r="AR23" s="665"/>
      <c r="AS23" s="666">
        <f t="shared" si="10"/>
        <v>0</v>
      </c>
      <c r="AT23" s="667">
        <f t="shared" si="11"/>
        <v>0</v>
      </c>
      <c r="AU23" s="667">
        <f t="shared" si="12"/>
        <v>0</v>
      </c>
      <c r="AV23" s="102"/>
    </row>
    <row r="24" spans="1:48" s="54" customFormat="1">
      <c r="A24" s="80"/>
      <c r="B24" s="98"/>
      <c r="C24" s="1132"/>
      <c r="D24" s="100"/>
      <c r="E24" s="662"/>
      <c r="F24" s="663"/>
      <c r="G24" s="664">
        <f t="shared" si="13"/>
        <v>0</v>
      </c>
      <c r="H24" s="665"/>
      <c r="I24" s="666">
        <f t="shared" si="0"/>
        <v>0</v>
      </c>
      <c r="J24" s="667">
        <f t="shared" si="14"/>
        <v>0</v>
      </c>
      <c r="K24" s="667">
        <f t="shared" si="14"/>
        <v>0</v>
      </c>
      <c r="L24" s="102"/>
      <c r="M24"/>
      <c r="N24" s="98"/>
      <c r="O24" s="1132"/>
      <c r="P24" s="100"/>
      <c r="Q24" s="662"/>
      <c r="R24" s="663"/>
      <c r="S24" s="664">
        <f t="shared" si="1"/>
        <v>0</v>
      </c>
      <c r="T24" s="665"/>
      <c r="U24" s="666">
        <f t="shared" si="2"/>
        <v>0</v>
      </c>
      <c r="V24" s="667">
        <f t="shared" si="3"/>
        <v>0</v>
      </c>
      <c r="W24" s="667">
        <f t="shared" si="4"/>
        <v>0</v>
      </c>
      <c r="X24" s="102"/>
      <c r="Y24"/>
      <c r="Z24" s="98"/>
      <c r="AA24" s="1132"/>
      <c r="AB24" s="100"/>
      <c r="AC24" s="662"/>
      <c r="AD24" s="663"/>
      <c r="AE24" s="664">
        <f t="shared" si="5"/>
        <v>0</v>
      </c>
      <c r="AF24" s="665"/>
      <c r="AG24" s="666">
        <f t="shared" si="6"/>
        <v>0</v>
      </c>
      <c r="AH24" s="667">
        <f t="shared" si="7"/>
        <v>0</v>
      </c>
      <c r="AI24" s="667">
        <f t="shared" si="8"/>
        <v>0</v>
      </c>
      <c r="AJ24" s="102"/>
      <c r="AK24"/>
      <c r="AL24" s="98"/>
      <c r="AM24" s="1132"/>
      <c r="AN24" s="100"/>
      <c r="AO24" s="662"/>
      <c r="AP24" s="663"/>
      <c r="AQ24" s="664">
        <f t="shared" si="9"/>
        <v>0</v>
      </c>
      <c r="AR24" s="665"/>
      <c r="AS24" s="666">
        <f t="shared" si="10"/>
        <v>0</v>
      </c>
      <c r="AT24" s="667">
        <f t="shared" si="11"/>
        <v>0</v>
      </c>
      <c r="AU24" s="667">
        <f t="shared" si="12"/>
        <v>0</v>
      </c>
      <c r="AV24" s="102"/>
    </row>
    <row r="25" spans="1:48" s="54" customFormat="1" ht="24" thickBot="1">
      <c r="A25" s="80"/>
      <c r="B25" s="1133"/>
      <c r="C25" s="1134"/>
      <c r="D25" s="101"/>
      <c r="E25" s="668"/>
      <c r="F25" s="669"/>
      <c r="G25" s="670">
        <f t="shared" si="13"/>
        <v>0</v>
      </c>
      <c r="H25" s="671"/>
      <c r="I25" s="672">
        <f t="shared" si="0"/>
        <v>0</v>
      </c>
      <c r="J25" s="673">
        <f t="shared" si="14"/>
        <v>0</v>
      </c>
      <c r="K25" s="673">
        <f t="shared" si="14"/>
        <v>0</v>
      </c>
      <c r="L25" s="103"/>
      <c r="M25"/>
      <c r="N25" s="1133"/>
      <c r="O25" s="1134"/>
      <c r="P25" s="101"/>
      <c r="Q25" s="668"/>
      <c r="R25" s="669"/>
      <c r="S25" s="670">
        <f t="shared" si="1"/>
        <v>0</v>
      </c>
      <c r="T25" s="671"/>
      <c r="U25" s="672">
        <f t="shared" si="2"/>
        <v>0</v>
      </c>
      <c r="V25" s="673">
        <f t="shared" si="3"/>
        <v>0</v>
      </c>
      <c r="W25" s="673">
        <f t="shared" si="4"/>
        <v>0</v>
      </c>
      <c r="X25" s="103"/>
      <c r="Y25"/>
      <c r="Z25" s="1133"/>
      <c r="AA25" s="1134"/>
      <c r="AB25" s="101"/>
      <c r="AC25" s="668"/>
      <c r="AD25" s="669"/>
      <c r="AE25" s="670">
        <f t="shared" si="5"/>
        <v>0</v>
      </c>
      <c r="AF25" s="671"/>
      <c r="AG25" s="672">
        <f t="shared" si="6"/>
        <v>0</v>
      </c>
      <c r="AH25" s="673">
        <f t="shared" si="7"/>
        <v>0</v>
      </c>
      <c r="AI25" s="673">
        <f t="shared" si="8"/>
        <v>0</v>
      </c>
      <c r="AJ25" s="103"/>
      <c r="AK25"/>
      <c r="AL25" s="1133"/>
      <c r="AM25" s="1134"/>
      <c r="AN25" s="101"/>
      <c r="AO25" s="668"/>
      <c r="AP25" s="669"/>
      <c r="AQ25" s="670">
        <f t="shared" si="9"/>
        <v>0</v>
      </c>
      <c r="AR25" s="671"/>
      <c r="AS25" s="672">
        <f t="shared" si="10"/>
        <v>0</v>
      </c>
      <c r="AT25" s="673">
        <f t="shared" si="11"/>
        <v>0</v>
      </c>
      <c r="AU25" s="673">
        <f t="shared" si="12"/>
        <v>0</v>
      </c>
      <c r="AV25" s="103"/>
    </row>
    <row r="26" spans="1:48" s="54" customFormat="1" ht="24.5" thickTop="1" thickBot="1">
      <c r="A26" s="80"/>
      <c r="B26" s="2033" t="s">
        <v>293</v>
      </c>
      <c r="C26" s="2034"/>
      <c r="D26" s="2034"/>
      <c r="E26" s="2034"/>
      <c r="F26" s="674"/>
      <c r="G26" s="674">
        <f>SUM(G16:G25)</f>
        <v>0</v>
      </c>
      <c r="H26" s="675"/>
      <c r="I26" s="675">
        <f>SUM(I16:I25)</f>
        <v>0</v>
      </c>
      <c r="J26" s="676"/>
      <c r="K26" s="676">
        <f>SUM(K16:K25)</f>
        <v>0</v>
      </c>
      <c r="L26" s="49"/>
      <c r="M26"/>
      <c r="N26" s="2033" t="s">
        <v>293</v>
      </c>
      <c r="O26" s="2034"/>
      <c r="P26" s="2034"/>
      <c r="Q26" s="2034"/>
      <c r="R26" s="674"/>
      <c r="S26" s="674">
        <f>SUM(S16:S25)</f>
        <v>0</v>
      </c>
      <c r="T26" s="675"/>
      <c r="U26" s="675">
        <f>SUM(U16:U25)</f>
        <v>0</v>
      </c>
      <c r="V26" s="676"/>
      <c r="W26" s="676">
        <f>SUM(W16:W25)</f>
        <v>0</v>
      </c>
      <c r="X26" s="49"/>
      <c r="Y26"/>
      <c r="Z26" s="2033" t="s">
        <v>293</v>
      </c>
      <c r="AA26" s="2034"/>
      <c r="AB26" s="2034"/>
      <c r="AC26" s="2034"/>
      <c r="AD26" s="674"/>
      <c r="AE26" s="674">
        <f>SUM(AE16:AE25)</f>
        <v>0</v>
      </c>
      <c r="AF26" s="675"/>
      <c r="AG26" s="675">
        <f>SUM(AG16:AG25)</f>
        <v>0</v>
      </c>
      <c r="AH26" s="676"/>
      <c r="AI26" s="676">
        <f>SUM(AI16:AI25)</f>
        <v>0</v>
      </c>
      <c r="AJ26" s="49"/>
      <c r="AK26"/>
      <c r="AL26" s="2033" t="s">
        <v>293</v>
      </c>
      <c r="AM26" s="2034"/>
      <c r="AN26" s="2034"/>
      <c r="AO26" s="2034"/>
      <c r="AP26" s="674"/>
      <c r="AQ26" s="674">
        <f>SUM(AQ16:AQ25)</f>
        <v>0</v>
      </c>
      <c r="AR26" s="675"/>
      <c r="AS26" s="675">
        <f>SUM(AS16:AS25)</f>
        <v>0</v>
      </c>
      <c r="AT26" s="676"/>
      <c r="AU26" s="676">
        <f>SUM(AU16:AU25)</f>
        <v>0</v>
      </c>
      <c r="AV26" s="49"/>
    </row>
    <row r="27" spans="1:48" s="54" customFormat="1">
      <c r="A27" s="80"/>
      <c r="B27" s="1127"/>
      <c r="C27" s="99"/>
      <c r="D27" s="100"/>
      <c r="E27" s="662"/>
      <c r="F27" s="663"/>
      <c r="G27" s="664">
        <f t="shared" ref="G27:G34" si="15">INT(E27*F27)</f>
        <v>0</v>
      </c>
      <c r="H27" s="665"/>
      <c r="I27" s="666">
        <f t="shared" ref="I27:I34" si="16">INT(E27*H27)</f>
        <v>0</v>
      </c>
      <c r="J27" s="667">
        <f t="shared" ref="J27:J34" si="17">F27-H27</f>
        <v>0</v>
      </c>
      <c r="K27" s="667">
        <f t="shared" ref="K27:K34" si="18">G27-I27</f>
        <v>0</v>
      </c>
      <c r="L27" s="102"/>
      <c r="M27"/>
      <c r="N27" s="98"/>
      <c r="O27" s="99"/>
      <c r="P27" s="100"/>
      <c r="Q27" s="662"/>
      <c r="R27" s="663"/>
      <c r="S27" s="664">
        <f t="shared" ref="S27:S36" si="19">INT(Q27*R27)</f>
        <v>0</v>
      </c>
      <c r="T27" s="665"/>
      <c r="U27" s="666">
        <f t="shared" ref="U27:U36" si="20">INT(Q27*T27)</f>
        <v>0</v>
      </c>
      <c r="V27" s="667">
        <f t="shared" ref="V27:V36" si="21">R27-T27</f>
        <v>0</v>
      </c>
      <c r="W27" s="667">
        <f t="shared" ref="W27:W36" si="22">S27-U27</f>
        <v>0</v>
      </c>
      <c r="X27" s="102"/>
      <c r="Y27"/>
      <c r="Z27" s="98"/>
      <c r="AA27" s="99"/>
      <c r="AB27" s="100"/>
      <c r="AC27" s="662"/>
      <c r="AD27" s="663"/>
      <c r="AE27" s="664">
        <f t="shared" ref="AE27:AE36" si="23">INT(AC27*AD27)</f>
        <v>0</v>
      </c>
      <c r="AF27" s="665"/>
      <c r="AG27" s="666">
        <f t="shared" ref="AG27:AG36" si="24">INT(AC27*AF27)</f>
        <v>0</v>
      </c>
      <c r="AH27" s="667">
        <f t="shared" ref="AH27:AH36" si="25">AD27-AF27</f>
        <v>0</v>
      </c>
      <c r="AI27" s="667">
        <f t="shared" ref="AI27:AI36" si="26">AE27-AG27</f>
        <v>0</v>
      </c>
      <c r="AJ27" s="102"/>
      <c r="AK27"/>
      <c r="AL27" s="98"/>
      <c r="AM27" s="99"/>
      <c r="AN27" s="100"/>
      <c r="AO27" s="662"/>
      <c r="AP27" s="663"/>
      <c r="AQ27" s="664">
        <f t="shared" ref="AQ27:AQ36" si="27">INT(AO27*AP27)</f>
        <v>0</v>
      </c>
      <c r="AR27" s="665"/>
      <c r="AS27" s="666">
        <f t="shared" ref="AS27:AS36" si="28">INT(AO27*AR27)</f>
        <v>0</v>
      </c>
      <c r="AT27" s="667">
        <f t="shared" ref="AT27:AT36" si="29">AP27-AR27</f>
        <v>0</v>
      </c>
      <c r="AU27" s="667">
        <f t="shared" ref="AU27:AU36" si="30">AQ27-AS27</f>
        <v>0</v>
      </c>
      <c r="AV27" s="102"/>
    </row>
    <row r="28" spans="1:48" s="54" customFormat="1">
      <c r="A28" s="80"/>
      <c r="B28" s="1127"/>
      <c r="C28" s="1128"/>
      <c r="D28" s="100"/>
      <c r="E28" s="662"/>
      <c r="F28" s="663"/>
      <c r="G28" s="664">
        <f t="shared" si="15"/>
        <v>0</v>
      </c>
      <c r="H28" s="665"/>
      <c r="I28" s="666">
        <f t="shared" si="16"/>
        <v>0</v>
      </c>
      <c r="J28" s="667">
        <f t="shared" si="17"/>
        <v>0</v>
      </c>
      <c r="K28" s="667">
        <f t="shared" si="18"/>
        <v>0</v>
      </c>
      <c r="L28" s="102"/>
      <c r="M28"/>
      <c r="N28" s="98"/>
      <c r="O28" s="1132"/>
      <c r="P28" s="100"/>
      <c r="Q28" s="662"/>
      <c r="R28" s="663"/>
      <c r="S28" s="664">
        <f t="shared" si="19"/>
        <v>0</v>
      </c>
      <c r="T28" s="665"/>
      <c r="U28" s="666">
        <f t="shared" si="20"/>
        <v>0</v>
      </c>
      <c r="V28" s="667">
        <f t="shared" si="21"/>
        <v>0</v>
      </c>
      <c r="W28" s="667">
        <f t="shared" si="22"/>
        <v>0</v>
      </c>
      <c r="X28" s="102"/>
      <c r="Y28"/>
      <c r="Z28" s="98"/>
      <c r="AA28" s="1132"/>
      <c r="AB28" s="100"/>
      <c r="AC28" s="662"/>
      <c r="AD28" s="663"/>
      <c r="AE28" s="664">
        <f t="shared" si="23"/>
        <v>0</v>
      </c>
      <c r="AF28" s="665"/>
      <c r="AG28" s="666">
        <f t="shared" si="24"/>
        <v>0</v>
      </c>
      <c r="AH28" s="667">
        <f t="shared" si="25"/>
        <v>0</v>
      </c>
      <c r="AI28" s="667">
        <f t="shared" si="26"/>
        <v>0</v>
      </c>
      <c r="AJ28" s="102"/>
      <c r="AK28"/>
      <c r="AL28" s="98"/>
      <c r="AM28" s="1132"/>
      <c r="AN28" s="100"/>
      <c r="AO28" s="662"/>
      <c r="AP28" s="663"/>
      <c r="AQ28" s="664">
        <f t="shared" si="27"/>
        <v>0</v>
      </c>
      <c r="AR28" s="665"/>
      <c r="AS28" s="666">
        <f t="shared" si="28"/>
        <v>0</v>
      </c>
      <c r="AT28" s="667">
        <f t="shared" si="29"/>
        <v>0</v>
      </c>
      <c r="AU28" s="667">
        <f t="shared" si="30"/>
        <v>0</v>
      </c>
      <c r="AV28" s="102"/>
    </row>
    <row r="29" spans="1:48" s="54" customFormat="1">
      <c r="A29" s="80"/>
      <c r="B29" s="1127"/>
      <c r="C29" s="1128"/>
      <c r="D29" s="100"/>
      <c r="E29" s="662"/>
      <c r="F29" s="663"/>
      <c r="G29" s="664">
        <f t="shared" si="15"/>
        <v>0</v>
      </c>
      <c r="H29" s="665"/>
      <c r="I29" s="666">
        <f t="shared" si="16"/>
        <v>0</v>
      </c>
      <c r="J29" s="667">
        <f t="shared" si="17"/>
        <v>0</v>
      </c>
      <c r="K29" s="667">
        <f t="shared" si="18"/>
        <v>0</v>
      </c>
      <c r="L29" s="102"/>
      <c r="M29"/>
      <c r="N29" s="98"/>
      <c r="O29" s="1132"/>
      <c r="P29" s="100"/>
      <c r="Q29" s="662"/>
      <c r="R29" s="663"/>
      <c r="S29" s="664">
        <f t="shared" si="19"/>
        <v>0</v>
      </c>
      <c r="T29" s="665"/>
      <c r="U29" s="666">
        <f t="shared" si="20"/>
        <v>0</v>
      </c>
      <c r="V29" s="667">
        <f t="shared" si="21"/>
        <v>0</v>
      </c>
      <c r="W29" s="667">
        <f t="shared" si="22"/>
        <v>0</v>
      </c>
      <c r="X29" s="102"/>
      <c r="Y29"/>
      <c r="Z29" s="98"/>
      <c r="AA29" s="1132"/>
      <c r="AB29" s="100"/>
      <c r="AC29" s="662"/>
      <c r="AD29" s="663"/>
      <c r="AE29" s="664">
        <f t="shared" si="23"/>
        <v>0</v>
      </c>
      <c r="AF29" s="665"/>
      <c r="AG29" s="666">
        <f t="shared" si="24"/>
        <v>0</v>
      </c>
      <c r="AH29" s="667">
        <f t="shared" si="25"/>
        <v>0</v>
      </c>
      <c r="AI29" s="667">
        <f t="shared" si="26"/>
        <v>0</v>
      </c>
      <c r="AJ29" s="102"/>
      <c r="AK29"/>
      <c r="AL29" s="98"/>
      <c r="AM29" s="1132"/>
      <c r="AN29" s="100"/>
      <c r="AO29" s="662"/>
      <c r="AP29" s="663"/>
      <c r="AQ29" s="664">
        <f t="shared" si="27"/>
        <v>0</v>
      </c>
      <c r="AR29" s="665"/>
      <c r="AS29" s="666">
        <f t="shared" si="28"/>
        <v>0</v>
      </c>
      <c r="AT29" s="667">
        <f t="shared" si="29"/>
        <v>0</v>
      </c>
      <c r="AU29" s="667">
        <f t="shared" si="30"/>
        <v>0</v>
      </c>
      <c r="AV29" s="102"/>
    </row>
    <row r="30" spans="1:48" s="54" customFormat="1">
      <c r="A30" s="80"/>
      <c r="B30" s="1127"/>
      <c r="C30" s="1128"/>
      <c r="D30" s="100"/>
      <c r="E30" s="662"/>
      <c r="F30" s="663"/>
      <c r="G30" s="664">
        <f t="shared" si="15"/>
        <v>0</v>
      </c>
      <c r="H30" s="665"/>
      <c r="I30" s="666">
        <f t="shared" si="16"/>
        <v>0</v>
      </c>
      <c r="J30" s="667">
        <f t="shared" si="17"/>
        <v>0</v>
      </c>
      <c r="K30" s="667">
        <f t="shared" si="18"/>
        <v>0</v>
      </c>
      <c r="L30" s="102"/>
      <c r="M30"/>
      <c r="N30" s="98"/>
      <c r="O30" s="1132"/>
      <c r="P30" s="100"/>
      <c r="Q30" s="662"/>
      <c r="R30" s="663"/>
      <c r="S30" s="664">
        <f t="shared" si="19"/>
        <v>0</v>
      </c>
      <c r="T30" s="665"/>
      <c r="U30" s="666">
        <f t="shared" si="20"/>
        <v>0</v>
      </c>
      <c r="V30" s="667">
        <f t="shared" si="21"/>
        <v>0</v>
      </c>
      <c r="W30" s="667">
        <f t="shared" si="22"/>
        <v>0</v>
      </c>
      <c r="X30" s="102"/>
      <c r="Y30"/>
      <c r="Z30" s="98"/>
      <c r="AA30" s="1132"/>
      <c r="AB30" s="100"/>
      <c r="AC30" s="662"/>
      <c r="AD30" s="663"/>
      <c r="AE30" s="664">
        <f t="shared" si="23"/>
        <v>0</v>
      </c>
      <c r="AF30" s="665"/>
      <c r="AG30" s="666">
        <f t="shared" si="24"/>
        <v>0</v>
      </c>
      <c r="AH30" s="667">
        <f t="shared" si="25"/>
        <v>0</v>
      </c>
      <c r="AI30" s="667">
        <f t="shared" si="26"/>
        <v>0</v>
      </c>
      <c r="AJ30" s="102"/>
      <c r="AK30"/>
      <c r="AL30" s="98"/>
      <c r="AM30" s="1132"/>
      <c r="AN30" s="100"/>
      <c r="AO30" s="662"/>
      <c r="AP30" s="663"/>
      <c r="AQ30" s="664">
        <f t="shared" si="27"/>
        <v>0</v>
      </c>
      <c r="AR30" s="665"/>
      <c r="AS30" s="666">
        <f t="shared" si="28"/>
        <v>0</v>
      </c>
      <c r="AT30" s="667">
        <f t="shared" si="29"/>
        <v>0</v>
      </c>
      <c r="AU30" s="667">
        <f t="shared" si="30"/>
        <v>0</v>
      </c>
      <c r="AV30" s="102"/>
    </row>
    <row r="31" spans="1:48" s="54" customFormat="1">
      <c r="A31" s="80"/>
      <c r="B31" s="1127"/>
      <c r="C31" s="1128"/>
      <c r="D31" s="100"/>
      <c r="E31" s="662"/>
      <c r="F31" s="663"/>
      <c r="G31" s="664">
        <f t="shared" si="15"/>
        <v>0</v>
      </c>
      <c r="H31" s="665"/>
      <c r="I31" s="666">
        <f t="shared" si="16"/>
        <v>0</v>
      </c>
      <c r="J31" s="667">
        <f t="shared" si="17"/>
        <v>0</v>
      </c>
      <c r="K31" s="667">
        <f t="shared" si="18"/>
        <v>0</v>
      </c>
      <c r="L31" s="102"/>
      <c r="M31"/>
      <c r="N31" s="98"/>
      <c r="O31" s="1132"/>
      <c r="P31" s="100"/>
      <c r="Q31" s="662"/>
      <c r="R31" s="663"/>
      <c r="S31" s="664">
        <f t="shared" si="19"/>
        <v>0</v>
      </c>
      <c r="T31" s="665"/>
      <c r="U31" s="666">
        <f t="shared" si="20"/>
        <v>0</v>
      </c>
      <c r="V31" s="667">
        <f t="shared" si="21"/>
        <v>0</v>
      </c>
      <c r="W31" s="667">
        <f t="shared" si="22"/>
        <v>0</v>
      </c>
      <c r="X31" s="102"/>
      <c r="Y31"/>
      <c r="Z31" s="98"/>
      <c r="AA31" s="1132"/>
      <c r="AB31" s="100"/>
      <c r="AC31" s="662"/>
      <c r="AD31" s="663"/>
      <c r="AE31" s="664">
        <f t="shared" si="23"/>
        <v>0</v>
      </c>
      <c r="AF31" s="665"/>
      <c r="AG31" s="666">
        <f t="shared" si="24"/>
        <v>0</v>
      </c>
      <c r="AH31" s="667">
        <f t="shared" si="25"/>
        <v>0</v>
      </c>
      <c r="AI31" s="667">
        <f t="shared" si="26"/>
        <v>0</v>
      </c>
      <c r="AJ31" s="102"/>
      <c r="AK31"/>
      <c r="AL31" s="98"/>
      <c r="AM31" s="1132"/>
      <c r="AN31" s="100"/>
      <c r="AO31" s="662"/>
      <c r="AP31" s="663"/>
      <c r="AQ31" s="664">
        <f t="shared" si="27"/>
        <v>0</v>
      </c>
      <c r="AR31" s="665"/>
      <c r="AS31" s="666">
        <f t="shared" si="28"/>
        <v>0</v>
      </c>
      <c r="AT31" s="667">
        <f t="shared" si="29"/>
        <v>0</v>
      </c>
      <c r="AU31" s="667">
        <f t="shared" si="30"/>
        <v>0</v>
      </c>
      <c r="AV31" s="102"/>
    </row>
    <row r="32" spans="1:48" s="54" customFormat="1">
      <c r="A32" s="80"/>
      <c r="B32" s="1127"/>
      <c r="C32" s="1128"/>
      <c r="D32" s="100"/>
      <c r="E32" s="662"/>
      <c r="F32" s="663"/>
      <c r="G32" s="664">
        <f t="shared" si="15"/>
        <v>0</v>
      </c>
      <c r="H32" s="665"/>
      <c r="I32" s="666">
        <f t="shared" si="16"/>
        <v>0</v>
      </c>
      <c r="J32" s="667">
        <f t="shared" si="17"/>
        <v>0</v>
      </c>
      <c r="K32" s="667">
        <f t="shared" si="18"/>
        <v>0</v>
      </c>
      <c r="L32" s="102"/>
      <c r="M32"/>
      <c r="N32" s="98"/>
      <c r="O32" s="1132"/>
      <c r="P32" s="100"/>
      <c r="Q32" s="662"/>
      <c r="R32" s="663"/>
      <c r="S32" s="664">
        <f t="shared" si="19"/>
        <v>0</v>
      </c>
      <c r="T32" s="665"/>
      <c r="U32" s="666">
        <f t="shared" si="20"/>
        <v>0</v>
      </c>
      <c r="V32" s="667">
        <f t="shared" si="21"/>
        <v>0</v>
      </c>
      <c r="W32" s="667">
        <f t="shared" si="22"/>
        <v>0</v>
      </c>
      <c r="X32" s="102"/>
      <c r="Y32"/>
      <c r="Z32" s="98"/>
      <c r="AA32" s="1132"/>
      <c r="AB32" s="100"/>
      <c r="AC32" s="662"/>
      <c r="AD32" s="663"/>
      <c r="AE32" s="664">
        <f t="shared" si="23"/>
        <v>0</v>
      </c>
      <c r="AF32" s="665"/>
      <c r="AG32" s="666">
        <f t="shared" si="24"/>
        <v>0</v>
      </c>
      <c r="AH32" s="667">
        <f t="shared" si="25"/>
        <v>0</v>
      </c>
      <c r="AI32" s="667">
        <f t="shared" si="26"/>
        <v>0</v>
      </c>
      <c r="AJ32" s="102"/>
      <c r="AK32"/>
      <c r="AL32" s="98"/>
      <c r="AM32" s="1132"/>
      <c r="AN32" s="100"/>
      <c r="AO32" s="662"/>
      <c r="AP32" s="663"/>
      <c r="AQ32" s="664">
        <f t="shared" si="27"/>
        <v>0</v>
      </c>
      <c r="AR32" s="665"/>
      <c r="AS32" s="666">
        <f t="shared" si="28"/>
        <v>0</v>
      </c>
      <c r="AT32" s="667">
        <f t="shared" si="29"/>
        <v>0</v>
      </c>
      <c r="AU32" s="667">
        <f t="shared" si="30"/>
        <v>0</v>
      </c>
      <c r="AV32" s="102"/>
    </row>
    <row r="33" spans="1:48" s="54" customFormat="1">
      <c r="A33" s="80"/>
      <c r="B33" s="1127"/>
      <c r="C33" s="1128"/>
      <c r="D33" s="100"/>
      <c r="E33" s="662"/>
      <c r="F33" s="663"/>
      <c r="G33" s="664">
        <f t="shared" si="15"/>
        <v>0</v>
      </c>
      <c r="H33" s="665"/>
      <c r="I33" s="666">
        <f t="shared" si="16"/>
        <v>0</v>
      </c>
      <c r="J33" s="667">
        <f t="shared" si="17"/>
        <v>0</v>
      </c>
      <c r="K33" s="667">
        <f t="shared" si="18"/>
        <v>0</v>
      </c>
      <c r="L33" s="102"/>
      <c r="M33"/>
      <c r="N33" s="98"/>
      <c r="O33" s="1132"/>
      <c r="P33" s="100"/>
      <c r="Q33" s="662"/>
      <c r="R33" s="663"/>
      <c r="S33" s="664">
        <f t="shared" si="19"/>
        <v>0</v>
      </c>
      <c r="T33" s="665"/>
      <c r="U33" s="666">
        <f t="shared" si="20"/>
        <v>0</v>
      </c>
      <c r="V33" s="667">
        <f t="shared" si="21"/>
        <v>0</v>
      </c>
      <c r="W33" s="667">
        <f t="shared" si="22"/>
        <v>0</v>
      </c>
      <c r="X33" s="102"/>
      <c r="Y33"/>
      <c r="Z33" s="98"/>
      <c r="AA33" s="1132"/>
      <c r="AB33" s="100"/>
      <c r="AC33" s="662"/>
      <c r="AD33" s="663"/>
      <c r="AE33" s="664">
        <f t="shared" si="23"/>
        <v>0</v>
      </c>
      <c r="AF33" s="665"/>
      <c r="AG33" s="666">
        <f t="shared" si="24"/>
        <v>0</v>
      </c>
      <c r="AH33" s="667">
        <f t="shared" si="25"/>
        <v>0</v>
      </c>
      <c r="AI33" s="667">
        <f t="shared" si="26"/>
        <v>0</v>
      </c>
      <c r="AJ33" s="102"/>
      <c r="AK33"/>
      <c r="AL33" s="98"/>
      <c r="AM33" s="1132"/>
      <c r="AN33" s="100"/>
      <c r="AO33" s="662"/>
      <c r="AP33" s="663"/>
      <c r="AQ33" s="664">
        <f t="shared" si="27"/>
        <v>0</v>
      </c>
      <c r="AR33" s="665"/>
      <c r="AS33" s="666">
        <f t="shared" si="28"/>
        <v>0</v>
      </c>
      <c r="AT33" s="667">
        <f t="shared" si="29"/>
        <v>0</v>
      </c>
      <c r="AU33" s="667">
        <f t="shared" si="30"/>
        <v>0</v>
      </c>
      <c r="AV33" s="102"/>
    </row>
    <row r="34" spans="1:48" s="54" customFormat="1">
      <c r="A34" s="80"/>
      <c r="B34" s="1127"/>
      <c r="C34" s="1128"/>
      <c r="D34" s="100"/>
      <c r="E34" s="662"/>
      <c r="F34" s="663"/>
      <c r="G34" s="664">
        <f t="shared" si="15"/>
        <v>0</v>
      </c>
      <c r="H34" s="665"/>
      <c r="I34" s="666">
        <f t="shared" si="16"/>
        <v>0</v>
      </c>
      <c r="J34" s="667">
        <f t="shared" si="17"/>
        <v>0</v>
      </c>
      <c r="K34" s="667">
        <f t="shared" si="18"/>
        <v>0</v>
      </c>
      <c r="L34" s="102"/>
      <c r="M34"/>
      <c r="N34" s="98"/>
      <c r="O34" s="1132"/>
      <c r="P34" s="100"/>
      <c r="Q34" s="662"/>
      <c r="R34" s="663"/>
      <c r="S34" s="664">
        <f t="shared" si="19"/>
        <v>0</v>
      </c>
      <c r="T34" s="665"/>
      <c r="U34" s="666">
        <f t="shared" si="20"/>
        <v>0</v>
      </c>
      <c r="V34" s="667">
        <f t="shared" si="21"/>
        <v>0</v>
      </c>
      <c r="W34" s="667">
        <f t="shared" si="22"/>
        <v>0</v>
      </c>
      <c r="X34" s="102"/>
      <c r="Y34"/>
      <c r="Z34" s="98"/>
      <c r="AA34" s="1132"/>
      <c r="AB34" s="100"/>
      <c r="AC34" s="662"/>
      <c r="AD34" s="663"/>
      <c r="AE34" s="664">
        <f t="shared" si="23"/>
        <v>0</v>
      </c>
      <c r="AF34" s="665"/>
      <c r="AG34" s="666">
        <f t="shared" si="24"/>
        <v>0</v>
      </c>
      <c r="AH34" s="667">
        <f t="shared" si="25"/>
        <v>0</v>
      </c>
      <c r="AI34" s="667">
        <f t="shared" si="26"/>
        <v>0</v>
      </c>
      <c r="AJ34" s="102"/>
      <c r="AK34"/>
      <c r="AL34" s="98"/>
      <c r="AM34" s="1132"/>
      <c r="AN34" s="100"/>
      <c r="AO34" s="662"/>
      <c r="AP34" s="663"/>
      <c r="AQ34" s="664">
        <f t="shared" si="27"/>
        <v>0</v>
      </c>
      <c r="AR34" s="665"/>
      <c r="AS34" s="666">
        <f t="shared" si="28"/>
        <v>0</v>
      </c>
      <c r="AT34" s="667">
        <f t="shared" si="29"/>
        <v>0</v>
      </c>
      <c r="AU34" s="667">
        <f t="shared" si="30"/>
        <v>0</v>
      </c>
      <c r="AV34" s="102"/>
    </row>
    <row r="35" spans="1:48" s="54" customFormat="1">
      <c r="A35" s="80"/>
      <c r="B35" s="1127"/>
      <c r="C35" s="1128"/>
      <c r="D35" s="100"/>
      <c r="E35" s="662"/>
      <c r="F35" s="663"/>
      <c r="G35" s="664">
        <f>INT(E35*F35)</f>
        <v>0</v>
      </c>
      <c r="H35" s="665"/>
      <c r="I35" s="666">
        <f>INT(E35*H35)</f>
        <v>0</v>
      </c>
      <c r="J35" s="667">
        <f>F35-H35</f>
        <v>0</v>
      </c>
      <c r="K35" s="667">
        <f>G35-I35</f>
        <v>0</v>
      </c>
      <c r="L35" s="102"/>
      <c r="M35"/>
      <c r="N35" s="98"/>
      <c r="O35" s="1132"/>
      <c r="P35" s="100"/>
      <c r="Q35" s="662"/>
      <c r="R35" s="663"/>
      <c r="S35" s="664">
        <f t="shared" si="19"/>
        <v>0</v>
      </c>
      <c r="T35" s="665"/>
      <c r="U35" s="666">
        <f t="shared" si="20"/>
        <v>0</v>
      </c>
      <c r="V35" s="667">
        <f t="shared" si="21"/>
        <v>0</v>
      </c>
      <c r="W35" s="667">
        <f t="shared" si="22"/>
        <v>0</v>
      </c>
      <c r="X35" s="102"/>
      <c r="Y35"/>
      <c r="Z35" s="98"/>
      <c r="AA35" s="1132"/>
      <c r="AB35" s="100"/>
      <c r="AC35" s="662"/>
      <c r="AD35" s="663"/>
      <c r="AE35" s="664">
        <f t="shared" si="23"/>
        <v>0</v>
      </c>
      <c r="AF35" s="665"/>
      <c r="AG35" s="666">
        <f t="shared" si="24"/>
        <v>0</v>
      </c>
      <c r="AH35" s="667">
        <f t="shared" si="25"/>
        <v>0</v>
      </c>
      <c r="AI35" s="667">
        <f t="shared" si="26"/>
        <v>0</v>
      </c>
      <c r="AJ35" s="102"/>
      <c r="AK35"/>
      <c r="AL35" s="98"/>
      <c r="AM35" s="1132"/>
      <c r="AN35" s="100"/>
      <c r="AO35" s="662"/>
      <c r="AP35" s="663"/>
      <c r="AQ35" s="664">
        <f t="shared" si="27"/>
        <v>0</v>
      </c>
      <c r="AR35" s="665"/>
      <c r="AS35" s="666">
        <f t="shared" si="28"/>
        <v>0</v>
      </c>
      <c r="AT35" s="667">
        <f t="shared" si="29"/>
        <v>0</v>
      </c>
      <c r="AU35" s="667">
        <f t="shared" si="30"/>
        <v>0</v>
      </c>
      <c r="AV35" s="102"/>
    </row>
    <row r="36" spans="1:48" s="54" customFormat="1" ht="24" thickBot="1">
      <c r="A36" s="80"/>
      <c r="B36" s="1129"/>
      <c r="C36" s="1130"/>
      <c r="D36" s="101"/>
      <c r="E36" s="668"/>
      <c r="F36" s="669"/>
      <c r="G36" s="670">
        <f>INT(E36*F36)</f>
        <v>0</v>
      </c>
      <c r="H36" s="671"/>
      <c r="I36" s="672">
        <f>INT(E36*H36)</f>
        <v>0</v>
      </c>
      <c r="J36" s="673">
        <f>F36-H36</f>
        <v>0</v>
      </c>
      <c r="K36" s="673">
        <f>G36-I36</f>
        <v>0</v>
      </c>
      <c r="L36" s="102"/>
      <c r="M36"/>
      <c r="N36" s="1133"/>
      <c r="O36" s="1134"/>
      <c r="P36" s="101"/>
      <c r="Q36" s="668"/>
      <c r="R36" s="669"/>
      <c r="S36" s="670">
        <f t="shared" si="19"/>
        <v>0</v>
      </c>
      <c r="T36" s="671"/>
      <c r="U36" s="672">
        <f t="shared" si="20"/>
        <v>0</v>
      </c>
      <c r="V36" s="673">
        <f t="shared" si="21"/>
        <v>0</v>
      </c>
      <c r="W36" s="673">
        <f t="shared" si="22"/>
        <v>0</v>
      </c>
      <c r="X36" s="102"/>
      <c r="Y36"/>
      <c r="Z36" s="1133"/>
      <c r="AA36" s="1134"/>
      <c r="AB36" s="101"/>
      <c r="AC36" s="668"/>
      <c r="AD36" s="669"/>
      <c r="AE36" s="670">
        <f t="shared" si="23"/>
        <v>0</v>
      </c>
      <c r="AF36" s="671"/>
      <c r="AG36" s="672">
        <f t="shared" si="24"/>
        <v>0</v>
      </c>
      <c r="AH36" s="673">
        <f t="shared" si="25"/>
        <v>0</v>
      </c>
      <c r="AI36" s="673">
        <f t="shared" si="26"/>
        <v>0</v>
      </c>
      <c r="AJ36" s="102"/>
      <c r="AK36"/>
      <c r="AL36" s="1133"/>
      <c r="AM36" s="1134"/>
      <c r="AN36" s="101"/>
      <c r="AO36" s="668"/>
      <c r="AP36" s="669"/>
      <c r="AQ36" s="670">
        <f t="shared" si="27"/>
        <v>0</v>
      </c>
      <c r="AR36" s="671"/>
      <c r="AS36" s="672">
        <f t="shared" si="28"/>
        <v>0</v>
      </c>
      <c r="AT36" s="673">
        <f t="shared" si="29"/>
        <v>0</v>
      </c>
      <c r="AU36" s="673">
        <f t="shared" si="30"/>
        <v>0</v>
      </c>
      <c r="AV36" s="102"/>
    </row>
    <row r="37" spans="1:48" s="54" customFormat="1" ht="24.5" thickTop="1" thickBot="1">
      <c r="A37" s="80"/>
      <c r="B37" s="2033" t="s">
        <v>315</v>
      </c>
      <c r="C37" s="2034"/>
      <c r="D37" s="2034"/>
      <c r="E37" s="2034"/>
      <c r="F37" s="674"/>
      <c r="G37" s="674">
        <f>SUM(G27:G36)</f>
        <v>0</v>
      </c>
      <c r="H37" s="675"/>
      <c r="I37" s="675">
        <f>SUM(I27:I36)</f>
        <v>0</v>
      </c>
      <c r="J37" s="676"/>
      <c r="K37" s="676">
        <f>SUM(K27:K36)</f>
        <v>0</v>
      </c>
      <c r="L37" s="49"/>
      <c r="M37"/>
      <c r="N37" s="2033" t="s">
        <v>315</v>
      </c>
      <c r="O37" s="2034"/>
      <c r="P37" s="2034"/>
      <c r="Q37" s="2034"/>
      <c r="R37" s="674"/>
      <c r="S37" s="674">
        <f>SUM(S27:S36)</f>
        <v>0</v>
      </c>
      <c r="T37" s="675"/>
      <c r="U37" s="675">
        <f>SUM(U27:U36)</f>
        <v>0</v>
      </c>
      <c r="V37" s="676"/>
      <c r="W37" s="676">
        <f>SUM(W27:W36)</f>
        <v>0</v>
      </c>
      <c r="X37" s="49"/>
      <c r="Y37"/>
      <c r="Z37" s="2033" t="s">
        <v>315</v>
      </c>
      <c r="AA37" s="2034"/>
      <c r="AB37" s="2034"/>
      <c r="AC37" s="2034"/>
      <c r="AD37" s="674"/>
      <c r="AE37" s="674">
        <f>SUM(AE27:AE36)</f>
        <v>0</v>
      </c>
      <c r="AF37" s="675"/>
      <c r="AG37" s="675">
        <f>SUM(AG27:AG36)</f>
        <v>0</v>
      </c>
      <c r="AH37" s="676"/>
      <c r="AI37" s="676">
        <f>SUM(AI27:AI36)</f>
        <v>0</v>
      </c>
      <c r="AJ37" s="49"/>
      <c r="AK37"/>
      <c r="AL37" s="2033" t="s">
        <v>315</v>
      </c>
      <c r="AM37" s="2034"/>
      <c r="AN37" s="2034"/>
      <c r="AO37" s="2034"/>
      <c r="AP37" s="674"/>
      <c r="AQ37" s="674">
        <f>SUM(AQ27:AQ36)</f>
        <v>0</v>
      </c>
      <c r="AR37" s="675"/>
      <c r="AS37" s="675">
        <f>SUM(AS27:AS36)</f>
        <v>0</v>
      </c>
      <c r="AT37" s="676"/>
      <c r="AU37" s="676">
        <f>SUM(AU27:AU36)</f>
        <v>0</v>
      </c>
      <c r="AV37" s="49"/>
    </row>
    <row r="38" spans="1:48" s="54" customFormat="1">
      <c r="A38" s="80"/>
      <c r="B38" s="98"/>
      <c r="C38" s="1131"/>
      <c r="D38" s="100"/>
      <c r="E38" s="662"/>
      <c r="F38" s="663"/>
      <c r="G38" s="664">
        <f t="shared" ref="G38:G47" si="31">INT(E38*F38)</f>
        <v>0</v>
      </c>
      <c r="H38" s="665"/>
      <c r="I38" s="666">
        <f t="shared" ref="I38:I47" si="32">INT(E38*H38)</f>
        <v>0</v>
      </c>
      <c r="J38" s="667">
        <f t="shared" ref="J38:J47" si="33">F38-H38</f>
        <v>0</v>
      </c>
      <c r="K38" s="667">
        <f t="shared" ref="K38:K47" si="34">G38-I38</f>
        <v>0</v>
      </c>
      <c r="L38" s="102"/>
      <c r="M38"/>
      <c r="N38" s="98"/>
      <c r="O38" s="99"/>
      <c r="P38" s="100"/>
      <c r="Q38" s="662"/>
      <c r="R38" s="663"/>
      <c r="S38" s="664">
        <f t="shared" ref="S38:S47" si="35">INT(Q38*R38)</f>
        <v>0</v>
      </c>
      <c r="T38" s="665"/>
      <c r="U38" s="666">
        <f t="shared" ref="U38:U47" si="36">INT(Q38*T38)</f>
        <v>0</v>
      </c>
      <c r="V38" s="667">
        <f t="shared" ref="V38:V47" si="37">R38-T38</f>
        <v>0</v>
      </c>
      <c r="W38" s="667">
        <f t="shared" ref="W38:W47" si="38">S38-U38</f>
        <v>0</v>
      </c>
      <c r="X38" s="102"/>
      <c r="Y38"/>
      <c r="Z38" s="98"/>
      <c r="AA38" s="99"/>
      <c r="AB38" s="100"/>
      <c r="AC38" s="662"/>
      <c r="AD38" s="663"/>
      <c r="AE38" s="664">
        <f t="shared" ref="AE38:AE47" si="39">INT(AC38*AD38)</f>
        <v>0</v>
      </c>
      <c r="AF38" s="665"/>
      <c r="AG38" s="666">
        <f t="shared" ref="AG38:AG47" si="40">INT(AC38*AF38)</f>
        <v>0</v>
      </c>
      <c r="AH38" s="667">
        <f t="shared" ref="AH38:AH47" si="41">AD38-AF38</f>
        <v>0</v>
      </c>
      <c r="AI38" s="667">
        <f t="shared" ref="AI38:AI47" si="42">AE38-AG38</f>
        <v>0</v>
      </c>
      <c r="AJ38" s="102"/>
      <c r="AK38"/>
      <c r="AL38" s="98"/>
      <c r="AM38" s="99"/>
      <c r="AN38" s="100"/>
      <c r="AO38" s="662"/>
      <c r="AP38" s="663"/>
      <c r="AQ38" s="664">
        <f t="shared" ref="AQ38:AQ47" si="43">INT(AO38*AP38)</f>
        <v>0</v>
      </c>
      <c r="AR38" s="665"/>
      <c r="AS38" s="666">
        <f t="shared" ref="AS38:AS47" si="44">INT(AO38*AR38)</f>
        <v>0</v>
      </c>
      <c r="AT38" s="667">
        <f t="shared" ref="AT38:AT47" si="45">AP38-AR38</f>
        <v>0</v>
      </c>
      <c r="AU38" s="667">
        <f t="shared" ref="AU38:AU47" si="46">AQ38-AS38</f>
        <v>0</v>
      </c>
      <c r="AV38" s="102"/>
    </row>
    <row r="39" spans="1:48" s="54" customFormat="1">
      <c r="A39" s="80"/>
      <c r="B39" s="98"/>
      <c r="C39" s="1132"/>
      <c r="D39" s="100"/>
      <c r="E39" s="662"/>
      <c r="F39" s="663"/>
      <c r="G39" s="664">
        <f t="shared" si="31"/>
        <v>0</v>
      </c>
      <c r="H39" s="665"/>
      <c r="I39" s="666">
        <f t="shared" si="32"/>
        <v>0</v>
      </c>
      <c r="J39" s="667">
        <f t="shared" si="33"/>
        <v>0</v>
      </c>
      <c r="K39" s="667">
        <f t="shared" si="34"/>
        <v>0</v>
      </c>
      <c r="L39" s="102"/>
      <c r="M39"/>
      <c r="N39" s="98"/>
      <c r="O39" s="1132"/>
      <c r="P39" s="100"/>
      <c r="Q39" s="662"/>
      <c r="R39" s="663"/>
      <c r="S39" s="664">
        <f t="shared" si="35"/>
        <v>0</v>
      </c>
      <c r="T39" s="665"/>
      <c r="U39" s="666">
        <f t="shared" si="36"/>
        <v>0</v>
      </c>
      <c r="V39" s="667">
        <f t="shared" si="37"/>
        <v>0</v>
      </c>
      <c r="W39" s="667">
        <f t="shared" si="38"/>
        <v>0</v>
      </c>
      <c r="X39" s="102"/>
      <c r="Y39"/>
      <c r="Z39" s="98"/>
      <c r="AA39" s="1132"/>
      <c r="AB39" s="100"/>
      <c r="AC39" s="662"/>
      <c r="AD39" s="663"/>
      <c r="AE39" s="664">
        <f t="shared" si="39"/>
        <v>0</v>
      </c>
      <c r="AF39" s="665"/>
      <c r="AG39" s="666">
        <f t="shared" si="40"/>
        <v>0</v>
      </c>
      <c r="AH39" s="667">
        <f t="shared" si="41"/>
        <v>0</v>
      </c>
      <c r="AI39" s="667">
        <f t="shared" si="42"/>
        <v>0</v>
      </c>
      <c r="AJ39" s="102"/>
      <c r="AK39"/>
      <c r="AL39" s="98"/>
      <c r="AM39" s="1132"/>
      <c r="AN39" s="100"/>
      <c r="AO39" s="662"/>
      <c r="AP39" s="663"/>
      <c r="AQ39" s="664">
        <f t="shared" si="43"/>
        <v>0</v>
      </c>
      <c r="AR39" s="665"/>
      <c r="AS39" s="666">
        <f t="shared" si="44"/>
        <v>0</v>
      </c>
      <c r="AT39" s="667">
        <f t="shared" si="45"/>
        <v>0</v>
      </c>
      <c r="AU39" s="667">
        <f t="shared" si="46"/>
        <v>0</v>
      </c>
      <c r="AV39" s="102"/>
    </row>
    <row r="40" spans="1:48" s="54" customFormat="1">
      <c r="A40" s="80"/>
      <c r="B40" s="98"/>
      <c r="C40" s="1132"/>
      <c r="D40" s="100"/>
      <c r="E40" s="662"/>
      <c r="F40" s="663"/>
      <c r="G40" s="664">
        <f t="shared" si="31"/>
        <v>0</v>
      </c>
      <c r="H40" s="665"/>
      <c r="I40" s="666">
        <f t="shared" si="32"/>
        <v>0</v>
      </c>
      <c r="J40" s="667">
        <f t="shared" si="33"/>
        <v>0</v>
      </c>
      <c r="K40" s="667">
        <f t="shared" si="34"/>
        <v>0</v>
      </c>
      <c r="L40" s="102"/>
      <c r="M40"/>
      <c r="N40" s="98"/>
      <c r="O40" s="1132"/>
      <c r="P40" s="100"/>
      <c r="Q40" s="662"/>
      <c r="R40" s="663"/>
      <c r="S40" s="664">
        <f t="shared" si="35"/>
        <v>0</v>
      </c>
      <c r="T40" s="665"/>
      <c r="U40" s="666">
        <f t="shared" si="36"/>
        <v>0</v>
      </c>
      <c r="V40" s="667">
        <f t="shared" si="37"/>
        <v>0</v>
      </c>
      <c r="W40" s="667">
        <f t="shared" si="38"/>
        <v>0</v>
      </c>
      <c r="X40" s="102"/>
      <c r="Y40"/>
      <c r="Z40" s="98"/>
      <c r="AA40" s="1132"/>
      <c r="AB40" s="100"/>
      <c r="AC40" s="662"/>
      <c r="AD40" s="663"/>
      <c r="AE40" s="664">
        <f t="shared" si="39"/>
        <v>0</v>
      </c>
      <c r="AF40" s="665"/>
      <c r="AG40" s="666">
        <f t="shared" si="40"/>
        <v>0</v>
      </c>
      <c r="AH40" s="667">
        <f t="shared" si="41"/>
        <v>0</v>
      </c>
      <c r="AI40" s="667">
        <f t="shared" si="42"/>
        <v>0</v>
      </c>
      <c r="AJ40" s="102"/>
      <c r="AK40"/>
      <c r="AL40" s="98"/>
      <c r="AM40" s="1132"/>
      <c r="AN40" s="100"/>
      <c r="AO40" s="662"/>
      <c r="AP40" s="663"/>
      <c r="AQ40" s="664">
        <f t="shared" si="43"/>
        <v>0</v>
      </c>
      <c r="AR40" s="665"/>
      <c r="AS40" s="666">
        <f t="shared" si="44"/>
        <v>0</v>
      </c>
      <c r="AT40" s="667">
        <f t="shared" si="45"/>
        <v>0</v>
      </c>
      <c r="AU40" s="667">
        <f t="shared" si="46"/>
        <v>0</v>
      </c>
      <c r="AV40" s="102"/>
    </row>
    <row r="41" spans="1:48" s="54" customFormat="1">
      <c r="A41" s="80"/>
      <c r="B41" s="98"/>
      <c r="C41" s="1132"/>
      <c r="D41" s="100"/>
      <c r="E41" s="662"/>
      <c r="F41" s="663"/>
      <c r="G41" s="664">
        <f t="shared" si="31"/>
        <v>0</v>
      </c>
      <c r="H41" s="665"/>
      <c r="I41" s="666">
        <f t="shared" si="32"/>
        <v>0</v>
      </c>
      <c r="J41" s="667">
        <f t="shared" si="33"/>
        <v>0</v>
      </c>
      <c r="K41" s="667">
        <f t="shared" si="34"/>
        <v>0</v>
      </c>
      <c r="L41" s="102"/>
      <c r="M41"/>
      <c r="N41" s="98"/>
      <c r="O41" s="1132"/>
      <c r="P41" s="100"/>
      <c r="Q41" s="662"/>
      <c r="R41" s="663"/>
      <c r="S41" s="664">
        <f t="shared" si="35"/>
        <v>0</v>
      </c>
      <c r="T41" s="665"/>
      <c r="U41" s="666">
        <f t="shared" si="36"/>
        <v>0</v>
      </c>
      <c r="V41" s="667">
        <f t="shared" si="37"/>
        <v>0</v>
      </c>
      <c r="W41" s="667">
        <f t="shared" si="38"/>
        <v>0</v>
      </c>
      <c r="X41" s="102"/>
      <c r="Y41"/>
      <c r="Z41" s="98"/>
      <c r="AA41" s="1132"/>
      <c r="AB41" s="100"/>
      <c r="AC41" s="662"/>
      <c r="AD41" s="663"/>
      <c r="AE41" s="664">
        <f t="shared" si="39"/>
        <v>0</v>
      </c>
      <c r="AF41" s="665"/>
      <c r="AG41" s="666">
        <f t="shared" si="40"/>
        <v>0</v>
      </c>
      <c r="AH41" s="667">
        <f t="shared" si="41"/>
        <v>0</v>
      </c>
      <c r="AI41" s="667">
        <f t="shared" si="42"/>
        <v>0</v>
      </c>
      <c r="AJ41" s="102"/>
      <c r="AK41"/>
      <c r="AL41" s="98"/>
      <c r="AM41" s="1132"/>
      <c r="AN41" s="100"/>
      <c r="AO41" s="662"/>
      <c r="AP41" s="663"/>
      <c r="AQ41" s="664">
        <f t="shared" si="43"/>
        <v>0</v>
      </c>
      <c r="AR41" s="665"/>
      <c r="AS41" s="666">
        <f t="shared" si="44"/>
        <v>0</v>
      </c>
      <c r="AT41" s="667">
        <f t="shared" si="45"/>
        <v>0</v>
      </c>
      <c r="AU41" s="667">
        <f t="shared" si="46"/>
        <v>0</v>
      </c>
      <c r="AV41" s="102"/>
    </row>
    <row r="42" spans="1:48" s="54" customFormat="1">
      <c r="A42" s="80"/>
      <c r="B42" s="98"/>
      <c r="C42" s="1132"/>
      <c r="D42" s="100"/>
      <c r="E42" s="662"/>
      <c r="F42" s="663"/>
      <c r="G42" s="664">
        <f t="shared" si="31"/>
        <v>0</v>
      </c>
      <c r="H42" s="665"/>
      <c r="I42" s="666">
        <f t="shared" si="32"/>
        <v>0</v>
      </c>
      <c r="J42" s="667">
        <f t="shared" si="33"/>
        <v>0</v>
      </c>
      <c r="K42" s="667">
        <f t="shared" si="34"/>
        <v>0</v>
      </c>
      <c r="L42" s="102"/>
      <c r="M42"/>
      <c r="N42" s="98"/>
      <c r="O42" s="1132"/>
      <c r="P42" s="100"/>
      <c r="Q42" s="662"/>
      <c r="R42" s="663"/>
      <c r="S42" s="664">
        <f t="shared" si="35"/>
        <v>0</v>
      </c>
      <c r="T42" s="665"/>
      <c r="U42" s="666">
        <f t="shared" si="36"/>
        <v>0</v>
      </c>
      <c r="V42" s="667">
        <f t="shared" si="37"/>
        <v>0</v>
      </c>
      <c r="W42" s="667">
        <f t="shared" si="38"/>
        <v>0</v>
      </c>
      <c r="X42" s="102"/>
      <c r="Y42"/>
      <c r="Z42" s="98"/>
      <c r="AA42" s="1132"/>
      <c r="AB42" s="100"/>
      <c r="AC42" s="662"/>
      <c r="AD42" s="663"/>
      <c r="AE42" s="664">
        <f t="shared" si="39"/>
        <v>0</v>
      </c>
      <c r="AF42" s="665"/>
      <c r="AG42" s="666">
        <f t="shared" si="40"/>
        <v>0</v>
      </c>
      <c r="AH42" s="667">
        <f t="shared" si="41"/>
        <v>0</v>
      </c>
      <c r="AI42" s="667">
        <f t="shared" si="42"/>
        <v>0</v>
      </c>
      <c r="AJ42" s="102"/>
      <c r="AK42"/>
      <c r="AL42" s="98"/>
      <c r="AM42" s="1132"/>
      <c r="AN42" s="100"/>
      <c r="AO42" s="662"/>
      <c r="AP42" s="663"/>
      <c r="AQ42" s="664">
        <f t="shared" si="43"/>
        <v>0</v>
      </c>
      <c r="AR42" s="665"/>
      <c r="AS42" s="666">
        <f t="shared" si="44"/>
        <v>0</v>
      </c>
      <c r="AT42" s="667">
        <f t="shared" si="45"/>
        <v>0</v>
      </c>
      <c r="AU42" s="667">
        <f t="shared" si="46"/>
        <v>0</v>
      </c>
      <c r="AV42" s="102"/>
    </row>
    <row r="43" spans="1:48" s="54" customFormat="1">
      <c r="A43" s="80"/>
      <c r="B43" s="98"/>
      <c r="C43" s="1132"/>
      <c r="D43" s="100"/>
      <c r="E43" s="662"/>
      <c r="F43" s="663"/>
      <c r="G43" s="664">
        <f t="shared" si="31"/>
        <v>0</v>
      </c>
      <c r="H43" s="665"/>
      <c r="I43" s="666">
        <f t="shared" si="32"/>
        <v>0</v>
      </c>
      <c r="J43" s="667">
        <f t="shared" si="33"/>
        <v>0</v>
      </c>
      <c r="K43" s="667">
        <f t="shared" si="34"/>
        <v>0</v>
      </c>
      <c r="L43" s="102"/>
      <c r="M43"/>
      <c r="N43" s="98"/>
      <c r="O43" s="1132"/>
      <c r="P43" s="100"/>
      <c r="Q43" s="662"/>
      <c r="R43" s="663"/>
      <c r="S43" s="664">
        <f t="shared" si="35"/>
        <v>0</v>
      </c>
      <c r="T43" s="665"/>
      <c r="U43" s="666">
        <f t="shared" si="36"/>
        <v>0</v>
      </c>
      <c r="V43" s="667">
        <f t="shared" si="37"/>
        <v>0</v>
      </c>
      <c r="W43" s="667">
        <f t="shared" si="38"/>
        <v>0</v>
      </c>
      <c r="X43" s="102"/>
      <c r="Y43"/>
      <c r="Z43" s="98"/>
      <c r="AA43" s="1132"/>
      <c r="AB43" s="100"/>
      <c r="AC43" s="662"/>
      <c r="AD43" s="663"/>
      <c r="AE43" s="664">
        <f t="shared" si="39"/>
        <v>0</v>
      </c>
      <c r="AF43" s="665"/>
      <c r="AG43" s="666">
        <f t="shared" si="40"/>
        <v>0</v>
      </c>
      <c r="AH43" s="667">
        <f t="shared" si="41"/>
        <v>0</v>
      </c>
      <c r="AI43" s="667">
        <f t="shared" si="42"/>
        <v>0</v>
      </c>
      <c r="AJ43" s="102"/>
      <c r="AK43"/>
      <c r="AL43" s="98"/>
      <c r="AM43" s="1132"/>
      <c r="AN43" s="100"/>
      <c r="AO43" s="662"/>
      <c r="AP43" s="663"/>
      <c r="AQ43" s="664">
        <f t="shared" si="43"/>
        <v>0</v>
      </c>
      <c r="AR43" s="665"/>
      <c r="AS43" s="666">
        <f t="shared" si="44"/>
        <v>0</v>
      </c>
      <c r="AT43" s="667">
        <f t="shared" si="45"/>
        <v>0</v>
      </c>
      <c r="AU43" s="667">
        <f t="shared" si="46"/>
        <v>0</v>
      </c>
      <c r="AV43" s="102"/>
    </row>
    <row r="44" spans="1:48" s="54" customFormat="1">
      <c r="A44" s="80"/>
      <c r="B44" s="98"/>
      <c r="C44" s="1132"/>
      <c r="D44" s="100"/>
      <c r="E44" s="662"/>
      <c r="F44" s="663"/>
      <c r="G44" s="664">
        <f t="shared" si="31"/>
        <v>0</v>
      </c>
      <c r="H44" s="665"/>
      <c r="I44" s="666">
        <f t="shared" si="32"/>
        <v>0</v>
      </c>
      <c r="J44" s="667">
        <f t="shared" si="33"/>
        <v>0</v>
      </c>
      <c r="K44" s="667">
        <f t="shared" si="34"/>
        <v>0</v>
      </c>
      <c r="L44" s="102"/>
      <c r="M44"/>
      <c r="N44" s="98"/>
      <c r="O44" s="1132"/>
      <c r="P44" s="100"/>
      <c r="Q44" s="662"/>
      <c r="R44" s="663"/>
      <c r="S44" s="664">
        <f t="shared" si="35"/>
        <v>0</v>
      </c>
      <c r="T44" s="665"/>
      <c r="U44" s="666">
        <f t="shared" si="36"/>
        <v>0</v>
      </c>
      <c r="V44" s="667">
        <f t="shared" si="37"/>
        <v>0</v>
      </c>
      <c r="W44" s="667">
        <f t="shared" si="38"/>
        <v>0</v>
      </c>
      <c r="X44" s="102"/>
      <c r="Y44"/>
      <c r="Z44" s="98"/>
      <c r="AA44" s="1132"/>
      <c r="AB44" s="100"/>
      <c r="AC44" s="662"/>
      <c r="AD44" s="663"/>
      <c r="AE44" s="664">
        <f t="shared" si="39"/>
        <v>0</v>
      </c>
      <c r="AF44" s="665"/>
      <c r="AG44" s="666">
        <f t="shared" si="40"/>
        <v>0</v>
      </c>
      <c r="AH44" s="667">
        <f t="shared" si="41"/>
        <v>0</v>
      </c>
      <c r="AI44" s="667">
        <f t="shared" si="42"/>
        <v>0</v>
      </c>
      <c r="AJ44" s="102"/>
      <c r="AK44"/>
      <c r="AL44" s="98"/>
      <c r="AM44" s="1132"/>
      <c r="AN44" s="100"/>
      <c r="AO44" s="662"/>
      <c r="AP44" s="663"/>
      <c r="AQ44" s="664">
        <f t="shared" si="43"/>
        <v>0</v>
      </c>
      <c r="AR44" s="665"/>
      <c r="AS44" s="666">
        <f t="shared" si="44"/>
        <v>0</v>
      </c>
      <c r="AT44" s="667">
        <f t="shared" si="45"/>
        <v>0</v>
      </c>
      <c r="AU44" s="667">
        <f t="shared" si="46"/>
        <v>0</v>
      </c>
      <c r="AV44" s="102"/>
    </row>
    <row r="45" spans="1:48" s="54" customFormat="1">
      <c r="A45" s="80"/>
      <c r="B45" s="98"/>
      <c r="C45" s="1132"/>
      <c r="D45" s="100"/>
      <c r="E45" s="662"/>
      <c r="F45" s="663"/>
      <c r="G45" s="664">
        <f t="shared" si="31"/>
        <v>0</v>
      </c>
      <c r="H45" s="665"/>
      <c r="I45" s="666">
        <f t="shared" si="32"/>
        <v>0</v>
      </c>
      <c r="J45" s="667">
        <f t="shared" si="33"/>
        <v>0</v>
      </c>
      <c r="K45" s="667">
        <f t="shared" si="34"/>
        <v>0</v>
      </c>
      <c r="L45" s="102"/>
      <c r="M45"/>
      <c r="N45" s="98"/>
      <c r="O45" s="1132"/>
      <c r="P45" s="100"/>
      <c r="Q45" s="662"/>
      <c r="R45" s="663"/>
      <c r="S45" s="664">
        <f t="shared" si="35"/>
        <v>0</v>
      </c>
      <c r="T45" s="665"/>
      <c r="U45" s="666">
        <f t="shared" si="36"/>
        <v>0</v>
      </c>
      <c r="V45" s="667">
        <f t="shared" si="37"/>
        <v>0</v>
      </c>
      <c r="W45" s="667">
        <f t="shared" si="38"/>
        <v>0</v>
      </c>
      <c r="X45" s="102"/>
      <c r="Y45"/>
      <c r="Z45" s="98"/>
      <c r="AA45" s="1132"/>
      <c r="AB45" s="100"/>
      <c r="AC45" s="662"/>
      <c r="AD45" s="663"/>
      <c r="AE45" s="664">
        <f t="shared" si="39"/>
        <v>0</v>
      </c>
      <c r="AF45" s="665"/>
      <c r="AG45" s="666">
        <f t="shared" si="40"/>
        <v>0</v>
      </c>
      <c r="AH45" s="667">
        <f t="shared" si="41"/>
        <v>0</v>
      </c>
      <c r="AI45" s="667">
        <f t="shared" si="42"/>
        <v>0</v>
      </c>
      <c r="AJ45" s="102"/>
      <c r="AK45"/>
      <c r="AL45" s="98"/>
      <c r="AM45" s="1132"/>
      <c r="AN45" s="100"/>
      <c r="AO45" s="662"/>
      <c r="AP45" s="663"/>
      <c r="AQ45" s="664">
        <f t="shared" si="43"/>
        <v>0</v>
      </c>
      <c r="AR45" s="665"/>
      <c r="AS45" s="666">
        <f t="shared" si="44"/>
        <v>0</v>
      </c>
      <c r="AT45" s="667">
        <f t="shared" si="45"/>
        <v>0</v>
      </c>
      <c r="AU45" s="667">
        <f t="shared" si="46"/>
        <v>0</v>
      </c>
      <c r="AV45" s="102"/>
    </row>
    <row r="46" spans="1:48" s="54" customFormat="1">
      <c r="A46" s="80"/>
      <c r="B46" s="98"/>
      <c r="C46" s="1132"/>
      <c r="D46" s="100"/>
      <c r="E46" s="662"/>
      <c r="F46" s="663"/>
      <c r="G46" s="664">
        <f t="shared" si="31"/>
        <v>0</v>
      </c>
      <c r="H46" s="665"/>
      <c r="I46" s="666">
        <f t="shared" si="32"/>
        <v>0</v>
      </c>
      <c r="J46" s="667">
        <f t="shared" si="33"/>
        <v>0</v>
      </c>
      <c r="K46" s="667">
        <f t="shared" si="34"/>
        <v>0</v>
      </c>
      <c r="L46" s="102"/>
      <c r="M46"/>
      <c r="N46" s="98"/>
      <c r="O46" s="1132"/>
      <c r="P46" s="100"/>
      <c r="Q46" s="662"/>
      <c r="R46" s="663"/>
      <c r="S46" s="664">
        <f t="shared" si="35"/>
        <v>0</v>
      </c>
      <c r="T46" s="665"/>
      <c r="U46" s="666">
        <f t="shared" si="36"/>
        <v>0</v>
      </c>
      <c r="V46" s="667">
        <f t="shared" si="37"/>
        <v>0</v>
      </c>
      <c r="W46" s="667">
        <f t="shared" si="38"/>
        <v>0</v>
      </c>
      <c r="X46" s="102"/>
      <c r="Y46"/>
      <c r="Z46" s="98"/>
      <c r="AA46" s="1132"/>
      <c r="AB46" s="100"/>
      <c r="AC46" s="662"/>
      <c r="AD46" s="663"/>
      <c r="AE46" s="664">
        <f t="shared" si="39"/>
        <v>0</v>
      </c>
      <c r="AF46" s="665"/>
      <c r="AG46" s="666">
        <f t="shared" si="40"/>
        <v>0</v>
      </c>
      <c r="AH46" s="667">
        <f t="shared" si="41"/>
        <v>0</v>
      </c>
      <c r="AI46" s="667">
        <f t="shared" si="42"/>
        <v>0</v>
      </c>
      <c r="AJ46" s="102"/>
      <c r="AK46"/>
      <c r="AL46" s="98"/>
      <c r="AM46" s="1132"/>
      <c r="AN46" s="100"/>
      <c r="AO46" s="662"/>
      <c r="AP46" s="663"/>
      <c r="AQ46" s="664">
        <f t="shared" si="43"/>
        <v>0</v>
      </c>
      <c r="AR46" s="665"/>
      <c r="AS46" s="666">
        <f t="shared" si="44"/>
        <v>0</v>
      </c>
      <c r="AT46" s="667">
        <f t="shared" si="45"/>
        <v>0</v>
      </c>
      <c r="AU46" s="667">
        <f t="shared" si="46"/>
        <v>0</v>
      </c>
      <c r="AV46" s="102"/>
    </row>
    <row r="47" spans="1:48" s="54" customFormat="1" ht="24" thickBot="1">
      <c r="A47" s="80"/>
      <c r="B47" s="1133"/>
      <c r="C47" s="1134"/>
      <c r="D47" s="101"/>
      <c r="E47" s="668"/>
      <c r="F47" s="669"/>
      <c r="G47" s="670">
        <f t="shared" si="31"/>
        <v>0</v>
      </c>
      <c r="H47" s="671"/>
      <c r="I47" s="672">
        <f t="shared" si="32"/>
        <v>0</v>
      </c>
      <c r="J47" s="673">
        <f t="shared" si="33"/>
        <v>0</v>
      </c>
      <c r="K47" s="673">
        <f t="shared" si="34"/>
        <v>0</v>
      </c>
      <c r="L47" s="103"/>
      <c r="M47"/>
      <c r="N47" s="1133"/>
      <c r="O47" s="1134"/>
      <c r="P47" s="101"/>
      <c r="Q47" s="668"/>
      <c r="R47" s="669"/>
      <c r="S47" s="670">
        <f t="shared" si="35"/>
        <v>0</v>
      </c>
      <c r="T47" s="671"/>
      <c r="U47" s="672">
        <f t="shared" si="36"/>
        <v>0</v>
      </c>
      <c r="V47" s="673">
        <f t="shared" si="37"/>
        <v>0</v>
      </c>
      <c r="W47" s="673">
        <f t="shared" si="38"/>
        <v>0</v>
      </c>
      <c r="X47" s="103"/>
      <c r="Y47"/>
      <c r="Z47" s="1133"/>
      <c r="AA47" s="1134"/>
      <c r="AB47" s="101"/>
      <c r="AC47" s="668"/>
      <c r="AD47" s="669"/>
      <c r="AE47" s="670">
        <f t="shared" si="39"/>
        <v>0</v>
      </c>
      <c r="AF47" s="671"/>
      <c r="AG47" s="672">
        <f t="shared" si="40"/>
        <v>0</v>
      </c>
      <c r="AH47" s="673">
        <f t="shared" si="41"/>
        <v>0</v>
      </c>
      <c r="AI47" s="673">
        <f t="shared" si="42"/>
        <v>0</v>
      </c>
      <c r="AJ47" s="103"/>
      <c r="AK47"/>
      <c r="AL47" s="1133"/>
      <c r="AM47" s="1134"/>
      <c r="AN47" s="101"/>
      <c r="AO47" s="668"/>
      <c r="AP47" s="669"/>
      <c r="AQ47" s="670">
        <f t="shared" si="43"/>
        <v>0</v>
      </c>
      <c r="AR47" s="671"/>
      <c r="AS47" s="672">
        <f t="shared" si="44"/>
        <v>0</v>
      </c>
      <c r="AT47" s="673">
        <f t="shared" si="45"/>
        <v>0</v>
      </c>
      <c r="AU47" s="673">
        <f t="shared" si="46"/>
        <v>0</v>
      </c>
      <c r="AV47" s="103"/>
    </row>
    <row r="48" spans="1:48" s="54" customFormat="1" ht="24.5" thickTop="1" thickBot="1">
      <c r="A48" s="80"/>
      <c r="B48" s="2033" t="s">
        <v>314</v>
      </c>
      <c r="C48" s="2034"/>
      <c r="D48" s="2034"/>
      <c r="E48" s="2034"/>
      <c r="F48" s="674"/>
      <c r="G48" s="674">
        <f>SUM(G38:G47)</f>
        <v>0</v>
      </c>
      <c r="H48" s="675"/>
      <c r="I48" s="675">
        <f>SUM(I38:I47)</f>
        <v>0</v>
      </c>
      <c r="J48" s="676"/>
      <c r="K48" s="676">
        <f>SUM(K38:K47)</f>
        <v>0</v>
      </c>
      <c r="L48" s="48"/>
      <c r="M48"/>
      <c r="N48" s="2033" t="s">
        <v>314</v>
      </c>
      <c r="O48" s="2034"/>
      <c r="P48" s="2034"/>
      <c r="Q48" s="2034"/>
      <c r="R48" s="674"/>
      <c r="S48" s="674">
        <f>SUM(S38:S47)</f>
        <v>0</v>
      </c>
      <c r="T48" s="675"/>
      <c r="U48" s="675">
        <f>SUM(U38:U47)</f>
        <v>0</v>
      </c>
      <c r="V48" s="676"/>
      <c r="W48" s="676">
        <f>SUM(W38:W47)</f>
        <v>0</v>
      </c>
      <c r="X48" s="48"/>
      <c r="Y48"/>
      <c r="Z48" s="2033" t="s">
        <v>314</v>
      </c>
      <c r="AA48" s="2034"/>
      <c r="AB48" s="2034"/>
      <c r="AC48" s="2034"/>
      <c r="AD48" s="674"/>
      <c r="AE48" s="674">
        <f>SUM(AE38:AE47)</f>
        <v>0</v>
      </c>
      <c r="AF48" s="675"/>
      <c r="AG48" s="675">
        <f>SUM(AG38:AG47)</f>
        <v>0</v>
      </c>
      <c r="AH48" s="676"/>
      <c r="AI48" s="676">
        <f>SUM(AI38:AI47)</f>
        <v>0</v>
      </c>
      <c r="AJ48" s="48"/>
      <c r="AK48"/>
      <c r="AL48" s="2033" t="s">
        <v>314</v>
      </c>
      <c r="AM48" s="2034"/>
      <c r="AN48" s="2034"/>
      <c r="AO48" s="2034"/>
      <c r="AP48" s="674"/>
      <c r="AQ48" s="674">
        <f>SUM(AQ38:AQ47)</f>
        <v>0</v>
      </c>
      <c r="AR48" s="675"/>
      <c r="AS48" s="675">
        <f>SUM(AS38:AS47)</f>
        <v>0</v>
      </c>
      <c r="AT48" s="676"/>
      <c r="AU48" s="676">
        <f>SUM(AU38:AU47)</f>
        <v>0</v>
      </c>
      <c r="AV48" s="48"/>
    </row>
    <row r="49" spans="1:48" s="54" customFormat="1">
      <c r="A49" s="80"/>
      <c r="B49" s="98"/>
      <c r="C49" s="1131"/>
      <c r="D49" s="100"/>
      <c r="E49" s="662"/>
      <c r="F49" s="663"/>
      <c r="G49" s="664">
        <f t="shared" ref="G49:G58" si="47">INT(E49*F49)</f>
        <v>0</v>
      </c>
      <c r="H49" s="665"/>
      <c r="I49" s="666">
        <f t="shared" ref="I49:I58" si="48">INT(E49*H49)</f>
        <v>0</v>
      </c>
      <c r="J49" s="667">
        <f t="shared" ref="J49:J58" si="49">F49-H49</f>
        <v>0</v>
      </c>
      <c r="K49" s="667">
        <f t="shared" ref="K49:K58" si="50">G49-I49</f>
        <v>0</v>
      </c>
      <c r="L49" s="102"/>
      <c r="M49"/>
      <c r="N49" s="98"/>
      <c r="O49" s="99"/>
      <c r="P49" s="100"/>
      <c r="Q49" s="662"/>
      <c r="R49" s="663"/>
      <c r="S49" s="664">
        <f t="shared" ref="S49:S58" si="51">INT(Q49*R49)</f>
        <v>0</v>
      </c>
      <c r="T49" s="665"/>
      <c r="U49" s="666">
        <f t="shared" ref="U49:U58" si="52">INT(Q49*T49)</f>
        <v>0</v>
      </c>
      <c r="V49" s="667">
        <f t="shared" ref="V49:V58" si="53">R49-T49</f>
        <v>0</v>
      </c>
      <c r="W49" s="667">
        <f t="shared" ref="W49:W58" si="54">S49-U49</f>
        <v>0</v>
      </c>
      <c r="X49" s="102"/>
      <c r="Y49"/>
      <c r="Z49" s="98"/>
      <c r="AA49" s="99"/>
      <c r="AB49" s="100"/>
      <c r="AC49" s="662"/>
      <c r="AD49" s="663"/>
      <c r="AE49" s="664">
        <f t="shared" ref="AE49:AE58" si="55">INT(AC49*AD49)</f>
        <v>0</v>
      </c>
      <c r="AF49" s="665"/>
      <c r="AG49" s="666">
        <f t="shared" ref="AG49:AG58" si="56">INT(AC49*AF49)</f>
        <v>0</v>
      </c>
      <c r="AH49" s="667">
        <f t="shared" ref="AH49:AH58" si="57">AD49-AF49</f>
        <v>0</v>
      </c>
      <c r="AI49" s="667">
        <f t="shared" ref="AI49:AI58" si="58">AE49-AG49</f>
        <v>0</v>
      </c>
      <c r="AJ49" s="102"/>
      <c r="AK49"/>
      <c r="AL49" s="98"/>
      <c r="AM49" s="99"/>
      <c r="AN49" s="100"/>
      <c r="AO49" s="662"/>
      <c r="AP49" s="663"/>
      <c r="AQ49" s="664">
        <f t="shared" ref="AQ49:AQ58" si="59">INT(AO49*AP49)</f>
        <v>0</v>
      </c>
      <c r="AR49" s="665"/>
      <c r="AS49" s="666">
        <f t="shared" ref="AS49:AS58" si="60">INT(AO49*AR49)</f>
        <v>0</v>
      </c>
      <c r="AT49" s="667">
        <f t="shared" ref="AT49:AT58" si="61">AP49-AR49</f>
        <v>0</v>
      </c>
      <c r="AU49" s="667">
        <f t="shared" ref="AU49:AU58" si="62">AQ49-AS49</f>
        <v>0</v>
      </c>
      <c r="AV49" s="102"/>
    </row>
    <row r="50" spans="1:48" s="54" customFormat="1">
      <c r="A50" s="80"/>
      <c r="B50" s="98"/>
      <c r="C50" s="1132"/>
      <c r="D50" s="100"/>
      <c r="E50" s="662"/>
      <c r="F50" s="663"/>
      <c r="G50" s="664">
        <f t="shared" si="47"/>
        <v>0</v>
      </c>
      <c r="H50" s="665"/>
      <c r="I50" s="666">
        <f t="shared" si="48"/>
        <v>0</v>
      </c>
      <c r="J50" s="667">
        <f t="shared" si="49"/>
        <v>0</v>
      </c>
      <c r="K50" s="667">
        <f t="shared" si="50"/>
        <v>0</v>
      </c>
      <c r="L50" s="102"/>
      <c r="M50"/>
      <c r="N50" s="98"/>
      <c r="O50" s="1132"/>
      <c r="P50" s="100"/>
      <c r="Q50" s="662"/>
      <c r="R50" s="663"/>
      <c r="S50" s="664">
        <f t="shared" si="51"/>
        <v>0</v>
      </c>
      <c r="T50" s="665"/>
      <c r="U50" s="666">
        <f t="shared" si="52"/>
        <v>0</v>
      </c>
      <c r="V50" s="667">
        <f t="shared" si="53"/>
        <v>0</v>
      </c>
      <c r="W50" s="667">
        <f t="shared" si="54"/>
        <v>0</v>
      </c>
      <c r="X50" s="102"/>
      <c r="Y50"/>
      <c r="Z50" s="98"/>
      <c r="AA50" s="1132"/>
      <c r="AB50" s="100"/>
      <c r="AC50" s="662"/>
      <c r="AD50" s="663"/>
      <c r="AE50" s="664">
        <f t="shared" si="55"/>
        <v>0</v>
      </c>
      <c r="AF50" s="665"/>
      <c r="AG50" s="666">
        <f t="shared" si="56"/>
        <v>0</v>
      </c>
      <c r="AH50" s="667">
        <f t="shared" si="57"/>
        <v>0</v>
      </c>
      <c r="AI50" s="667">
        <f t="shared" si="58"/>
        <v>0</v>
      </c>
      <c r="AJ50" s="102"/>
      <c r="AK50"/>
      <c r="AL50" s="98"/>
      <c r="AM50" s="1132"/>
      <c r="AN50" s="100"/>
      <c r="AO50" s="662"/>
      <c r="AP50" s="663"/>
      <c r="AQ50" s="664">
        <f t="shared" si="59"/>
        <v>0</v>
      </c>
      <c r="AR50" s="665"/>
      <c r="AS50" s="666">
        <f t="shared" si="60"/>
        <v>0</v>
      </c>
      <c r="AT50" s="667">
        <f t="shared" si="61"/>
        <v>0</v>
      </c>
      <c r="AU50" s="667">
        <f t="shared" si="62"/>
        <v>0</v>
      </c>
      <c r="AV50" s="102"/>
    </row>
    <row r="51" spans="1:48" s="54" customFormat="1">
      <c r="A51" s="80"/>
      <c r="B51" s="98"/>
      <c r="C51" s="1132"/>
      <c r="D51" s="100"/>
      <c r="E51" s="662"/>
      <c r="F51" s="663"/>
      <c r="G51" s="664">
        <f t="shared" si="47"/>
        <v>0</v>
      </c>
      <c r="H51" s="665"/>
      <c r="I51" s="666">
        <f t="shared" si="48"/>
        <v>0</v>
      </c>
      <c r="J51" s="667">
        <f t="shared" si="49"/>
        <v>0</v>
      </c>
      <c r="K51" s="667">
        <f t="shared" si="50"/>
        <v>0</v>
      </c>
      <c r="L51" s="102"/>
      <c r="M51"/>
      <c r="N51" s="98"/>
      <c r="O51" s="1132"/>
      <c r="P51" s="100"/>
      <c r="Q51" s="662"/>
      <c r="R51" s="663"/>
      <c r="S51" s="664">
        <f t="shared" si="51"/>
        <v>0</v>
      </c>
      <c r="T51" s="665"/>
      <c r="U51" s="666">
        <f t="shared" si="52"/>
        <v>0</v>
      </c>
      <c r="V51" s="667">
        <f t="shared" si="53"/>
        <v>0</v>
      </c>
      <c r="W51" s="667">
        <f t="shared" si="54"/>
        <v>0</v>
      </c>
      <c r="X51" s="102"/>
      <c r="Y51"/>
      <c r="Z51" s="98"/>
      <c r="AA51" s="1132"/>
      <c r="AB51" s="100"/>
      <c r="AC51" s="662"/>
      <c r="AD51" s="663"/>
      <c r="AE51" s="664">
        <f t="shared" si="55"/>
        <v>0</v>
      </c>
      <c r="AF51" s="665"/>
      <c r="AG51" s="666">
        <f t="shared" si="56"/>
        <v>0</v>
      </c>
      <c r="AH51" s="667">
        <f t="shared" si="57"/>
        <v>0</v>
      </c>
      <c r="AI51" s="667">
        <f t="shared" si="58"/>
        <v>0</v>
      </c>
      <c r="AJ51" s="102"/>
      <c r="AK51"/>
      <c r="AL51" s="98"/>
      <c r="AM51" s="1132"/>
      <c r="AN51" s="100"/>
      <c r="AO51" s="662"/>
      <c r="AP51" s="663"/>
      <c r="AQ51" s="664">
        <f t="shared" si="59"/>
        <v>0</v>
      </c>
      <c r="AR51" s="665"/>
      <c r="AS51" s="666">
        <f t="shared" si="60"/>
        <v>0</v>
      </c>
      <c r="AT51" s="667">
        <f t="shared" si="61"/>
        <v>0</v>
      </c>
      <c r="AU51" s="667">
        <f t="shared" si="62"/>
        <v>0</v>
      </c>
      <c r="AV51" s="102"/>
    </row>
    <row r="52" spans="1:48" s="54" customFormat="1">
      <c r="A52" s="80"/>
      <c r="B52" s="98"/>
      <c r="C52" s="1132"/>
      <c r="D52" s="100"/>
      <c r="E52" s="662"/>
      <c r="F52" s="663"/>
      <c r="G52" s="664">
        <f t="shared" si="47"/>
        <v>0</v>
      </c>
      <c r="H52" s="665"/>
      <c r="I52" s="666">
        <f t="shared" si="48"/>
        <v>0</v>
      </c>
      <c r="J52" s="667">
        <f t="shared" si="49"/>
        <v>0</v>
      </c>
      <c r="K52" s="667">
        <f t="shared" si="50"/>
        <v>0</v>
      </c>
      <c r="L52" s="102"/>
      <c r="M52"/>
      <c r="N52" s="98"/>
      <c r="O52" s="1132"/>
      <c r="P52" s="100"/>
      <c r="Q52" s="662"/>
      <c r="R52" s="663"/>
      <c r="S52" s="664">
        <f t="shared" si="51"/>
        <v>0</v>
      </c>
      <c r="T52" s="665"/>
      <c r="U52" s="666">
        <f t="shared" si="52"/>
        <v>0</v>
      </c>
      <c r="V52" s="667">
        <f t="shared" si="53"/>
        <v>0</v>
      </c>
      <c r="W52" s="667">
        <f t="shared" si="54"/>
        <v>0</v>
      </c>
      <c r="X52" s="102"/>
      <c r="Y52"/>
      <c r="Z52" s="98"/>
      <c r="AA52" s="1132"/>
      <c r="AB52" s="100"/>
      <c r="AC52" s="662"/>
      <c r="AD52" s="663"/>
      <c r="AE52" s="664">
        <f t="shared" si="55"/>
        <v>0</v>
      </c>
      <c r="AF52" s="665"/>
      <c r="AG52" s="666">
        <f t="shared" si="56"/>
        <v>0</v>
      </c>
      <c r="AH52" s="667">
        <f t="shared" si="57"/>
        <v>0</v>
      </c>
      <c r="AI52" s="667">
        <f t="shared" si="58"/>
        <v>0</v>
      </c>
      <c r="AJ52" s="102"/>
      <c r="AK52"/>
      <c r="AL52" s="98"/>
      <c r="AM52" s="1132"/>
      <c r="AN52" s="100"/>
      <c r="AO52" s="662"/>
      <c r="AP52" s="663"/>
      <c r="AQ52" s="664">
        <f t="shared" si="59"/>
        <v>0</v>
      </c>
      <c r="AR52" s="665"/>
      <c r="AS52" s="666">
        <f t="shared" si="60"/>
        <v>0</v>
      </c>
      <c r="AT52" s="667">
        <f t="shared" si="61"/>
        <v>0</v>
      </c>
      <c r="AU52" s="667">
        <f t="shared" si="62"/>
        <v>0</v>
      </c>
      <c r="AV52" s="102"/>
    </row>
    <row r="53" spans="1:48" s="54" customFormat="1">
      <c r="A53" s="80"/>
      <c r="B53" s="98"/>
      <c r="C53" s="1132"/>
      <c r="D53" s="100"/>
      <c r="E53" s="662"/>
      <c r="F53" s="663"/>
      <c r="G53" s="664">
        <f t="shared" si="47"/>
        <v>0</v>
      </c>
      <c r="H53" s="665"/>
      <c r="I53" s="666">
        <f t="shared" si="48"/>
        <v>0</v>
      </c>
      <c r="J53" s="667">
        <f t="shared" si="49"/>
        <v>0</v>
      </c>
      <c r="K53" s="667">
        <f t="shared" si="50"/>
        <v>0</v>
      </c>
      <c r="L53" s="102"/>
      <c r="M53"/>
      <c r="N53" s="98"/>
      <c r="O53" s="1132"/>
      <c r="P53" s="100"/>
      <c r="Q53" s="662"/>
      <c r="R53" s="663"/>
      <c r="S53" s="664">
        <f t="shared" si="51"/>
        <v>0</v>
      </c>
      <c r="T53" s="665"/>
      <c r="U53" s="666">
        <f t="shared" si="52"/>
        <v>0</v>
      </c>
      <c r="V53" s="667">
        <f t="shared" si="53"/>
        <v>0</v>
      </c>
      <c r="W53" s="667">
        <f t="shared" si="54"/>
        <v>0</v>
      </c>
      <c r="X53" s="102"/>
      <c r="Y53"/>
      <c r="Z53" s="98"/>
      <c r="AA53" s="1132"/>
      <c r="AB53" s="100"/>
      <c r="AC53" s="662"/>
      <c r="AD53" s="663"/>
      <c r="AE53" s="664">
        <f t="shared" si="55"/>
        <v>0</v>
      </c>
      <c r="AF53" s="665"/>
      <c r="AG53" s="666">
        <f t="shared" si="56"/>
        <v>0</v>
      </c>
      <c r="AH53" s="667">
        <f t="shared" si="57"/>
        <v>0</v>
      </c>
      <c r="AI53" s="667">
        <f t="shared" si="58"/>
        <v>0</v>
      </c>
      <c r="AJ53" s="102"/>
      <c r="AK53"/>
      <c r="AL53" s="98"/>
      <c r="AM53" s="1132"/>
      <c r="AN53" s="100"/>
      <c r="AO53" s="662"/>
      <c r="AP53" s="663"/>
      <c r="AQ53" s="664">
        <f t="shared" si="59"/>
        <v>0</v>
      </c>
      <c r="AR53" s="665"/>
      <c r="AS53" s="666">
        <f t="shared" si="60"/>
        <v>0</v>
      </c>
      <c r="AT53" s="667">
        <f t="shared" si="61"/>
        <v>0</v>
      </c>
      <c r="AU53" s="667">
        <f t="shared" si="62"/>
        <v>0</v>
      </c>
      <c r="AV53" s="102"/>
    </row>
    <row r="54" spans="1:48" s="54" customFormat="1">
      <c r="A54" s="80"/>
      <c r="B54" s="98"/>
      <c r="C54" s="1132"/>
      <c r="D54" s="100"/>
      <c r="E54" s="662"/>
      <c r="F54" s="663"/>
      <c r="G54" s="664">
        <f t="shared" si="47"/>
        <v>0</v>
      </c>
      <c r="H54" s="665"/>
      <c r="I54" s="666">
        <f t="shared" si="48"/>
        <v>0</v>
      </c>
      <c r="J54" s="667">
        <f t="shared" si="49"/>
        <v>0</v>
      </c>
      <c r="K54" s="667">
        <f t="shared" si="50"/>
        <v>0</v>
      </c>
      <c r="L54" s="102"/>
      <c r="M54"/>
      <c r="N54" s="98"/>
      <c r="O54" s="1132"/>
      <c r="P54" s="100"/>
      <c r="Q54" s="662"/>
      <c r="R54" s="663"/>
      <c r="S54" s="664">
        <f t="shared" si="51"/>
        <v>0</v>
      </c>
      <c r="T54" s="665"/>
      <c r="U54" s="666">
        <f t="shared" si="52"/>
        <v>0</v>
      </c>
      <c r="V54" s="667">
        <f t="shared" si="53"/>
        <v>0</v>
      </c>
      <c r="W54" s="667">
        <f t="shared" si="54"/>
        <v>0</v>
      </c>
      <c r="X54" s="102"/>
      <c r="Y54"/>
      <c r="Z54" s="98"/>
      <c r="AA54" s="1132"/>
      <c r="AB54" s="100"/>
      <c r="AC54" s="662"/>
      <c r="AD54" s="663"/>
      <c r="AE54" s="664">
        <f t="shared" si="55"/>
        <v>0</v>
      </c>
      <c r="AF54" s="665"/>
      <c r="AG54" s="666">
        <f t="shared" si="56"/>
        <v>0</v>
      </c>
      <c r="AH54" s="667">
        <f t="shared" si="57"/>
        <v>0</v>
      </c>
      <c r="AI54" s="667">
        <f t="shared" si="58"/>
        <v>0</v>
      </c>
      <c r="AJ54" s="102"/>
      <c r="AK54"/>
      <c r="AL54" s="98"/>
      <c r="AM54" s="1132"/>
      <c r="AN54" s="100"/>
      <c r="AO54" s="662"/>
      <c r="AP54" s="663"/>
      <c r="AQ54" s="664">
        <f t="shared" si="59"/>
        <v>0</v>
      </c>
      <c r="AR54" s="665"/>
      <c r="AS54" s="666">
        <f t="shared" si="60"/>
        <v>0</v>
      </c>
      <c r="AT54" s="667">
        <f t="shared" si="61"/>
        <v>0</v>
      </c>
      <c r="AU54" s="667">
        <f t="shared" si="62"/>
        <v>0</v>
      </c>
      <c r="AV54" s="102"/>
    </row>
    <row r="55" spans="1:48" s="54" customFormat="1">
      <c r="A55" s="80"/>
      <c r="B55" s="98"/>
      <c r="C55" s="1132"/>
      <c r="D55" s="100"/>
      <c r="E55" s="662"/>
      <c r="F55" s="663"/>
      <c r="G55" s="664">
        <f t="shared" si="47"/>
        <v>0</v>
      </c>
      <c r="H55" s="665"/>
      <c r="I55" s="666">
        <f t="shared" si="48"/>
        <v>0</v>
      </c>
      <c r="J55" s="667">
        <f t="shared" si="49"/>
        <v>0</v>
      </c>
      <c r="K55" s="667">
        <f t="shared" si="50"/>
        <v>0</v>
      </c>
      <c r="L55" s="102"/>
      <c r="M55"/>
      <c r="N55" s="98"/>
      <c r="O55" s="1132"/>
      <c r="P55" s="100"/>
      <c r="Q55" s="662"/>
      <c r="R55" s="663"/>
      <c r="S55" s="664">
        <f t="shared" si="51"/>
        <v>0</v>
      </c>
      <c r="T55" s="665"/>
      <c r="U55" s="666">
        <f t="shared" si="52"/>
        <v>0</v>
      </c>
      <c r="V55" s="667">
        <f t="shared" si="53"/>
        <v>0</v>
      </c>
      <c r="W55" s="667">
        <f t="shared" si="54"/>
        <v>0</v>
      </c>
      <c r="X55" s="102"/>
      <c r="Y55"/>
      <c r="Z55" s="98"/>
      <c r="AA55" s="1132"/>
      <c r="AB55" s="100"/>
      <c r="AC55" s="662"/>
      <c r="AD55" s="663"/>
      <c r="AE55" s="664">
        <f t="shared" si="55"/>
        <v>0</v>
      </c>
      <c r="AF55" s="665"/>
      <c r="AG55" s="666">
        <f t="shared" si="56"/>
        <v>0</v>
      </c>
      <c r="AH55" s="667">
        <f t="shared" si="57"/>
        <v>0</v>
      </c>
      <c r="AI55" s="667">
        <f t="shared" si="58"/>
        <v>0</v>
      </c>
      <c r="AJ55" s="102"/>
      <c r="AK55"/>
      <c r="AL55" s="98"/>
      <c r="AM55" s="1132"/>
      <c r="AN55" s="100"/>
      <c r="AO55" s="662"/>
      <c r="AP55" s="663"/>
      <c r="AQ55" s="664">
        <f t="shared" si="59"/>
        <v>0</v>
      </c>
      <c r="AR55" s="665"/>
      <c r="AS55" s="666">
        <f t="shared" si="60"/>
        <v>0</v>
      </c>
      <c r="AT55" s="667">
        <f t="shared" si="61"/>
        <v>0</v>
      </c>
      <c r="AU55" s="667">
        <f t="shared" si="62"/>
        <v>0</v>
      </c>
      <c r="AV55" s="102"/>
    </row>
    <row r="56" spans="1:48" s="54" customFormat="1">
      <c r="A56" s="80"/>
      <c r="B56" s="98"/>
      <c r="C56" s="1132"/>
      <c r="D56" s="100"/>
      <c r="E56" s="662"/>
      <c r="F56" s="663"/>
      <c r="G56" s="664">
        <f t="shared" si="47"/>
        <v>0</v>
      </c>
      <c r="H56" s="665"/>
      <c r="I56" s="666">
        <f t="shared" si="48"/>
        <v>0</v>
      </c>
      <c r="J56" s="667">
        <f t="shared" si="49"/>
        <v>0</v>
      </c>
      <c r="K56" s="667">
        <f t="shared" si="50"/>
        <v>0</v>
      </c>
      <c r="L56" s="102"/>
      <c r="M56"/>
      <c r="N56" s="98"/>
      <c r="O56" s="1132"/>
      <c r="P56" s="100"/>
      <c r="Q56" s="662"/>
      <c r="R56" s="663"/>
      <c r="S56" s="664">
        <f t="shared" si="51"/>
        <v>0</v>
      </c>
      <c r="T56" s="665"/>
      <c r="U56" s="666">
        <f t="shared" si="52"/>
        <v>0</v>
      </c>
      <c r="V56" s="667">
        <f t="shared" si="53"/>
        <v>0</v>
      </c>
      <c r="W56" s="667">
        <f t="shared" si="54"/>
        <v>0</v>
      </c>
      <c r="X56" s="102"/>
      <c r="Y56"/>
      <c r="Z56" s="98"/>
      <c r="AA56" s="1132"/>
      <c r="AB56" s="100"/>
      <c r="AC56" s="662"/>
      <c r="AD56" s="663"/>
      <c r="AE56" s="664">
        <f t="shared" si="55"/>
        <v>0</v>
      </c>
      <c r="AF56" s="665"/>
      <c r="AG56" s="666">
        <f t="shared" si="56"/>
        <v>0</v>
      </c>
      <c r="AH56" s="667">
        <f t="shared" si="57"/>
        <v>0</v>
      </c>
      <c r="AI56" s="667">
        <f t="shared" si="58"/>
        <v>0</v>
      </c>
      <c r="AJ56" s="102"/>
      <c r="AK56"/>
      <c r="AL56" s="98"/>
      <c r="AM56" s="1132"/>
      <c r="AN56" s="100"/>
      <c r="AO56" s="662"/>
      <c r="AP56" s="663"/>
      <c r="AQ56" s="664">
        <f t="shared" si="59"/>
        <v>0</v>
      </c>
      <c r="AR56" s="665"/>
      <c r="AS56" s="666">
        <f t="shared" si="60"/>
        <v>0</v>
      </c>
      <c r="AT56" s="667">
        <f t="shared" si="61"/>
        <v>0</v>
      </c>
      <c r="AU56" s="667">
        <f t="shared" si="62"/>
        <v>0</v>
      </c>
      <c r="AV56" s="102"/>
    </row>
    <row r="57" spans="1:48" s="54" customFormat="1">
      <c r="A57" s="80"/>
      <c r="B57" s="98"/>
      <c r="C57" s="1132"/>
      <c r="D57" s="100"/>
      <c r="E57" s="662"/>
      <c r="F57" s="663"/>
      <c r="G57" s="664">
        <f t="shared" si="47"/>
        <v>0</v>
      </c>
      <c r="H57" s="665"/>
      <c r="I57" s="666">
        <f t="shared" si="48"/>
        <v>0</v>
      </c>
      <c r="J57" s="667">
        <f t="shared" si="49"/>
        <v>0</v>
      </c>
      <c r="K57" s="667">
        <f t="shared" si="50"/>
        <v>0</v>
      </c>
      <c r="L57" s="102"/>
      <c r="M57"/>
      <c r="N57" s="98"/>
      <c r="O57" s="1132"/>
      <c r="P57" s="100"/>
      <c r="Q57" s="662"/>
      <c r="R57" s="663"/>
      <c r="S57" s="664">
        <f t="shared" si="51"/>
        <v>0</v>
      </c>
      <c r="T57" s="665"/>
      <c r="U57" s="666">
        <f t="shared" si="52"/>
        <v>0</v>
      </c>
      <c r="V57" s="667">
        <f t="shared" si="53"/>
        <v>0</v>
      </c>
      <c r="W57" s="667">
        <f t="shared" si="54"/>
        <v>0</v>
      </c>
      <c r="X57" s="102"/>
      <c r="Y57"/>
      <c r="Z57" s="98"/>
      <c r="AA57" s="1132"/>
      <c r="AB57" s="100"/>
      <c r="AC57" s="662"/>
      <c r="AD57" s="663"/>
      <c r="AE57" s="664">
        <f t="shared" si="55"/>
        <v>0</v>
      </c>
      <c r="AF57" s="665"/>
      <c r="AG57" s="666">
        <f t="shared" si="56"/>
        <v>0</v>
      </c>
      <c r="AH57" s="667">
        <f t="shared" si="57"/>
        <v>0</v>
      </c>
      <c r="AI57" s="667">
        <f t="shared" si="58"/>
        <v>0</v>
      </c>
      <c r="AJ57" s="102"/>
      <c r="AK57"/>
      <c r="AL57" s="98"/>
      <c r="AM57" s="1132"/>
      <c r="AN57" s="100"/>
      <c r="AO57" s="662"/>
      <c r="AP57" s="663"/>
      <c r="AQ57" s="664">
        <f t="shared" si="59"/>
        <v>0</v>
      </c>
      <c r="AR57" s="665"/>
      <c r="AS57" s="666">
        <f t="shared" si="60"/>
        <v>0</v>
      </c>
      <c r="AT57" s="667">
        <f t="shared" si="61"/>
        <v>0</v>
      </c>
      <c r="AU57" s="667">
        <f t="shared" si="62"/>
        <v>0</v>
      </c>
      <c r="AV57" s="102"/>
    </row>
    <row r="58" spans="1:48" s="54" customFormat="1" ht="24" thickBot="1">
      <c r="A58" s="80"/>
      <c r="B58" s="1133"/>
      <c r="C58" s="1134"/>
      <c r="D58" s="101"/>
      <c r="E58" s="668"/>
      <c r="F58" s="669"/>
      <c r="G58" s="670">
        <f t="shared" si="47"/>
        <v>0</v>
      </c>
      <c r="H58" s="671"/>
      <c r="I58" s="672">
        <f t="shared" si="48"/>
        <v>0</v>
      </c>
      <c r="J58" s="673">
        <f t="shared" si="49"/>
        <v>0</v>
      </c>
      <c r="K58" s="673">
        <f t="shared" si="50"/>
        <v>0</v>
      </c>
      <c r="L58" s="103"/>
      <c r="M58"/>
      <c r="N58" s="1133"/>
      <c r="O58" s="1134"/>
      <c r="P58" s="101"/>
      <c r="Q58" s="668"/>
      <c r="R58" s="669"/>
      <c r="S58" s="670">
        <f t="shared" si="51"/>
        <v>0</v>
      </c>
      <c r="T58" s="671"/>
      <c r="U58" s="672">
        <f t="shared" si="52"/>
        <v>0</v>
      </c>
      <c r="V58" s="673">
        <f t="shared" si="53"/>
        <v>0</v>
      </c>
      <c r="W58" s="673">
        <f t="shared" si="54"/>
        <v>0</v>
      </c>
      <c r="X58" s="103"/>
      <c r="Y58"/>
      <c r="Z58" s="1133"/>
      <c r="AA58" s="1134"/>
      <c r="AB58" s="101"/>
      <c r="AC58" s="668"/>
      <c r="AD58" s="669"/>
      <c r="AE58" s="670">
        <f t="shared" si="55"/>
        <v>0</v>
      </c>
      <c r="AF58" s="671"/>
      <c r="AG58" s="672">
        <f t="shared" si="56"/>
        <v>0</v>
      </c>
      <c r="AH58" s="673">
        <f t="shared" si="57"/>
        <v>0</v>
      </c>
      <c r="AI58" s="673">
        <f t="shared" si="58"/>
        <v>0</v>
      </c>
      <c r="AJ58" s="103"/>
      <c r="AK58"/>
      <c r="AL58" s="1133"/>
      <c r="AM58" s="1134"/>
      <c r="AN58" s="101"/>
      <c r="AO58" s="668"/>
      <c r="AP58" s="669"/>
      <c r="AQ58" s="670">
        <f t="shared" si="59"/>
        <v>0</v>
      </c>
      <c r="AR58" s="671"/>
      <c r="AS58" s="672">
        <f t="shared" si="60"/>
        <v>0</v>
      </c>
      <c r="AT58" s="673">
        <f t="shared" si="61"/>
        <v>0</v>
      </c>
      <c r="AU58" s="673">
        <f t="shared" si="62"/>
        <v>0</v>
      </c>
      <c r="AV58" s="103"/>
    </row>
    <row r="59" spans="1:48" s="54" customFormat="1" ht="24.5" thickTop="1" thickBot="1">
      <c r="A59" s="80"/>
      <c r="B59" s="2033" t="s">
        <v>338</v>
      </c>
      <c r="C59" s="2034"/>
      <c r="D59" s="2034"/>
      <c r="E59" s="2034"/>
      <c r="F59" s="674"/>
      <c r="G59" s="674">
        <f>SUM(G49:G58)</f>
        <v>0</v>
      </c>
      <c r="H59" s="675"/>
      <c r="I59" s="675">
        <f>SUM(I49:I58)</f>
        <v>0</v>
      </c>
      <c r="J59" s="676"/>
      <c r="K59" s="676">
        <f>SUM(K49:K58)</f>
        <v>0</v>
      </c>
      <c r="L59" s="48"/>
      <c r="M59"/>
      <c r="N59" s="2033" t="s">
        <v>338</v>
      </c>
      <c r="O59" s="2034"/>
      <c r="P59" s="2034"/>
      <c r="Q59" s="2034"/>
      <c r="R59" s="674"/>
      <c r="S59" s="674">
        <f>SUM(S49:S58)</f>
        <v>0</v>
      </c>
      <c r="T59" s="675"/>
      <c r="U59" s="675">
        <f>SUM(U49:U58)</f>
        <v>0</v>
      </c>
      <c r="V59" s="676"/>
      <c r="W59" s="676">
        <f>SUM(W49:W58)</f>
        <v>0</v>
      </c>
      <c r="X59" s="48"/>
      <c r="Y59"/>
      <c r="Z59" s="2033" t="s">
        <v>338</v>
      </c>
      <c r="AA59" s="2034"/>
      <c r="AB59" s="2034"/>
      <c r="AC59" s="2034"/>
      <c r="AD59" s="674"/>
      <c r="AE59" s="674">
        <f>SUM(AE49:AE58)</f>
        <v>0</v>
      </c>
      <c r="AF59" s="675"/>
      <c r="AG59" s="675">
        <f>SUM(AG49:AG58)</f>
        <v>0</v>
      </c>
      <c r="AH59" s="676"/>
      <c r="AI59" s="676">
        <f>SUM(AI49:AI58)</f>
        <v>0</v>
      </c>
      <c r="AJ59" s="48"/>
      <c r="AK59"/>
      <c r="AL59" s="2033" t="s">
        <v>338</v>
      </c>
      <c r="AM59" s="2034"/>
      <c r="AN59" s="2034"/>
      <c r="AO59" s="2034"/>
      <c r="AP59" s="674"/>
      <c r="AQ59" s="674">
        <f>SUM(AQ49:AQ58)</f>
        <v>0</v>
      </c>
      <c r="AR59" s="675"/>
      <c r="AS59" s="675">
        <f>SUM(AS49:AS58)</f>
        <v>0</v>
      </c>
      <c r="AT59" s="676"/>
      <c r="AU59" s="676">
        <f>SUM(AU49:AU58)</f>
        <v>0</v>
      </c>
      <c r="AV59" s="48"/>
    </row>
    <row r="60" spans="1:48" s="54" customFormat="1">
      <c r="A60" s="80"/>
      <c r="B60" s="98"/>
      <c r="C60" s="1131"/>
      <c r="D60" s="100"/>
      <c r="E60" s="662"/>
      <c r="F60" s="663"/>
      <c r="G60" s="664">
        <f t="shared" ref="G60:G69" si="63">INT(E60*F60)</f>
        <v>0</v>
      </c>
      <c r="H60" s="665"/>
      <c r="I60" s="666">
        <f t="shared" ref="I60:I69" si="64">INT(E60*H60)</f>
        <v>0</v>
      </c>
      <c r="J60" s="667">
        <f t="shared" ref="J60:J69" si="65">F60-H60</f>
        <v>0</v>
      </c>
      <c r="K60" s="667">
        <f t="shared" ref="K60:K69" si="66">G60-I60</f>
        <v>0</v>
      </c>
      <c r="L60" s="102"/>
      <c r="M60"/>
      <c r="N60" s="98"/>
      <c r="O60" s="1131"/>
      <c r="P60" s="100"/>
      <c r="Q60" s="662"/>
      <c r="R60" s="663"/>
      <c r="S60" s="664">
        <f t="shared" ref="S60:S69" si="67">INT(Q60*R60)</f>
        <v>0</v>
      </c>
      <c r="T60" s="665"/>
      <c r="U60" s="666">
        <f t="shared" ref="U60:U69" si="68">INT(Q60*T60)</f>
        <v>0</v>
      </c>
      <c r="V60" s="667">
        <f t="shared" ref="V60:V69" si="69">R60-T60</f>
        <v>0</v>
      </c>
      <c r="W60" s="667">
        <f t="shared" ref="W60:W69" si="70">S60-U60</f>
        <v>0</v>
      </c>
      <c r="X60" s="102"/>
      <c r="Y60"/>
      <c r="Z60" s="98"/>
      <c r="AA60" s="99"/>
      <c r="AB60" s="100"/>
      <c r="AC60" s="662"/>
      <c r="AD60" s="663"/>
      <c r="AE60" s="664">
        <f t="shared" ref="AE60:AE69" si="71">INT(AC60*AD60)</f>
        <v>0</v>
      </c>
      <c r="AF60" s="665"/>
      <c r="AG60" s="666">
        <f t="shared" ref="AG60:AG69" si="72">INT(AC60*AF60)</f>
        <v>0</v>
      </c>
      <c r="AH60" s="667">
        <f t="shared" ref="AH60:AH69" si="73">AD60-AF60</f>
        <v>0</v>
      </c>
      <c r="AI60" s="667">
        <f t="shared" ref="AI60:AI69" si="74">AE60-AG60</f>
        <v>0</v>
      </c>
      <c r="AJ60" s="102"/>
      <c r="AK60"/>
      <c r="AL60" s="98"/>
      <c r="AM60" s="99"/>
      <c r="AN60" s="100"/>
      <c r="AO60" s="662"/>
      <c r="AP60" s="663"/>
      <c r="AQ60" s="664">
        <f t="shared" ref="AQ60:AQ69" si="75">INT(AO60*AP60)</f>
        <v>0</v>
      </c>
      <c r="AR60" s="665"/>
      <c r="AS60" s="666">
        <f t="shared" ref="AS60:AS69" si="76">INT(AO60*AR60)</f>
        <v>0</v>
      </c>
      <c r="AT60" s="667">
        <f t="shared" ref="AT60:AT69" si="77">AP60-AR60</f>
        <v>0</v>
      </c>
      <c r="AU60" s="667">
        <f t="shared" ref="AU60:AU69" si="78">AQ60-AS60</f>
        <v>0</v>
      </c>
      <c r="AV60" s="102"/>
    </row>
    <row r="61" spans="1:48" s="54" customFormat="1">
      <c r="A61" s="80"/>
      <c r="B61" s="98"/>
      <c r="C61" s="1132"/>
      <c r="D61" s="100"/>
      <c r="E61" s="662"/>
      <c r="F61" s="663"/>
      <c r="G61" s="664">
        <f t="shared" si="63"/>
        <v>0</v>
      </c>
      <c r="H61" s="665"/>
      <c r="I61" s="666">
        <f t="shared" si="64"/>
        <v>0</v>
      </c>
      <c r="J61" s="667">
        <f t="shared" si="65"/>
        <v>0</v>
      </c>
      <c r="K61" s="667">
        <f t="shared" si="66"/>
        <v>0</v>
      </c>
      <c r="L61" s="102"/>
      <c r="M61"/>
      <c r="N61" s="98"/>
      <c r="O61" s="1132"/>
      <c r="P61" s="100"/>
      <c r="Q61" s="662"/>
      <c r="R61" s="663"/>
      <c r="S61" s="664">
        <f t="shared" si="67"/>
        <v>0</v>
      </c>
      <c r="T61" s="665"/>
      <c r="U61" s="666">
        <f t="shared" si="68"/>
        <v>0</v>
      </c>
      <c r="V61" s="667">
        <f t="shared" si="69"/>
        <v>0</v>
      </c>
      <c r="W61" s="667">
        <f t="shared" si="70"/>
        <v>0</v>
      </c>
      <c r="X61" s="102"/>
      <c r="Y61"/>
      <c r="Z61" s="98"/>
      <c r="AA61" s="1132"/>
      <c r="AB61" s="100"/>
      <c r="AC61" s="662"/>
      <c r="AD61" s="663"/>
      <c r="AE61" s="664">
        <f t="shared" si="71"/>
        <v>0</v>
      </c>
      <c r="AF61" s="665"/>
      <c r="AG61" s="666">
        <f t="shared" si="72"/>
        <v>0</v>
      </c>
      <c r="AH61" s="667">
        <f t="shared" si="73"/>
        <v>0</v>
      </c>
      <c r="AI61" s="667">
        <f t="shared" si="74"/>
        <v>0</v>
      </c>
      <c r="AJ61" s="102"/>
      <c r="AK61"/>
      <c r="AL61" s="98"/>
      <c r="AM61" s="1132"/>
      <c r="AN61" s="100"/>
      <c r="AO61" s="662"/>
      <c r="AP61" s="663"/>
      <c r="AQ61" s="664">
        <f t="shared" si="75"/>
        <v>0</v>
      </c>
      <c r="AR61" s="665"/>
      <c r="AS61" s="666">
        <f t="shared" si="76"/>
        <v>0</v>
      </c>
      <c r="AT61" s="667">
        <f t="shared" si="77"/>
        <v>0</v>
      </c>
      <c r="AU61" s="667">
        <f t="shared" si="78"/>
        <v>0</v>
      </c>
      <c r="AV61" s="102"/>
    </row>
    <row r="62" spans="1:48" s="54" customFormat="1">
      <c r="A62" s="80"/>
      <c r="B62" s="98"/>
      <c r="C62" s="1132"/>
      <c r="D62" s="100"/>
      <c r="E62" s="662"/>
      <c r="F62" s="663"/>
      <c r="G62" s="664">
        <f t="shared" si="63"/>
        <v>0</v>
      </c>
      <c r="H62" s="665"/>
      <c r="I62" s="666">
        <f t="shared" si="64"/>
        <v>0</v>
      </c>
      <c r="J62" s="667">
        <f t="shared" si="65"/>
        <v>0</v>
      </c>
      <c r="K62" s="667">
        <f t="shared" si="66"/>
        <v>0</v>
      </c>
      <c r="L62" s="102"/>
      <c r="M62"/>
      <c r="N62" s="98"/>
      <c r="O62" s="1132"/>
      <c r="P62" s="100"/>
      <c r="Q62" s="662"/>
      <c r="R62" s="663"/>
      <c r="S62" s="664">
        <f t="shared" si="67"/>
        <v>0</v>
      </c>
      <c r="T62" s="665"/>
      <c r="U62" s="666">
        <f t="shared" si="68"/>
        <v>0</v>
      </c>
      <c r="V62" s="667">
        <f t="shared" si="69"/>
        <v>0</v>
      </c>
      <c r="W62" s="667">
        <f t="shared" si="70"/>
        <v>0</v>
      </c>
      <c r="X62" s="102"/>
      <c r="Y62"/>
      <c r="Z62" s="98"/>
      <c r="AA62" s="1132"/>
      <c r="AB62" s="100"/>
      <c r="AC62" s="662"/>
      <c r="AD62" s="663"/>
      <c r="AE62" s="664">
        <f t="shared" si="71"/>
        <v>0</v>
      </c>
      <c r="AF62" s="665"/>
      <c r="AG62" s="666">
        <f t="shared" si="72"/>
        <v>0</v>
      </c>
      <c r="AH62" s="667">
        <f t="shared" si="73"/>
        <v>0</v>
      </c>
      <c r="AI62" s="667">
        <f t="shared" si="74"/>
        <v>0</v>
      </c>
      <c r="AJ62" s="102"/>
      <c r="AK62"/>
      <c r="AL62" s="98"/>
      <c r="AM62" s="1132"/>
      <c r="AN62" s="100"/>
      <c r="AO62" s="662"/>
      <c r="AP62" s="663"/>
      <c r="AQ62" s="664">
        <f t="shared" si="75"/>
        <v>0</v>
      </c>
      <c r="AR62" s="665"/>
      <c r="AS62" s="666">
        <f t="shared" si="76"/>
        <v>0</v>
      </c>
      <c r="AT62" s="667">
        <f t="shared" si="77"/>
        <v>0</v>
      </c>
      <c r="AU62" s="667">
        <f t="shared" si="78"/>
        <v>0</v>
      </c>
      <c r="AV62" s="102"/>
    </row>
    <row r="63" spans="1:48" s="54" customFormat="1">
      <c r="A63" s="80"/>
      <c r="B63" s="98"/>
      <c r="C63" s="1132"/>
      <c r="D63" s="100"/>
      <c r="E63" s="662"/>
      <c r="F63" s="663"/>
      <c r="G63" s="664">
        <f t="shared" si="63"/>
        <v>0</v>
      </c>
      <c r="H63" s="665"/>
      <c r="I63" s="666">
        <f t="shared" si="64"/>
        <v>0</v>
      </c>
      <c r="J63" s="667">
        <f t="shared" si="65"/>
        <v>0</v>
      </c>
      <c r="K63" s="667">
        <f t="shared" si="66"/>
        <v>0</v>
      </c>
      <c r="L63" s="102"/>
      <c r="M63"/>
      <c r="N63" s="98"/>
      <c r="O63" s="1132"/>
      <c r="P63" s="100"/>
      <c r="Q63" s="662"/>
      <c r="R63" s="663"/>
      <c r="S63" s="664">
        <f t="shared" si="67"/>
        <v>0</v>
      </c>
      <c r="T63" s="665"/>
      <c r="U63" s="666">
        <f t="shared" si="68"/>
        <v>0</v>
      </c>
      <c r="V63" s="667">
        <f t="shared" si="69"/>
        <v>0</v>
      </c>
      <c r="W63" s="667">
        <f t="shared" si="70"/>
        <v>0</v>
      </c>
      <c r="X63" s="102"/>
      <c r="Y63"/>
      <c r="Z63" s="98"/>
      <c r="AA63" s="1132"/>
      <c r="AB63" s="100"/>
      <c r="AC63" s="662"/>
      <c r="AD63" s="663"/>
      <c r="AE63" s="664">
        <f t="shared" si="71"/>
        <v>0</v>
      </c>
      <c r="AF63" s="665"/>
      <c r="AG63" s="666">
        <f t="shared" si="72"/>
        <v>0</v>
      </c>
      <c r="AH63" s="667">
        <f t="shared" si="73"/>
        <v>0</v>
      </c>
      <c r="AI63" s="667">
        <f t="shared" si="74"/>
        <v>0</v>
      </c>
      <c r="AJ63" s="102"/>
      <c r="AK63"/>
      <c r="AL63" s="98"/>
      <c r="AM63" s="1132"/>
      <c r="AN63" s="100"/>
      <c r="AO63" s="662"/>
      <c r="AP63" s="663"/>
      <c r="AQ63" s="664">
        <f t="shared" si="75"/>
        <v>0</v>
      </c>
      <c r="AR63" s="665"/>
      <c r="AS63" s="666">
        <f t="shared" si="76"/>
        <v>0</v>
      </c>
      <c r="AT63" s="667">
        <f t="shared" si="77"/>
        <v>0</v>
      </c>
      <c r="AU63" s="667">
        <f t="shared" si="78"/>
        <v>0</v>
      </c>
      <c r="AV63" s="102"/>
    </row>
    <row r="64" spans="1:48" s="54" customFormat="1">
      <c r="A64" s="80"/>
      <c r="B64" s="98"/>
      <c r="C64" s="1132"/>
      <c r="D64" s="100"/>
      <c r="E64" s="662"/>
      <c r="F64" s="663"/>
      <c r="G64" s="664">
        <f t="shared" si="63"/>
        <v>0</v>
      </c>
      <c r="H64" s="665"/>
      <c r="I64" s="666">
        <f t="shared" si="64"/>
        <v>0</v>
      </c>
      <c r="J64" s="667">
        <f t="shared" si="65"/>
        <v>0</v>
      </c>
      <c r="K64" s="667">
        <f t="shared" si="66"/>
        <v>0</v>
      </c>
      <c r="L64" s="102"/>
      <c r="M64"/>
      <c r="N64" s="98"/>
      <c r="O64" s="1132"/>
      <c r="P64" s="100"/>
      <c r="Q64" s="662"/>
      <c r="R64" s="663"/>
      <c r="S64" s="664">
        <f t="shared" si="67"/>
        <v>0</v>
      </c>
      <c r="T64" s="665"/>
      <c r="U64" s="666">
        <f t="shared" si="68"/>
        <v>0</v>
      </c>
      <c r="V64" s="667">
        <f t="shared" si="69"/>
        <v>0</v>
      </c>
      <c r="W64" s="667">
        <f t="shared" si="70"/>
        <v>0</v>
      </c>
      <c r="X64" s="102"/>
      <c r="Y64"/>
      <c r="Z64" s="98"/>
      <c r="AA64" s="1132"/>
      <c r="AB64" s="100"/>
      <c r="AC64" s="662"/>
      <c r="AD64" s="663"/>
      <c r="AE64" s="664">
        <f t="shared" si="71"/>
        <v>0</v>
      </c>
      <c r="AF64" s="665"/>
      <c r="AG64" s="666">
        <f t="shared" si="72"/>
        <v>0</v>
      </c>
      <c r="AH64" s="667">
        <f t="shared" si="73"/>
        <v>0</v>
      </c>
      <c r="AI64" s="667">
        <f t="shared" si="74"/>
        <v>0</v>
      </c>
      <c r="AJ64" s="102"/>
      <c r="AK64"/>
      <c r="AL64" s="98"/>
      <c r="AM64" s="1132"/>
      <c r="AN64" s="100"/>
      <c r="AO64" s="662"/>
      <c r="AP64" s="663"/>
      <c r="AQ64" s="664">
        <f t="shared" si="75"/>
        <v>0</v>
      </c>
      <c r="AR64" s="665"/>
      <c r="AS64" s="666">
        <f t="shared" si="76"/>
        <v>0</v>
      </c>
      <c r="AT64" s="667">
        <f t="shared" si="77"/>
        <v>0</v>
      </c>
      <c r="AU64" s="667">
        <f t="shared" si="78"/>
        <v>0</v>
      </c>
      <c r="AV64" s="102"/>
    </row>
    <row r="65" spans="1:48" s="54" customFormat="1">
      <c r="A65" s="80"/>
      <c r="B65" s="98"/>
      <c r="C65" s="1132"/>
      <c r="D65" s="100"/>
      <c r="E65" s="662"/>
      <c r="F65" s="663"/>
      <c r="G65" s="664">
        <f t="shared" si="63"/>
        <v>0</v>
      </c>
      <c r="H65" s="665"/>
      <c r="I65" s="666">
        <f t="shared" si="64"/>
        <v>0</v>
      </c>
      <c r="J65" s="667">
        <f t="shared" si="65"/>
        <v>0</v>
      </c>
      <c r="K65" s="667">
        <f t="shared" si="66"/>
        <v>0</v>
      </c>
      <c r="L65" s="102"/>
      <c r="M65"/>
      <c r="N65" s="98"/>
      <c r="O65" s="1132"/>
      <c r="P65" s="100"/>
      <c r="Q65" s="662"/>
      <c r="R65" s="663"/>
      <c r="S65" s="664">
        <f t="shared" si="67"/>
        <v>0</v>
      </c>
      <c r="T65" s="665"/>
      <c r="U65" s="666">
        <f t="shared" si="68"/>
        <v>0</v>
      </c>
      <c r="V65" s="667">
        <f t="shared" si="69"/>
        <v>0</v>
      </c>
      <c r="W65" s="667">
        <f t="shared" si="70"/>
        <v>0</v>
      </c>
      <c r="X65" s="102"/>
      <c r="Y65"/>
      <c r="Z65" s="98"/>
      <c r="AA65" s="1132"/>
      <c r="AB65" s="100"/>
      <c r="AC65" s="662"/>
      <c r="AD65" s="663"/>
      <c r="AE65" s="664">
        <f t="shared" si="71"/>
        <v>0</v>
      </c>
      <c r="AF65" s="665"/>
      <c r="AG65" s="666">
        <f t="shared" si="72"/>
        <v>0</v>
      </c>
      <c r="AH65" s="667">
        <f t="shared" si="73"/>
        <v>0</v>
      </c>
      <c r="AI65" s="667">
        <f t="shared" si="74"/>
        <v>0</v>
      </c>
      <c r="AJ65" s="102"/>
      <c r="AK65"/>
      <c r="AL65" s="98"/>
      <c r="AM65" s="1132"/>
      <c r="AN65" s="100"/>
      <c r="AO65" s="662"/>
      <c r="AP65" s="663"/>
      <c r="AQ65" s="664">
        <f t="shared" si="75"/>
        <v>0</v>
      </c>
      <c r="AR65" s="665"/>
      <c r="AS65" s="666">
        <f t="shared" si="76"/>
        <v>0</v>
      </c>
      <c r="AT65" s="667">
        <f t="shared" si="77"/>
        <v>0</v>
      </c>
      <c r="AU65" s="667">
        <f t="shared" si="78"/>
        <v>0</v>
      </c>
      <c r="AV65" s="102"/>
    </row>
    <row r="66" spans="1:48" s="54" customFormat="1">
      <c r="A66" s="80"/>
      <c r="B66" s="98"/>
      <c r="C66" s="1132"/>
      <c r="D66" s="100"/>
      <c r="E66" s="662"/>
      <c r="F66" s="663"/>
      <c r="G66" s="664">
        <f t="shared" si="63"/>
        <v>0</v>
      </c>
      <c r="H66" s="665"/>
      <c r="I66" s="666">
        <f t="shared" si="64"/>
        <v>0</v>
      </c>
      <c r="J66" s="667">
        <f t="shared" si="65"/>
        <v>0</v>
      </c>
      <c r="K66" s="667">
        <f t="shared" si="66"/>
        <v>0</v>
      </c>
      <c r="L66" s="102"/>
      <c r="M66"/>
      <c r="N66" s="98"/>
      <c r="O66" s="1132"/>
      <c r="P66" s="100"/>
      <c r="Q66" s="662"/>
      <c r="R66" s="663"/>
      <c r="S66" s="664">
        <f t="shared" si="67"/>
        <v>0</v>
      </c>
      <c r="T66" s="665"/>
      <c r="U66" s="666">
        <f t="shared" si="68"/>
        <v>0</v>
      </c>
      <c r="V66" s="667">
        <f t="shared" si="69"/>
        <v>0</v>
      </c>
      <c r="W66" s="667">
        <f t="shared" si="70"/>
        <v>0</v>
      </c>
      <c r="X66" s="102"/>
      <c r="Y66"/>
      <c r="Z66" s="98"/>
      <c r="AA66" s="1132"/>
      <c r="AB66" s="100"/>
      <c r="AC66" s="662"/>
      <c r="AD66" s="663"/>
      <c r="AE66" s="664">
        <f t="shared" si="71"/>
        <v>0</v>
      </c>
      <c r="AF66" s="665"/>
      <c r="AG66" s="666">
        <f t="shared" si="72"/>
        <v>0</v>
      </c>
      <c r="AH66" s="667">
        <f t="shared" si="73"/>
        <v>0</v>
      </c>
      <c r="AI66" s="667">
        <f t="shared" si="74"/>
        <v>0</v>
      </c>
      <c r="AJ66" s="102"/>
      <c r="AK66"/>
      <c r="AL66" s="98"/>
      <c r="AM66" s="1132"/>
      <c r="AN66" s="100"/>
      <c r="AO66" s="662"/>
      <c r="AP66" s="663"/>
      <c r="AQ66" s="664">
        <f t="shared" si="75"/>
        <v>0</v>
      </c>
      <c r="AR66" s="665"/>
      <c r="AS66" s="666">
        <f t="shared" si="76"/>
        <v>0</v>
      </c>
      <c r="AT66" s="667">
        <f t="shared" si="77"/>
        <v>0</v>
      </c>
      <c r="AU66" s="667">
        <f t="shared" si="78"/>
        <v>0</v>
      </c>
      <c r="AV66" s="102"/>
    </row>
    <row r="67" spans="1:48" s="54" customFormat="1">
      <c r="A67" s="80"/>
      <c r="B67" s="98"/>
      <c r="C67" s="1132"/>
      <c r="D67" s="100"/>
      <c r="E67" s="662"/>
      <c r="F67" s="663"/>
      <c r="G67" s="664">
        <f t="shared" si="63"/>
        <v>0</v>
      </c>
      <c r="H67" s="665"/>
      <c r="I67" s="666">
        <f t="shared" si="64"/>
        <v>0</v>
      </c>
      <c r="J67" s="667">
        <f t="shared" si="65"/>
        <v>0</v>
      </c>
      <c r="K67" s="667">
        <f t="shared" si="66"/>
        <v>0</v>
      </c>
      <c r="L67" s="102"/>
      <c r="M67"/>
      <c r="N67" s="98"/>
      <c r="O67" s="1132"/>
      <c r="P67" s="100"/>
      <c r="Q67" s="662"/>
      <c r="R67" s="663"/>
      <c r="S67" s="664">
        <f t="shared" si="67"/>
        <v>0</v>
      </c>
      <c r="T67" s="665"/>
      <c r="U67" s="666">
        <f t="shared" si="68"/>
        <v>0</v>
      </c>
      <c r="V67" s="667">
        <f t="shared" si="69"/>
        <v>0</v>
      </c>
      <c r="W67" s="667">
        <f t="shared" si="70"/>
        <v>0</v>
      </c>
      <c r="X67" s="102"/>
      <c r="Y67"/>
      <c r="Z67" s="98"/>
      <c r="AA67" s="1132"/>
      <c r="AB67" s="100"/>
      <c r="AC67" s="662"/>
      <c r="AD67" s="663"/>
      <c r="AE67" s="664">
        <f t="shared" si="71"/>
        <v>0</v>
      </c>
      <c r="AF67" s="665"/>
      <c r="AG67" s="666">
        <f t="shared" si="72"/>
        <v>0</v>
      </c>
      <c r="AH67" s="667">
        <f t="shared" si="73"/>
        <v>0</v>
      </c>
      <c r="AI67" s="667">
        <f t="shared" si="74"/>
        <v>0</v>
      </c>
      <c r="AJ67" s="102"/>
      <c r="AK67"/>
      <c r="AL67" s="98"/>
      <c r="AM67" s="1132"/>
      <c r="AN67" s="100"/>
      <c r="AO67" s="662"/>
      <c r="AP67" s="663"/>
      <c r="AQ67" s="664">
        <f t="shared" si="75"/>
        <v>0</v>
      </c>
      <c r="AR67" s="665"/>
      <c r="AS67" s="666">
        <f t="shared" si="76"/>
        <v>0</v>
      </c>
      <c r="AT67" s="667">
        <f t="shared" si="77"/>
        <v>0</v>
      </c>
      <c r="AU67" s="667">
        <f t="shared" si="78"/>
        <v>0</v>
      </c>
      <c r="AV67" s="102"/>
    </row>
    <row r="68" spans="1:48" s="54" customFormat="1">
      <c r="A68" s="80"/>
      <c r="B68" s="98"/>
      <c r="C68" s="1132"/>
      <c r="D68" s="100"/>
      <c r="E68" s="662"/>
      <c r="F68" s="663"/>
      <c r="G68" s="664">
        <f t="shared" si="63"/>
        <v>0</v>
      </c>
      <c r="H68" s="665"/>
      <c r="I68" s="666">
        <f t="shared" si="64"/>
        <v>0</v>
      </c>
      <c r="J68" s="667">
        <f t="shared" si="65"/>
        <v>0</v>
      </c>
      <c r="K68" s="667">
        <f t="shared" si="66"/>
        <v>0</v>
      </c>
      <c r="L68" s="102"/>
      <c r="M68"/>
      <c r="N68" s="98"/>
      <c r="O68" s="1132"/>
      <c r="P68" s="100"/>
      <c r="Q68" s="662"/>
      <c r="R68" s="663"/>
      <c r="S68" s="664">
        <f t="shared" si="67"/>
        <v>0</v>
      </c>
      <c r="T68" s="665"/>
      <c r="U68" s="666">
        <f t="shared" si="68"/>
        <v>0</v>
      </c>
      <c r="V68" s="667">
        <f t="shared" si="69"/>
        <v>0</v>
      </c>
      <c r="W68" s="667">
        <f t="shared" si="70"/>
        <v>0</v>
      </c>
      <c r="X68" s="102"/>
      <c r="Y68"/>
      <c r="Z68" s="98"/>
      <c r="AA68" s="1132"/>
      <c r="AB68" s="100"/>
      <c r="AC68" s="662"/>
      <c r="AD68" s="663"/>
      <c r="AE68" s="664">
        <f t="shared" si="71"/>
        <v>0</v>
      </c>
      <c r="AF68" s="665"/>
      <c r="AG68" s="666">
        <f t="shared" si="72"/>
        <v>0</v>
      </c>
      <c r="AH68" s="667">
        <f t="shared" si="73"/>
        <v>0</v>
      </c>
      <c r="AI68" s="667">
        <f t="shared" si="74"/>
        <v>0</v>
      </c>
      <c r="AJ68" s="102"/>
      <c r="AK68"/>
      <c r="AL68" s="98"/>
      <c r="AM68" s="1132"/>
      <c r="AN68" s="100"/>
      <c r="AO68" s="662"/>
      <c r="AP68" s="663"/>
      <c r="AQ68" s="664">
        <f t="shared" si="75"/>
        <v>0</v>
      </c>
      <c r="AR68" s="665"/>
      <c r="AS68" s="666">
        <f t="shared" si="76"/>
        <v>0</v>
      </c>
      <c r="AT68" s="667">
        <f t="shared" si="77"/>
        <v>0</v>
      </c>
      <c r="AU68" s="667">
        <f t="shared" si="78"/>
        <v>0</v>
      </c>
      <c r="AV68" s="102"/>
    </row>
    <row r="69" spans="1:48" s="54" customFormat="1" ht="24" thickBot="1">
      <c r="A69" s="80"/>
      <c r="B69" s="1133"/>
      <c r="C69" s="1134"/>
      <c r="D69" s="101"/>
      <c r="E69" s="668"/>
      <c r="F69" s="669"/>
      <c r="G69" s="670">
        <f t="shared" si="63"/>
        <v>0</v>
      </c>
      <c r="H69" s="671"/>
      <c r="I69" s="672">
        <f t="shared" si="64"/>
        <v>0</v>
      </c>
      <c r="J69" s="673">
        <f t="shared" si="65"/>
        <v>0</v>
      </c>
      <c r="K69" s="673">
        <f t="shared" si="66"/>
        <v>0</v>
      </c>
      <c r="L69" s="103"/>
      <c r="M69"/>
      <c r="N69" s="1133"/>
      <c r="O69" s="1134"/>
      <c r="P69" s="101"/>
      <c r="Q69" s="668"/>
      <c r="R69" s="669"/>
      <c r="S69" s="670">
        <f t="shared" si="67"/>
        <v>0</v>
      </c>
      <c r="T69" s="671"/>
      <c r="U69" s="672">
        <f t="shared" si="68"/>
        <v>0</v>
      </c>
      <c r="V69" s="673">
        <f t="shared" si="69"/>
        <v>0</v>
      </c>
      <c r="W69" s="673">
        <f t="shared" si="70"/>
        <v>0</v>
      </c>
      <c r="X69" s="103"/>
      <c r="Y69"/>
      <c r="Z69" s="1133"/>
      <c r="AA69" s="1134"/>
      <c r="AB69" s="101"/>
      <c r="AC69" s="668"/>
      <c r="AD69" s="669"/>
      <c r="AE69" s="670">
        <f t="shared" si="71"/>
        <v>0</v>
      </c>
      <c r="AF69" s="671"/>
      <c r="AG69" s="672">
        <f t="shared" si="72"/>
        <v>0</v>
      </c>
      <c r="AH69" s="673">
        <f t="shared" si="73"/>
        <v>0</v>
      </c>
      <c r="AI69" s="673">
        <f t="shared" si="74"/>
        <v>0</v>
      </c>
      <c r="AJ69" s="103"/>
      <c r="AK69"/>
      <c r="AL69" s="1133"/>
      <c r="AM69" s="1134"/>
      <c r="AN69" s="101"/>
      <c r="AO69" s="668"/>
      <c r="AP69" s="669"/>
      <c r="AQ69" s="670">
        <f t="shared" si="75"/>
        <v>0</v>
      </c>
      <c r="AR69" s="671"/>
      <c r="AS69" s="672">
        <f t="shared" si="76"/>
        <v>0</v>
      </c>
      <c r="AT69" s="673">
        <f t="shared" si="77"/>
        <v>0</v>
      </c>
      <c r="AU69" s="673">
        <f t="shared" si="78"/>
        <v>0</v>
      </c>
      <c r="AV69" s="103"/>
    </row>
    <row r="70" spans="1:48" s="54" customFormat="1" ht="24.5" thickTop="1" thickBot="1">
      <c r="A70" s="80"/>
      <c r="B70" s="2033" t="s">
        <v>339</v>
      </c>
      <c r="C70" s="2034"/>
      <c r="D70" s="2034"/>
      <c r="E70" s="2034"/>
      <c r="F70" s="674"/>
      <c r="G70" s="674">
        <f>SUM(G60:G69)</f>
        <v>0</v>
      </c>
      <c r="H70" s="675"/>
      <c r="I70" s="675">
        <f>SUM(I60:I69)</f>
        <v>0</v>
      </c>
      <c r="J70" s="676"/>
      <c r="K70" s="676">
        <f>SUM(K60:K69)</f>
        <v>0</v>
      </c>
      <c r="L70" s="48"/>
      <c r="M70"/>
      <c r="N70" s="2033" t="s">
        <v>339</v>
      </c>
      <c r="O70" s="2034"/>
      <c r="P70" s="2034"/>
      <c r="Q70" s="2034"/>
      <c r="R70" s="674"/>
      <c r="S70" s="674">
        <f>SUM(S60:S69)</f>
        <v>0</v>
      </c>
      <c r="T70" s="675"/>
      <c r="U70" s="675">
        <f>SUM(U60:U69)</f>
        <v>0</v>
      </c>
      <c r="V70" s="676"/>
      <c r="W70" s="676">
        <f>SUM(W60:W69)</f>
        <v>0</v>
      </c>
      <c r="X70" s="48"/>
      <c r="Y70"/>
      <c r="Z70" s="2033" t="s">
        <v>339</v>
      </c>
      <c r="AA70" s="2034"/>
      <c r="AB70" s="2034"/>
      <c r="AC70" s="2034"/>
      <c r="AD70" s="674"/>
      <c r="AE70" s="674">
        <f>SUM(AE60:AE69)</f>
        <v>0</v>
      </c>
      <c r="AF70" s="675"/>
      <c r="AG70" s="675">
        <f>SUM(AG60:AG69)</f>
        <v>0</v>
      </c>
      <c r="AH70" s="676"/>
      <c r="AI70" s="676">
        <f>SUM(AI60:AI69)</f>
        <v>0</v>
      </c>
      <c r="AJ70" s="48"/>
      <c r="AK70"/>
      <c r="AL70" s="2033" t="s">
        <v>339</v>
      </c>
      <c r="AM70" s="2034"/>
      <c r="AN70" s="2034"/>
      <c r="AO70" s="2034"/>
      <c r="AP70" s="674"/>
      <c r="AQ70" s="674">
        <f>SUM(AQ60:AQ69)</f>
        <v>0</v>
      </c>
      <c r="AR70" s="675"/>
      <c r="AS70" s="675">
        <f>SUM(AS60:AS69)</f>
        <v>0</v>
      </c>
      <c r="AT70" s="676"/>
      <c r="AU70" s="676">
        <f>SUM(AU60:AU69)</f>
        <v>0</v>
      </c>
      <c r="AV70" s="48"/>
    </row>
    <row r="71" spans="1:48" s="54" customFormat="1" ht="42" thickBot="1">
      <c r="A71" s="84"/>
      <c r="B71" s="2039" t="s">
        <v>292</v>
      </c>
      <c r="C71" s="2040"/>
      <c r="D71" s="2040"/>
      <c r="E71" s="2040"/>
      <c r="F71" s="677"/>
      <c r="G71" s="677">
        <f>SUM(G26,G37,G48,G59,G70)</f>
        <v>0</v>
      </c>
      <c r="H71" s="678"/>
      <c r="I71" s="678">
        <f>SUM(I26,I37,I48,I59,I70)</f>
        <v>0</v>
      </c>
      <c r="J71" s="679"/>
      <c r="K71" s="679">
        <f>SUM(K26,K37,K48,K59,K70)</f>
        <v>0</v>
      </c>
      <c r="L71" s="55"/>
      <c r="M71"/>
      <c r="N71" s="2039" t="s">
        <v>292</v>
      </c>
      <c r="O71" s="2040"/>
      <c r="P71" s="2040"/>
      <c r="Q71" s="2040"/>
      <c r="R71" s="677"/>
      <c r="S71" s="677">
        <f>SUM(S26,S37,S48,S59,S70)</f>
        <v>0</v>
      </c>
      <c r="T71" s="678"/>
      <c r="U71" s="678">
        <f>SUM(U26,U37,U48,U59,U70)</f>
        <v>0</v>
      </c>
      <c r="V71" s="679"/>
      <c r="W71" s="679">
        <f>SUM(W26,W37,W48,W59,W70)</f>
        <v>0</v>
      </c>
      <c r="X71" s="55"/>
      <c r="Y71"/>
      <c r="Z71" s="2039" t="s">
        <v>292</v>
      </c>
      <c r="AA71" s="2040"/>
      <c r="AB71" s="2040"/>
      <c r="AC71" s="2040"/>
      <c r="AD71" s="677"/>
      <c r="AE71" s="677">
        <f>SUM(AE26,AE37,AE48,AE59,AE70)</f>
        <v>0</v>
      </c>
      <c r="AF71" s="678"/>
      <c r="AG71" s="678">
        <f>SUM(AG26,AG37,AG48,AG59,AG70)</f>
        <v>0</v>
      </c>
      <c r="AH71" s="679"/>
      <c r="AI71" s="679">
        <f>SUM(AI26,AI37,AI48,AI59,AI70)</f>
        <v>0</v>
      </c>
      <c r="AJ71" s="55"/>
      <c r="AK71"/>
      <c r="AL71" s="2039" t="s">
        <v>292</v>
      </c>
      <c r="AM71" s="2040"/>
      <c r="AN71" s="2040"/>
      <c r="AO71" s="2040"/>
      <c r="AP71" s="677"/>
      <c r="AQ71" s="677">
        <f>SUM(AQ26,AQ37,AQ48,AQ59,AQ70)</f>
        <v>0</v>
      </c>
      <c r="AR71" s="678"/>
      <c r="AS71" s="678">
        <f>SUM(AS26,AS37,AS48,AS59,AS70)</f>
        <v>0</v>
      </c>
      <c r="AT71" s="679"/>
      <c r="AU71" s="679">
        <f>SUM(AU26,AU37,AU48,AU59,AU70)</f>
        <v>0</v>
      </c>
      <c r="AV71" s="55"/>
    </row>
  </sheetData>
  <sheetProtection insertRows="0" deleteRows="0"/>
  <mergeCells count="72">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AL70:AO70"/>
    <mergeCell ref="AT14:AU14"/>
    <mergeCell ref="AF14:AG14"/>
    <mergeCell ref="AP14:AQ14"/>
    <mergeCell ref="AR14:AS14"/>
    <mergeCell ref="AL48:AO48"/>
    <mergeCell ref="V14:W14"/>
    <mergeCell ref="AL12:AV12"/>
    <mergeCell ref="AV13:AV15"/>
    <mergeCell ref="AJ13:AJ15"/>
    <mergeCell ref="X13:X15"/>
    <mergeCell ref="AO13:AU13"/>
    <mergeCell ref="AC14:AC15"/>
    <mergeCell ref="B12:L12"/>
    <mergeCell ref="N12:X12"/>
    <mergeCell ref="Z12:AJ12"/>
    <mergeCell ref="B9:K10"/>
    <mergeCell ref="N9:W10"/>
    <mergeCell ref="Z9:AI10"/>
    <mergeCell ref="AL9:AU10"/>
    <mergeCell ref="B7:L7"/>
    <mergeCell ref="N7:X7"/>
    <mergeCell ref="Z7:AJ7"/>
    <mergeCell ref="AL7:AV7"/>
  </mergeCells>
  <phoneticPr fontId="22"/>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&amp;R&amp;K00-042R6高層ZEH-M_ver.1</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E0E82C0-1C5F-4CF4-B961-03C773B5AEB9}">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D49F487B-04A1-4CB5-8CD4-7DA9B2EEDC4E}">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m:sqref>AK6:AV71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1" zoomScale="85" zoomScaleNormal="100" zoomScaleSheetLayoutView="85" workbookViewId="0">
      <selection activeCell="C7" sqref="C7"/>
    </sheetView>
  </sheetViews>
  <sheetFormatPr defaultColWidth="9" defaultRowHeight="13"/>
  <cols>
    <col min="1" max="1" width="1.5" style="450" hidden="1" customWidth="1"/>
    <col min="2" max="2" width="6.83203125" style="452" customWidth="1"/>
    <col min="3" max="4" width="9.58203125" style="450" customWidth="1"/>
    <col min="5" max="5" width="9.58203125" style="451" customWidth="1"/>
    <col min="6" max="6" width="9.58203125" style="450" customWidth="1"/>
    <col min="7" max="7" width="12.08203125" style="450" customWidth="1"/>
    <col min="8" max="8" width="1.5" style="450" customWidth="1"/>
    <col min="9" max="9" width="6.58203125" style="452" customWidth="1"/>
    <col min="10" max="11" width="9.58203125" style="450" customWidth="1"/>
    <col min="12" max="12" width="9.58203125" style="451" customWidth="1"/>
    <col min="13" max="13" width="9.58203125" style="450" customWidth="1"/>
    <col min="14" max="14" width="12.5" style="450" customWidth="1"/>
    <col min="15" max="15" width="1.33203125" style="450" customWidth="1"/>
    <col min="16" max="16" width="9" style="450"/>
    <col min="17" max="17" width="18.08203125" style="450" hidden="1" customWidth="1"/>
    <col min="18" max="18" width="7.83203125" style="450" hidden="1" customWidth="1"/>
    <col min="19" max="16384" width="9" style="450"/>
  </cols>
  <sheetData>
    <row r="1" spans="2:18" ht="16.5">
      <c r="B1" s="995" t="s">
        <v>1063</v>
      </c>
    </row>
    <row r="2" spans="2:18" ht="26.25" customHeight="1">
      <c r="B2" s="722" t="s">
        <v>659</v>
      </c>
    </row>
    <row r="3" spans="2:18" ht="30" customHeight="1">
      <c r="B3" s="453" t="s">
        <v>1064</v>
      </c>
      <c r="C3" s="454"/>
      <c r="D3" s="455"/>
      <c r="E3" s="456"/>
      <c r="F3" s="455"/>
      <c r="G3" s="455"/>
      <c r="H3" s="455"/>
      <c r="I3" s="457"/>
      <c r="J3" s="455"/>
      <c r="K3" s="455"/>
      <c r="L3" s="456"/>
      <c r="M3" s="455"/>
      <c r="N3" s="455"/>
    </row>
    <row r="4" spans="2:18" ht="12.75" customHeight="1" thickBot="1">
      <c r="B4" s="457"/>
      <c r="C4" s="458"/>
      <c r="D4" s="455"/>
      <c r="E4" s="456"/>
      <c r="F4" s="455"/>
      <c r="G4" s="455"/>
      <c r="H4" s="455"/>
      <c r="I4" s="457"/>
      <c r="J4" s="455"/>
      <c r="K4" s="455"/>
      <c r="L4" s="456"/>
      <c r="M4" s="455"/>
      <c r="N4" s="455"/>
      <c r="Q4" s="450" t="s">
        <v>530</v>
      </c>
    </row>
    <row r="5" spans="2:18" ht="20.149999999999999" customHeight="1" thickBot="1">
      <c r="B5" s="2058" t="s">
        <v>551</v>
      </c>
      <c r="C5" s="2076" t="s">
        <v>531</v>
      </c>
      <c r="D5" s="2077"/>
      <c r="E5" s="2078"/>
      <c r="F5" s="2063" t="s">
        <v>532</v>
      </c>
      <c r="G5" s="2050" t="s">
        <v>435</v>
      </c>
      <c r="H5" s="459"/>
      <c r="I5" s="2079" t="s">
        <v>551</v>
      </c>
      <c r="J5" s="2060" t="s">
        <v>531</v>
      </c>
      <c r="K5" s="2061"/>
      <c r="L5" s="2062"/>
      <c r="M5" s="2063" t="s">
        <v>532</v>
      </c>
      <c r="N5" s="2050" t="s">
        <v>435</v>
      </c>
      <c r="O5" s="460"/>
    </row>
    <row r="6" spans="2:18" ht="20.149999999999999" customHeight="1" thickBot="1">
      <c r="B6" s="2059"/>
      <c r="C6" s="461" t="s">
        <v>656</v>
      </c>
      <c r="D6" s="462" t="s">
        <v>657</v>
      </c>
      <c r="E6" s="463" t="s">
        <v>658</v>
      </c>
      <c r="F6" s="2064"/>
      <c r="G6" s="2051"/>
      <c r="H6" s="459"/>
      <c r="I6" s="2080"/>
      <c r="J6" s="461" t="s">
        <v>656</v>
      </c>
      <c r="K6" s="462" t="s">
        <v>657</v>
      </c>
      <c r="L6" s="463" t="s">
        <v>658</v>
      </c>
      <c r="M6" s="2064"/>
      <c r="N6" s="2051"/>
      <c r="O6" s="464"/>
      <c r="Q6" s="465" t="s">
        <v>535</v>
      </c>
      <c r="R6" s="466" t="s">
        <v>536</v>
      </c>
    </row>
    <row r="7" spans="2:18" ht="30" customHeight="1" thickTop="1">
      <c r="B7" s="2065" t="s">
        <v>537</v>
      </c>
      <c r="C7" s="629"/>
      <c r="D7" s="630"/>
      <c r="E7" s="631"/>
      <c r="F7" s="632"/>
      <c r="G7" s="697">
        <f t="shared" ref="G7:G12" si="0">IF(OR(C7="",D7="",E7="",F7=""),0,ROUNDDOWN(IF(C7*D7/1000000&lt;$Q$7,$R$7,IF(C7*D7/1000000&lt;$Q$8,$R$8,IF(C7*D7/1000000&lt;$Q$9,$R$9,IF(C7*D7/1000000&lt;$Q$10,$R$10,$R$11))))*IF(AND(D7&lt;=$Q$19,E7&gt;=$Q$20),$R$19,IF(E7&lt;$Q$16,$R$16,IF(E7&lt;$Q$17,$R$17,IF(E7&gt;=$Q$18,$R$18))))*(C7*D7/1000000*F7),0)+F7*$R$25)</f>
        <v>0</v>
      </c>
      <c r="H7" s="467"/>
      <c r="I7" s="2068" t="s">
        <v>538</v>
      </c>
      <c r="J7" s="629"/>
      <c r="K7" s="630"/>
      <c r="L7" s="631"/>
      <c r="M7" s="632"/>
      <c r="N7" s="697">
        <f t="shared" ref="N7:N12" si="1">IF(OR(J7="",K7="",L7="",M7=""),0,ROUNDDOWN(IF(J7*K7/1000000&lt;$Q$7,$R$7,IF(J7*K7/1000000&lt;$Q$8,$R$8,IF(J7*K7/1000000&lt;$Q$9,$R$9,IF(J7*K7/1000000&lt;$Q$10,$R$10,$R$11))))*IF(AND(K7&lt;=$Q$19,L7&gt;=$Q$20),$R$19,IF(L7&lt;$Q$16,$R$16,IF(L7&lt;$Q$17,$R$17,IF(L7&gt;=$Q$18,$R$18))))*(J7*K7/1000000*M7),0)+M7*$R$25)</f>
        <v>0</v>
      </c>
      <c r="O7" s="464"/>
      <c r="Q7" s="468">
        <v>0.2</v>
      </c>
      <c r="R7" s="469">
        <v>220000</v>
      </c>
    </row>
    <row r="8" spans="2:18" ht="30" customHeight="1">
      <c r="B8" s="2066"/>
      <c r="C8" s="629"/>
      <c r="D8" s="630"/>
      <c r="E8" s="631"/>
      <c r="F8" s="632"/>
      <c r="G8" s="697">
        <f t="shared" si="0"/>
        <v>0</v>
      </c>
      <c r="H8" s="467"/>
      <c r="I8" s="2069"/>
      <c r="J8" s="629"/>
      <c r="K8" s="630"/>
      <c r="L8" s="631"/>
      <c r="M8" s="632"/>
      <c r="N8" s="697">
        <f t="shared" si="1"/>
        <v>0</v>
      </c>
      <c r="O8" s="464"/>
      <c r="Q8" s="470">
        <v>0.4</v>
      </c>
      <c r="R8" s="471">
        <v>130000</v>
      </c>
    </row>
    <row r="9" spans="2:18" ht="30" customHeight="1">
      <c r="B9" s="2066"/>
      <c r="C9" s="633"/>
      <c r="D9" s="634"/>
      <c r="E9" s="635"/>
      <c r="F9" s="636"/>
      <c r="G9" s="697">
        <f t="shared" si="0"/>
        <v>0</v>
      </c>
      <c r="H9" s="467"/>
      <c r="I9" s="2069"/>
      <c r="J9" s="633"/>
      <c r="K9" s="634"/>
      <c r="L9" s="635"/>
      <c r="M9" s="636"/>
      <c r="N9" s="697">
        <f t="shared" si="1"/>
        <v>0</v>
      </c>
      <c r="O9" s="464"/>
      <c r="Q9" s="470">
        <v>0.7</v>
      </c>
      <c r="R9" s="471">
        <v>90000</v>
      </c>
    </row>
    <row r="10" spans="2:18" ht="30" customHeight="1">
      <c r="B10" s="2066"/>
      <c r="C10" s="633"/>
      <c r="D10" s="634"/>
      <c r="E10" s="635"/>
      <c r="F10" s="636"/>
      <c r="G10" s="697">
        <f t="shared" si="0"/>
        <v>0</v>
      </c>
      <c r="H10" s="467"/>
      <c r="I10" s="2069"/>
      <c r="J10" s="633"/>
      <c r="K10" s="634"/>
      <c r="L10" s="635"/>
      <c r="M10" s="636"/>
      <c r="N10" s="697">
        <f t="shared" si="1"/>
        <v>0</v>
      </c>
      <c r="O10" s="464"/>
      <c r="Q10" s="470">
        <v>1</v>
      </c>
      <c r="R10" s="471">
        <v>70000</v>
      </c>
    </row>
    <row r="11" spans="2:18" ht="30" customHeight="1" thickBot="1">
      <c r="B11" s="2066"/>
      <c r="C11" s="633"/>
      <c r="D11" s="634"/>
      <c r="E11" s="635"/>
      <c r="F11" s="636"/>
      <c r="G11" s="697">
        <f t="shared" si="0"/>
        <v>0</v>
      </c>
      <c r="H11" s="472"/>
      <c r="I11" s="2066"/>
      <c r="J11" s="633"/>
      <c r="K11" s="634"/>
      <c r="L11" s="635"/>
      <c r="M11" s="636"/>
      <c r="N11" s="697">
        <f t="shared" si="1"/>
        <v>0</v>
      </c>
      <c r="O11" s="464"/>
      <c r="Q11" s="473">
        <v>1</v>
      </c>
      <c r="R11" s="474">
        <v>60000</v>
      </c>
    </row>
    <row r="12" spans="2:18" ht="30" customHeight="1" thickBot="1">
      <c r="B12" s="2066"/>
      <c r="C12" s="637"/>
      <c r="D12" s="638"/>
      <c r="E12" s="639"/>
      <c r="F12" s="640"/>
      <c r="G12" s="697">
        <f t="shared" si="0"/>
        <v>0</v>
      </c>
      <c r="H12" s="472"/>
      <c r="I12" s="2066"/>
      <c r="J12" s="637"/>
      <c r="K12" s="638"/>
      <c r="L12" s="639"/>
      <c r="M12" s="640"/>
      <c r="N12" s="697">
        <f t="shared" si="1"/>
        <v>0</v>
      </c>
      <c r="O12" s="464"/>
    </row>
    <row r="13" spans="2:18" ht="30" customHeight="1" thickTop="1" thickBot="1">
      <c r="B13" s="2067"/>
      <c r="C13" s="2070" t="s">
        <v>601</v>
      </c>
      <c r="D13" s="2071"/>
      <c r="E13" s="2071"/>
      <c r="F13" s="2072"/>
      <c r="G13" s="698">
        <f>SUM(G7:G12)</f>
        <v>0</v>
      </c>
      <c r="H13" s="472"/>
      <c r="I13" s="2067"/>
      <c r="J13" s="2073" t="s">
        <v>601</v>
      </c>
      <c r="K13" s="2074"/>
      <c r="L13" s="2074"/>
      <c r="M13" s="2075"/>
      <c r="N13" s="702">
        <f>SUM(N7:N12)</f>
        <v>0</v>
      </c>
      <c r="O13" s="464"/>
    </row>
    <row r="14" spans="2:18" ht="9" customHeight="1" thickBot="1">
      <c r="B14" s="457"/>
      <c r="C14" s="475"/>
      <c r="D14" s="475"/>
      <c r="E14" s="475"/>
      <c r="F14" s="475"/>
      <c r="G14" s="476"/>
      <c r="H14" s="477"/>
      <c r="I14" s="475"/>
      <c r="J14" s="475"/>
      <c r="K14" s="475"/>
      <c r="L14" s="475"/>
      <c r="M14" s="457"/>
      <c r="N14" s="477"/>
      <c r="O14" s="478"/>
    </row>
    <row r="15" spans="2:18" ht="20.149999999999999" customHeight="1" thickBot="1">
      <c r="B15" s="2058" t="s">
        <v>551</v>
      </c>
      <c r="C15" s="2083" t="s">
        <v>531</v>
      </c>
      <c r="D15" s="2084"/>
      <c r="E15" s="2085"/>
      <c r="F15" s="2086" t="s">
        <v>532</v>
      </c>
      <c r="G15" s="2087" t="s">
        <v>435</v>
      </c>
      <c r="H15" s="459"/>
      <c r="I15" s="2088" t="s">
        <v>551</v>
      </c>
      <c r="J15" s="2083" t="s">
        <v>531</v>
      </c>
      <c r="K15" s="2084"/>
      <c r="L15" s="2085"/>
      <c r="M15" s="2063" t="s">
        <v>532</v>
      </c>
      <c r="N15" s="2081" t="s">
        <v>435</v>
      </c>
      <c r="O15" s="464"/>
      <c r="Q15" s="479" t="s">
        <v>539</v>
      </c>
      <c r="R15" s="480" t="s">
        <v>540</v>
      </c>
    </row>
    <row r="16" spans="2:18" ht="20.149999999999999" customHeight="1" thickBot="1">
      <c r="B16" s="2059"/>
      <c r="C16" s="461" t="s">
        <v>656</v>
      </c>
      <c r="D16" s="462" t="s">
        <v>657</v>
      </c>
      <c r="E16" s="463" t="s">
        <v>658</v>
      </c>
      <c r="F16" s="2064"/>
      <c r="G16" s="2051"/>
      <c r="H16" s="481"/>
      <c r="I16" s="2059"/>
      <c r="J16" s="461" t="s">
        <v>656</v>
      </c>
      <c r="K16" s="462" t="s">
        <v>657</v>
      </c>
      <c r="L16" s="463" t="s">
        <v>658</v>
      </c>
      <c r="M16" s="2064"/>
      <c r="N16" s="2082"/>
      <c r="O16" s="464"/>
      <c r="Q16" s="482">
        <v>75</v>
      </c>
      <c r="R16" s="483">
        <v>1</v>
      </c>
    </row>
    <row r="17" spans="2:18" ht="30" customHeight="1" thickTop="1">
      <c r="B17" s="2065" t="s">
        <v>541</v>
      </c>
      <c r="C17" s="641"/>
      <c r="D17" s="642"/>
      <c r="E17" s="643"/>
      <c r="F17" s="644"/>
      <c r="G17" s="697">
        <f t="shared" ref="G17:G22" si="2">IF(OR(C17="",D17="",E17="",F17=""),0,ROUNDDOWN(IF(C17*D17/1000000&lt;$Q$7,$R$7,IF(C17*D17/1000000&lt;$Q$8,$R$8,IF(C17*D17/1000000&lt;$Q$9,$R$9,IF(C17*D17/1000000&lt;$Q$10,$R$10,$R$11))))*IF(AND(D17&lt;=$Q$19,E17&gt;=$Q$20),$R$19,IF(E17&lt;$Q$16,$R$16,IF(E17&lt;$Q$17,$R$17,IF(E17&gt;=$Q$18,$R$18))))*(C17*D17/1000000*F17),0)+F17*$R$25)</f>
        <v>0</v>
      </c>
      <c r="H17" s="467"/>
      <c r="I17" s="2065" t="s">
        <v>534</v>
      </c>
      <c r="J17" s="641"/>
      <c r="K17" s="642"/>
      <c r="L17" s="643"/>
      <c r="M17" s="644"/>
      <c r="N17" s="697">
        <f t="shared" ref="N17:N22" si="3">IF(OR(J17="",K17="",L17="",M17=""),0,ROUNDDOWN(IF(J17*K17/1000000&lt;$Q$7,$R$7,IF(J17*K17/1000000&lt;$Q$8,$R$8,IF(J17*K17/1000000&lt;$Q$9,$R$9,IF(J17*K17/1000000&lt;$Q$10,$R$10,$R$11))))*IF(AND(K17&lt;=$Q$19,L17&gt;=$Q$20),$R$19,IF(L17&lt;$Q$16,$R$16,IF(L17&lt;$Q$17,$R$17,IF(L17&gt;=$Q$18,$R$18))))*(J17*K17/1000000*M17),0)+M17*$R$25)</f>
        <v>0</v>
      </c>
      <c r="O17" s="464"/>
      <c r="Q17" s="484">
        <v>150</v>
      </c>
      <c r="R17" s="485">
        <v>1.6</v>
      </c>
    </row>
    <row r="18" spans="2:18" ht="30" customHeight="1" thickBot="1">
      <c r="B18" s="2066"/>
      <c r="C18" s="645"/>
      <c r="D18" s="646"/>
      <c r="E18" s="646"/>
      <c r="F18" s="647"/>
      <c r="G18" s="697">
        <f t="shared" si="2"/>
        <v>0</v>
      </c>
      <c r="H18" s="472"/>
      <c r="I18" s="2066"/>
      <c r="J18" s="645"/>
      <c r="K18" s="646"/>
      <c r="L18" s="646"/>
      <c r="M18" s="647"/>
      <c r="N18" s="697">
        <f t="shared" si="3"/>
        <v>0</v>
      </c>
      <c r="O18" s="464"/>
      <c r="Q18" s="486">
        <v>150</v>
      </c>
      <c r="R18" s="487">
        <v>2.9</v>
      </c>
    </row>
    <row r="19" spans="2:18" ht="30" customHeight="1">
      <c r="B19" s="2066"/>
      <c r="C19" s="645"/>
      <c r="D19" s="646"/>
      <c r="E19" s="646"/>
      <c r="F19" s="647"/>
      <c r="G19" s="697">
        <f t="shared" si="2"/>
        <v>0</v>
      </c>
      <c r="H19" s="472"/>
      <c r="I19" s="2066"/>
      <c r="J19" s="645"/>
      <c r="K19" s="646"/>
      <c r="L19" s="646"/>
      <c r="M19" s="647"/>
      <c r="N19" s="697">
        <f t="shared" si="3"/>
        <v>0</v>
      </c>
      <c r="O19" s="464"/>
      <c r="Q19" s="488">
        <v>200</v>
      </c>
      <c r="R19" s="489">
        <v>3.4</v>
      </c>
    </row>
    <row r="20" spans="2:18" ht="30" customHeight="1" thickBot="1">
      <c r="B20" s="2066"/>
      <c r="C20" s="645"/>
      <c r="D20" s="646"/>
      <c r="E20" s="646"/>
      <c r="F20" s="647"/>
      <c r="G20" s="697">
        <f t="shared" si="2"/>
        <v>0</v>
      </c>
      <c r="H20" s="472"/>
      <c r="I20" s="2066"/>
      <c r="J20" s="645"/>
      <c r="K20" s="646"/>
      <c r="L20" s="646"/>
      <c r="M20" s="647"/>
      <c r="N20" s="697">
        <f t="shared" si="3"/>
        <v>0</v>
      </c>
      <c r="O20" s="464"/>
      <c r="Q20" s="490">
        <v>125</v>
      </c>
      <c r="R20" s="474"/>
    </row>
    <row r="21" spans="2:18" ht="30" customHeight="1" thickBot="1">
      <c r="B21" s="2066"/>
      <c r="C21" s="645"/>
      <c r="D21" s="646"/>
      <c r="E21" s="646"/>
      <c r="F21" s="647"/>
      <c r="G21" s="697">
        <f t="shared" si="2"/>
        <v>0</v>
      </c>
      <c r="H21" s="472"/>
      <c r="I21" s="2066"/>
      <c r="J21" s="645"/>
      <c r="K21" s="646"/>
      <c r="L21" s="646"/>
      <c r="M21" s="647"/>
      <c r="N21" s="697">
        <f t="shared" si="3"/>
        <v>0</v>
      </c>
      <c r="O21" s="464"/>
    </row>
    <row r="22" spans="2:18" ht="30" customHeight="1" thickBot="1">
      <c r="B22" s="2066"/>
      <c r="C22" s="648"/>
      <c r="D22" s="649"/>
      <c r="E22" s="649"/>
      <c r="F22" s="650"/>
      <c r="G22" s="697">
        <f t="shared" si="2"/>
        <v>0</v>
      </c>
      <c r="H22" s="472"/>
      <c r="I22" s="2066"/>
      <c r="J22" s="648"/>
      <c r="K22" s="649"/>
      <c r="L22" s="649"/>
      <c r="M22" s="650"/>
      <c r="N22" s="697">
        <f t="shared" si="3"/>
        <v>0</v>
      </c>
      <c r="O22" s="464"/>
      <c r="Q22" s="465" t="s">
        <v>542</v>
      </c>
      <c r="R22" s="466" t="s">
        <v>474</v>
      </c>
    </row>
    <row r="23" spans="2:18" ht="30" customHeight="1" thickTop="1" thickBot="1">
      <c r="B23" s="2067"/>
      <c r="C23" s="2055" t="s">
        <v>601</v>
      </c>
      <c r="D23" s="2056"/>
      <c r="E23" s="2056"/>
      <c r="F23" s="2057"/>
      <c r="G23" s="699">
        <f>SUM(G17:G22)</f>
        <v>0</v>
      </c>
      <c r="H23" s="472"/>
      <c r="I23" s="2067"/>
      <c r="J23" s="2055" t="s">
        <v>601</v>
      </c>
      <c r="K23" s="2056"/>
      <c r="L23" s="2056"/>
      <c r="M23" s="2057"/>
      <c r="N23" s="699">
        <f>SUM(N17:N22)</f>
        <v>0</v>
      </c>
      <c r="O23" s="464"/>
      <c r="Q23" s="491"/>
      <c r="R23" s="492"/>
    </row>
    <row r="24" spans="2:18" ht="13.5" customHeight="1" thickBot="1">
      <c r="B24" s="457"/>
      <c r="C24" s="475"/>
      <c r="D24" s="475"/>
      <c r="E24" s="475"/>
      <c r="F24" s="475"/>
      <c r="G24" s="476"/>
      <c r="H24" s="477"/>
      <c r="I24" s="475"/>
      <c r="J24" s="475"/>
      <c r="K24" s="475"/>
      <c r="L24" s="475"/>
      <c r="M24" s="457"/>
      <c r="N24" s="477"/>
      <c r="O24" s="478"/>
    </row>
    <row r="25" spans="2:18" ht="20.149999999999999" customHeight="1">
      <c r="B25" s="2058" t="s">
        <v>551</v>
      </c>
      <c r="C25" s="2060" t="s">
        <v>531</v>
      </c>
      <c r="D25" s="2061"/>
      <c r="E25" s="2062"/>
      <c r="F25" s="2063" t="s">
        <v>532</v>
      </c>
      <c r="G25" s="2050" t="s">
        <v>435</v>
      </c>
      <c r="H25" s="459"/>
      <c r="I25" s="2058" t="s">
        <v>551</v>
      </c>
      <c r="J25" s="2060" t="s">
        <v>531</v>
      </c>
      <c r="K25" s="2061"/>
      <c r="L25" s="2062"/>
      <c r="M25" s="2063" t="s">
        <v>532</v>
      </c>
      <c r="N25" s="2050" t="s">
        <v>435</v>
      </c>
      <c r="O25" s="464"/>
      <c r="Q25" s="493">
        <v>1</v>
      </c>
      <c r="R25" s="469">
        <v>25000</v>
      </c>
    </row>
    <row r="26" spans="2:18" ht="20.149999999999999" customHeight="1" thickBot="1">
      <c r="B26" s="2059"/>
      <c r="C26" s="461" t="s">
        <v>656</v>
      </c>
      <c r="D26" s="462" t="s">
        <v>657</v>
      </c>
      <c r="E26" s="463" t="s">
        <v>658</v>
      </c>
      <c r="F26" s="2064"/>
      <c r="G26" s="2051"/>
      <c r="H26" s="481"/>
      <c r="I26" s="2059"/>
      <c r="J26" s="461" t="s">
        <v>656</v>
      </c>
      <c r="K26" s="462" t="s">
        <v>657</v>
      </c>
      <c r="L26" s="463" t="s">
        <v>658</v>
      </c>
      <c r="M26" s="2064"/>
      <c r="N26" s="2051"/>
      <c r="O26" s="464"/>
      <c r="Q26" s="494"/>
      <c r="R26" s="485"/>
    </row>
    <row r="27" spans="2:18" ht="30" customHeight="1" thickTop="1" thickBot="1">
      <c r="B27" s="2065" t="s">
        <v>543</v>
      </c>
      <c r="C27" s="641"/>
      <c r="D27" s="642"/>
      <c r="E27" s="643"/>
      <c r="F27" s="644"/>
      <c r="G27" s="697">
        <f t="shared" ref="G27:G32" si="4">IF(OR(C27="",D27="",E27="",F27=""),0,ROUNDDOWN(IF(C27*D27/1000000&lt;$Q$7,$R$7,IF(C27*D27/1000000&lt;$Q$8,$R$8,IF(C27*D27/1000000&lt;$Q$9,$R$9,IF(C27*D27/1000000&lt;$Q$10,$R$10,$R$11))))*IF(AND(D27&lt;=$Q$19,E27&gt;=$Q$20),$R$19,IF(E27&lt;$Q$16,$R$16,IF(E27&lt;$Q$17,$R$17,IF(E27&gt;=$Q$18,$R$18))))*(C27*D27/1000000*F27),0)+F27*$R$25)</f>
        <v>0</v>
      </c>
      <c r="H27" s="467"/>
      <c r="I27" s="2065" t="s">
        <v>544</v>
      </c>
      <c r="J27" s="641"/>
      <c r="K27" s="642"/>
      <c r="L27" s="643"/>
      <c r="M27" s="644"/>
      <c r="N27" s="697">
        <f t="shared" ref="N27:N32" si="5">IF(OR(J27="",K27="",L27="",M27=""),0,ROUNDDOWN(IF(J27*K27/1000000&lt;$Q$7,$R$7,IF(J27*K27/1000000&lt;$Q$8,$R$8,IF(J27*K27/1000000&lt;$Q$9,$R$9,IF(J27*K27/1000000&lt;$Q$10,$R$10,$R$11))))*IF(AND(K27&lt;=$Q$19,L27&gt;=$Q$20),$R$19,IF(L27&lt;$Q$16,$R$16,IF(L27&lt;$Q$17,$R$17,IF(L27&gt;=$Q$18,$R$18))))*(J27*K27/1000000*M27),0)+M27*$R$25)</f>
        <v>0</v>
      </c>
      <c r="O27" s="464"/>
      <c r="Q27" s="495"/>
      <c r="R27" s="487"/>
    </row>
    <row r="28" spans="2:18" ht="30" customHeight="1">
      <c r="B28" s="2066"/>
      <c r="C28" s="645"/>
      <c r="D28" s="646"/>
      <c r="E28" s="646"/>
      <c r="F28" s="647"/>
      <c r="G28" s="697">
        <f t="shared" si="4"/>
        <v>0</v>
      </c>
      <c r="H28" s="472"/>
      <c r="I28" s="2066"/>
      <c r="J28" s="645"/>
      <c r="K28" s="646"/>
      <c r="L28" s="646"/>
      <c r="M28" s="647"/>
      <c r="N28" s="697">
        <f t="shared" si="5"/>
        <v>0</v>
      </c>
      <c r="O28" s="464"/>
    </row>
    <row r="29" spans="2:18" ht="30" customHeight="1">
      <c r="B29" s="2066"/>
      <c r="C29" s="645"/>
      <c r="D29" s="646"/>
      <c r="E29" s="646"/>
      <c r="F29" s="647"/>
      <c r="G29" s="697">
        <f t="shared" si="4"/>
        <v>0</v>
      </c>
      <c r="H29" s="472"/>
      <c r="I29" s="2066"/>
      <c r="J29" s="645"/>
      <c r="K29" s="646"/>
      <c r="L29" s="646"/>
      <c r="M29" s="647"/>
      <c r="N29" s="697">
        <f t="shared" si="5"/>
        <v>0</v>
      </c>
      <c r="O29" s="464"/>
    </row>
    <row r="30" spans="2:18" ht="30" customHeight="1">
      <c r="B30" s="2066"/>
      <c r="C30" s="645"/>
      <c r="D30" s="646"/>
      <c r="E30" s="646"/>
      <c r="F30" s="647"/>
      <c r="G30" s="697">
        <f t="shared" si="4"/>
        <v>0</v>
      </c>
      <c r="H30" s="472"/>
      <c r="I30" s="2066"/>
      <c r="J30" s="645"/>
      <c r="K30" s="646"/>
      <c r="L30" s="646"/>
      <c r="M30" s="647"/>
      <c r="N30" s="697">
        <f t="shared" si="5"/>
        <v>0</v>
      </c>
      <c r="O30" s="464"/>
    </row>
    <row r="31" spans="2:18" ht="30" customHeight="1">
      <c r="B31" s="2066"/>
      <c r="C31" s="645"/>
      <c r="D31" s="646"/>
      <c r="E31" s="646"/>
      <c r="F31" s="647"/>
      <c r="G31" s="697">
        <f t="shared" si="4"/>
        <v>0</v>
      </c>
      <c r="H31" s="472"/>
      <c r="I31" s="2066"/>
      <c r="J31" s="645"/>
      <c r="K31" s="646"/>
      <c r="L31" s="646"/>
      <c r="M31" s="647"/>
      <c r="N31" s="697">
        <f t="shared" si="5"/>
        <v>0</v>
      </c>
      <c r="O31" s="464"/>
    </row>
    <row r="32" spans="2:18" ht="30" customHeight="1" thickBot="1">
      <c r="B32" s="2066"/>
      <c r="C32" s="648"/>
      <c r="D32" s="649"/>
      <c r="E32" s="649"/>
      <c r="F32" s="650"/>
      <c r="G32" s="697">
        <f t="shared" si="4"/>
        <v>0</v>
      </c>
      <c r="H32" s="472"/>
      <c r="I32" s="2066"/>
      <c r="J32" s="648"/>
      <c r="K32" s="649"/>
      <c r="L32" s="649"/>
      <c r="M32" s="650"/>
      <c r="N32" s="697">
        <f t="shared" si="5"/>
        <v>0</v>
      </c>
      <c r="O32" s="464"/>
    </row>
    <row r="33" spans="2:15" ht="30" customHeight="1" thickTop="1" thickBot="1">
      <c r="B33" s="2067"/>
      <c r="C33" s="2055" t="s">
        <v>601</v>
      </c>
      <c r="D33" s="2056"/>
      <c r="E33" s="2056"/>
      <c r="F33" s="2057"/>
      <c r="G33" s="699">
        <f>SUM(G27:G32)</f>
        <v>0</v>
      </c>
      <c r="H33" s="472"/>
      <c r="I33" s="2067"/>
      <c r="J33" s="2055" t="s">
        <v>601</v>
      </c>
      <c r="K33" s="2056"/>
      <c r="L33" s="2056"/>
      <c r="M33" s="2057"/>
      <c r="N33" s="699">
        <f>SUM(N27:N32)</f>
        <v>0</v>
      </c>
      <c r="O33" s="464"/>
    </row>
    <row r="34" spans="2:15" ht="13.5" customHeight="1" thickBot="1">
      <c r="B34" s="457"/>
      <c r="C34" s="475"/>
      <c r="D34" s="475"/>
      <c r="E34" s="475"/>
      <c r="F34" s="475"/>
      <c r="G34" s="496"/>
      <c r="H34" s="477"/>
      <c r="I34" s="475"/>
      <c r="J34" s="475"/>
      <c r="K34" s="475"/>
      <c r="L34" s="475"/>
      <c r="M34" s="457"/>
      <c r="N34" s="477"/>
      <c r="O34" s="478"/>
    </row>
    <row r="35" spans="2:15" ht="20.149999999999999" customHeight="1">
      <c r="B35" s="2058" t="s">
        <v>551</v>
      </c>
      <c r="C35" s="2060" t="s">
        <v>531</v>
      </c>
      <c r="D35" s="2061"/>
      <c r="E35" s="2062"/>
      <c r="F35" s="2063" t="s">
        <v>532</v>
      </c>
      <c r="G35" s="2050" t="s">
        <v>435</v>
      </c>
      <c r="H35" s="459"/>
      <c r="I35" s="2058" t="s">
        <v>551</v>
      </c>
      <c r="J35" s="2060" t="s">
        <v>531</v>
      </c>
      <c r="K35" s="2061"/>
      <c r="L35" s="2062"/>
      <c r="M35" s="2063" t="s">
        <v>532</v>
      </c>
      <c r="N35" s="2050" t="s">
        <v>435</v>
      </c>
      <c r="O35" s="464"/>
    </row>
    <row r="36" spans="2:15" ht="20.149999999999999" customHeight="1" thickBot="1">
      <c r="B36" s="2059"/>
      <c r="C36" s="461" t="s">
        <v>656</v>
      </c>
      <c r="D36" s="462" t="s">
        <v>657</v>
      </c>
      <c r="E36" s="463" t="s">
        <v>658</v>
      </c>
      <c r="F36" s="2064"/>
      <c r="G36" s="2051"/>
      <c r="H36" s="481"/>
      <c r="I36" s="2059"/>
      <c r="J36" s="461" t="s">
        <v>656</v>
      </c>
      <c r="K36" s="462" t="s">
        <v>657</v>
      </c>
      <c r="L36" s="463" t="s">
        <v>658</v>
      </c>
      <c r="M36" s="2064"/>
      <c r="N36" s="2051"/>
      <c r="O36" s="464"/>
    </row>
    <row r="37" spans="2:15" ht="30" customHeight="1" thickTop="1">
      <c r="B37" s="2065" t="s">
        <v>545</v>
      </c>
      <c r="C37" s="641"/>
      <c r="D37" s="642"/>
      <c r="E37" s="643"/>
      <c r="F37" s="644"/>
      <c r="G37" s="697">
        <f t="shared" ref="G37:G42" si="6">IF(OR(C37="",D37="",E37="",F37=""),0,ROUNDDOWN(IF(C37*D37/1000000&lt;$Q$7,$R$7,IF(C37*D37/1000000&lt;$Q$8,$R$8,IF(C37*D37/1000000&lt;$Q$9,$R$9,IF(C37*D37/1000000&lt;$Q$10,$R$10,$R$11))))*IF(AND(D37&lt;=$Q$19,E37&gt;=$Q$20),$R$19,IF(E37&lt;$Q$16,$R$16,IF(E37&lt;$Q$17,$R$17,IF(E37&gt;=$Q$18,$R$18))))*(C37*D37/1000000*F37),0)+F37*$R$25)</f>
        <v>0</v>
      </c>
      <c r="H37" s="467"/>
      <c r="I37" s="2052" t="s">
        <v>533</v>
      </c>
      <c r="J37" s="641"/>
      <c r="K37" s="642"/>
      <c r="L37" s="643"/>
      <c r="M37" s="644"/>
      <c r="N37" s="697">
        <f t="shared" ref="N37:N42" si="7">IF(OR(J37="",K37="",L37="",M37=""),0,ROUNDDOWN(IF(J37*K37/1000000&lt;$Q$7,$R$7,IF(J37*K37/1000000&lt;$Q$8,$R$8,IF(J37*K37/1000000&lt;$Q$9,$R$9,IF(J37*K37/1000000&lt;$Q$10,$R$10,$R$11))))*IF(AND(K37&lt;=$Q$19,L37&gt;=$Q$20),$R$19,IF(L37&lt;$Q$16,$R$16,IF(L37&lt;$Q$17,$R$17,IF(L37&gt;=$Q$18,$R$18))))*(J37*K37/1000000*M37),0)+M37*$R$25)</f>
        <v>0</v>
      </c>
      <c r="O37" s="464"/>
    </row>
    <row r="38" spans="2:15" ht="30" customHeight="1">
      <c r="B38" s="2066"/>
      <c r="C38" s="645"/>
      <c r="D38" s="646"/>
      <c r="E38" s="646"/>
      <c r="F38" s="647"/>
      <c r="G38" s="697">
        <f t="shared" si="6"/>
        <v>0</v>
      </c>
      <c r="H38" s="472"/>
      <c r="I38" s="2053"/>
      <c r="J38" s="645"/>
      <c r="K38" s="646"/>
      <c r="L38" s="646"/>
      <c r="M38" s="647"/>
      <c r="N38" s="697">
        <f t="shared" si="7"/>
        <v>0</v>
      </c>
      <c r="O38" s="464"/>
    </row>
    <row r="39" spans="2:15" ht="30" customHeight="1">
      <c r="B39" s="2066"/>
      <c r="C39" s="703"/>
      <c r="D39" s="704"/>
      <c r="E39" s="705"/>
      <c r="F39" s="651"/>
      <c r="G39" s="697">
        <f t="shared" si="6"/>
        <v>0</v>
      </c>
      <c r="H39" s="472"/>
      <c r="I39" s="2053"/>
      <c r="J39" s="645"/>
      <c r="K39" s="646"/>
      <c r="L39" s="646"/>
      <c r="M39" s="647"/>
      <c r="N39" s="697">
        <f t="shared" si="7"/>
        <v>0</v>
      </c>
      <c r="O39" s="464"/>
    </row>
    <row r="40" spans="2:15" ht="30" customHeight="1">
      <c r="B40" s="2066"/>
      <c r="C40" s="645"/>
      <c r="D40" s="646"/>
      <c r="E40" s="646"/>
      <c r="F40" s="647"/>
      <c r="G40" s="697">
        <f t="shared" si="6"/>
        <v>0</v>
      </c>
      <c r="H40" s="472"/>
      <c r="I40" s="2053"/>
      <c r="J40" s="645"/>
      <c r="K40" s="646"/>
      <c r="L40" s="646"/>
      <c r="M40" s="647"/>
      <c r="N40" s="697">
        <f t="shared" si="7"/>
        <v>0</v>
      </c>
    </row>
    <row r="41" spans="2:15" ht="30" customHeight="1">
      <c r="B41" s="2066"/>
      <c r="C41" s="645"/>
      <c r="D41" s="646"/>
      <c r="E41" s="646"/>
      <c r="F41" s="647"/>
      <c r="G41" s="697">
        <f t="shared" si="6"/>
        <v>0</v>
      </c>
      <c r="H41" s="472"/>
      <c r="I41" s="2053"/>
      <c r="J41" s="645"/>
      <c r="K41" s="646"/>
      <c r="L41" s="646"/>
      <c r="M41" s="647"/>
      <c r="N41" s="697">
        <f t="shared" si="7"/>
        <v>0</v>
      </c>
    </row>
    <row r="42" spans="2:15" ht="30" customHeight="1" thickBot="1">
      <c r="B42" s="2066"/>
      <c r="C42" s="648"/>
      <c r="D42" s="649"/>
      <c r="E42" s="649"/>
      <c r="F42" s="650"/>
      <c r="G42" s="700">
        <f t="shared" si="6"/>
        <v>0</v>
      </c>
      <c r="H42" s="472"/>
      <c r="I42" s="2053"/>
      <c r="J42" s="648"/>
      <c r="K42" s="649"/>
      <c r="L42" s="649"/>
      <c r="M42" s="650"/>
      <c r="N42" s="697">
        <f t="shared" si="7"/>
        <v>0</v>
      </c>
    </row>
    <row r="43" spans="2:15" ht="30" customHeight="1" thickTop="1" thickBot="1">
      <c r="B43" s="2067"/>
      <c r="C43" s="2055" t="s">
        <v>601</v>
      </c>
      <c r="D43" s="2056"/>
      <c r="E43" s="2056"/>
      <c r="F43" s="2057"/>
      <c r="G43" s="701">
        <f>SUM(G37:G42)</f>
        <v>0</v>
      </c>
      <c r="H43" s="497"/>
      <c r="I43" s="2054"/>
      <c r="J43" s="2055" t="s">
        <v>601</v>
      </c>
      <c r="K43" s="2056"/>
      <c r="L43" s="2056"/>
      <c r="M43" s="2057"/>
      <c r="N43" s="699">
        <f>SUM(N37:N42)</f>
        <v>0</v>
      </c>
    </row>
    <row r="44" spans="2:15" ht="9" customHeight="1"/>
    <row r="45" spans="2:15" ht="13.5" thickBot="1"/>
    <row r="46" spans="2:15" ht="19.5" customHeight="1">
      <c r="B46" s="2058" t="s">
        <v>551</v>
      </c>
      <c r="C46" s="2060" t="s">
        <v>531</v>
      </c>
      <c r="D46" s="2061"/>
      <c r="E46" s="2062"/>
      <c r="F46" s="2063" t="s">
        <v>532</v>
      </c>
      <c r="G46" s="2050" t="s">
        <v>435</v>
      </c>
      <c r="I46" s="2058" t="s">
        <v>551</v>
      </c>
      <c r="J46" s="2060" t="s">
        <v>531</v>
      </c>
      <c r="K46" s="2061"/>
      <c r="L46" s="2062"/>
      <c r="M46" s="2063" t="s">
        <v>532</v>
      </c>
      <c r="N46" s="2050" t="s">
        <v>435</v>
      </c>
    </row>
    <row r="47" spans="2:15" ht="19.5" customHeight="1" thickBot="1">
      <c r="B47" s="2059"/>
      <c r="C47" s="461" t="s">
        <v>656</v>
      </c>
      <c r="D47" s="462" t="s">
        <v>657</v>
      </c>
      <c r="E47" s="463" t="s">
        <v>658</v>
      </c>
      <c r="F47" s="2064"/>
      <c r="G47" s="2051"/>
      <c r="I47" s="2059"/>
      <c r="J47" s="461" t="s">
        <v>656</v>
      </c>
      <c r="K47" s="462" t="s">
        <v>657</v>
      </c>
      <c r="L47" s="463" t="s">
        <v>658</v>
      </c>
      <c r="M47" s="2064"/>
      <c r="N47" s="2051"/>
    </row>
    <row r="48" spans="2:15" ht="30" customHeight="1" thickTop="1">
      <c r="B48" s="2065" t="s">
        <v>640</v>
      </c>
      <c r="C48" s="641"/>
      <c r="D48" s="642"/>
      <c r="E48" s="643"/>
      <c r="F48" s="644"/>
      <c r="G48" s="697">
        <f t="shared" ref="G48:G53" si="8">IF(OR(C48="",D48="",E48="",F48=""),0,ROUNDDOWN(IF(C48*D48/1000000&lt;$Q$7,$R$7,IF(C48*D48/1000000&lt;$Q$8,$R$8,IF(C48*D48/1000000&lt;$Q$9,$R$9,IF(C48*D48/1000000&lt;$Q$10,$R$10,$R$11))))*IF(AND(D48&lt;=$Q$19,E48&gt;=$Q$20),$R$19,IF(E48&lt;$Q$16,$R$16,IF(E48&lt;$Q$17,$R$17,IF(E48&gt;=$Q$18,$R$18))))*(C48*D48/1000000*F48),0)+F48*$R$25)</f>
        <v>0</v>
      </c>
      <c r="I48" s="2052" t="s">
        <v>641</v>
      </c>
      <c r="J48" s="641"/>
      <c r="K48" s="642"/>
      <c r="L48" s="643"/>
      <c r="M48" s="644"/>
      <c r="N48" s="69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066"/>
      <c r="C49" s="645"/>
      <c r="D49" s="646"/>
      <c r="E49" s="646"/>
      <c r="F49" s="647"/>
      <c r="G49" s="697">
        <f t="shared" si="8"/>
        <v>0</v>
      </c>
      <c r="I49" s="2053"/>
      <c r="J49" s="645"/>
      <c r="K49" s="646"/>
      <c r="L49" s="646"/>
      <c r="M49" s="647"/>
      <c r="N49" s="697">
        <f t="shared" si="9"/>
        <v>0</v>
      </c>
    </row>
    <row r="50" spans="2:14" ht="30" customHeight="1">
      <c r="B50" s="2066"/>
      <c r="C50" s="645"/>
      <c r="D50" s="646"/>
      <c r="E50" s="646"/>
      <c r="F50" s="651"/>
      <c r="G50" s="697">
        <f t="shared" si="8"/>
        <v>0</v>
      </c>
      <c r="I50" s="2053"/>
      <c r="J50" s="645"/>
      <c r="K50" s="646"/>
      <c r="L50" s="646"/>
      <c r="M50" s="647"/>
      <c r="N50" s="697">
        <f t="shared" si="9"/>
        <v>0</v>
      </c>
    </row>
    <row r="51" spans="2:14" ht="30" customHeight="1">
      <c r="B51" s="2066"/>
      <c r="C51" s="645"/>
      <c r="D51" s="646"/>
      <c r="E51" s="646"/>
      <c r="F51" s="647"/>
      <c r="G51" s="697">
        <f t="shared" si="8"/>
        <v>0</v>
      </c>
      <c r="I51" s="2053"/>
      <c r="J51" s="645"/>
      <c r="K51" s="646"/>
      <c r="L51" s="646"/>
      <c r="M51" s="647"/>
      <c r="N51" s="697">
        <f t="shared" si="9"/>
        <v>0</v>
      </c>
    </row>
    <row r="52" spans="2:14" ht="30" customHeight="1">
      <c r="B52" s="2066"/>
      <c r="C52" s="645"/>
      <c r="D52" s="646"/>
      <c r="E52" s="646"/>
      <c r="F52" s="647"/>
      <c r="G52" s="697">
        <f t="shared" si="8"/>
        <v>0</v>
      </c>
      <c r="I52" s="2053"/>
      <c r="J52" s="645"/>
      <c r="K52" s="646"/>
      <c r="L52" s="646"/>
      <c r="M52" s="647"/>
      <c r="N52" s="697">
        <f t="shared" si="9"/>
        <v>0</v>
      </c>
    </row>
    <row r="53" spans="2:14" ht="30" customHeight="1" thickBot="1">
      <c r="B53" s="2066"/>
      <c r="C53" s="648"/>
      <c r="D53" s="649"/>
      <c r="E53" s="649"/>
      <c r="F53" s="650"/>
      <c r="G53" s="700">
        <f t="shared" si="8"/>
        <v>0</v>
      </c>
      <c r="I53" s="2053"/>
      <c r="J53" s="648"/>
      <c r="K53" s="649"/>
      <c r="L53" s="649"/>
      <c r="M53" s="650"/>
      <c r="N53" s="697">
        <f t="shared" si="9"/>
        <v>0</v>
      </c>
    </row>
    <row r="54" spans="2:14" ht="30" customHeight="1" thickTop="1" thickBot="1">
      <c r="B54" s="2067"/>
      <c r="C54" s="2055" t="s">
        <v>292</v>
      </c>
      <c r="D54" s="2056"/>
      <c r="E54" s="2056"/>
      <c r="F54" s="2057"/>
      <c r="G54" s="701">
        <f>SUM(G48:G53)</f>
        <v>0</v>
      </c>
      <c r="H54" s="498"/>
      <c r="I54" s="2054"/>
      <c r="J54" s="2055" t="s">
        <v>292</v>
      </c>
      <c r="K54" s="2056"/>
      <c r="L54" s="2056"/>
      <c r="M54" s="2057"/>
      <c r="N54" s="699">
        <f>SUM(N48:N53)</f>
        <v>0</v>
      </c>
    </row>
  </sheetData>
  <sheetProtection algorithmName="SHA-512" hashValue="MdJpjR1fYij6wTgJ4CCU7qkPJSbh5Ykhc1rOIYxrCRg465UEPxqFkU2THWOqOyKr28mOPkA6I/6mmag8SJhpYw==" saltValue="MtEg8L18GOPNVL4wvwQWHQ==" spinCount="100000" sheet="1" formatCells="0" formatRows="0" insertRows="0" deleteRows="0" selectLockedCells="1" autoFilter="0" pivotTables="0"/>
  <mergeCells count="60">
    <mergeCell ref="M35:M36"/>
    <mergeCell ref="N35:N36"/>
    <mergeCell ref="B37:B43"/>
    <mergeCell ref="I37:I43"/>
    <mergeCell ref="C43:F43"/>
    <mergeCell ref="J43:M43"/>
    <mergeCell ref="B35:B36"/>
    <mergeCell ref="C35:E35"/>
    <mergeCell ref="F35:F36"/>
    <mergeCell ref="G35:G36"/>
    <mergeCell ref="I35:I36"/>
    <mergeCell ref="J35:L35"/>
    <mergeCell ref="M25:M26"/>
    <mergeCell ref="N25:N26"/>
    <mergeCell ref="B27:B33"/>
    <mergeCell ref="I27:I33"/>
    <mergeCell ref="C33:F33"/>
    <mergeCell ref="J33:M33"/>
    <mergeCell ref="B25:B26"/>
    <mergeCell ref="C25:E25"/>
    <mergeCell ref="F25:F26"/>
    <mergeCell ref="G25:G26"/>
    <mergeCell ref="I25:I26"/>
    <mergeCell ref="J25:L25"/>
    <mergeCell ref="M15:M16"/>
    <mergeCell ref="N15:N16"/>
    <mergeCell ref="B17:B23"/>
    <mergeCell ref="I17:I23"/>
    <mergeCell ref="C23:F23"/>
    <mergeCell ref="J23:M23"/>
    <mergeCell ref="B15:B16"/>
    <mergeCell ref="C15:E15"/>
    <mergeCell ref="F15:F16"/>
    <mergeCell ref="G15:G16"/>
    <mergeCell ref="I15:I16"/>
    <mergeCell ref="J15:L15"/>
    <mergeCell ref="M5:M6"/>
    <mergeCell ref="N5:N6"/>
    <mergeCell ref="B7:B13"/>
    <mergeCell ref="I7:I13"/>
    <mergeCell ref="C13:F13"/>
    <mergeCell ref="J13:M13"/>
    <mergeCell ref="B5:B6"/>
    <mergeCell ref="C5:E5"/>
    <mergeCell ref="F5:F6"/>
    <mergeCell ref="G5:G6"/>
    <mergeCell ref="I5:I6"/>
    <mergeCell ref="J5:L5"/>
    <mergeCell ref="N46:N47"/>
    <mergeCell ref="I48:I54"/>
    <mergeCell ref="J54:M54"/>
    <mergeCell ref="B46:B47"/>
    <mergeCell ref="C46:E46"/>
    <mergeCell ref="F46:F47"/>
    <mergeCell ref="G46:G47"/>
    <mergeCell ref="B48:B54"/>
    <mergeCell ref="C54:F54"/>
    <mergeCell ref="I46:I47"/>
    <mergeCell ref="J46:L46"/>
    <mergeCell ref="M46:M47"/>
  </mergeCells>
  <phoneticPr fontId="22"/>
  <conditionalFormatting sqref="B2">
    <cfRule type="expression" dxfId="255" priority="10">
      <formula>_xlfn.ISFORMULA(B2)=TRUE</formula>
    </cfRule>
  </conditionalFormatting>
  <conditionalFormatting sqref="C7:F12">
    <cfRule type="containsBlanks" dxfId="254" priority="4">
      <formula>LEN(TRIM(C7))=0</formula>
    </cfRule>
  </conditionalFormatting>
  <conditionalFormatting sqref="C17:F22 J17:M22 C27:F32 J27:M32 J37:M42">
    <cfRule type="containsBlanks" dxfId="253" priority="11">
      <formula>LEN(TRIM(C17))=0</formula>
    </cfRule>
  </conditionalFormatting>
  <conditionalFormatting sqref="C37:F42">
    <cfRule type="containsBlanks" dxfId="252" priority="1">
      <formula>LEN(TRIM(C37))=0</formula>
    </cfRule>
  </conditionalFormatting>
  <conditionalFormatting sqref="C48:F53">
    <cfRule type="containsBlanks" dxfId="251" priority="6">
      <formula>LEN(TRIM(C48))=0</formula>
    </cfRule>
  </conditionalFormatting>
  <conditionalFormatting sqref="J7:M12">
    <cfRule type="containsBlanks" dxfId="250" priority="2">
      <formula>LEN(TRIM(J7))=0</formula>
    </cfRule>
  </conditionalFormatting>
  <conditionalFormatting sqref="J48:M53">
    <cfRule type="containsBlanks" dxfId="249"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&amp;R&amp;K00-042R6高層ZEH-M_ver.1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4"/>
  <sheetViews>
    <sheetView showGridLines="0" view="pageBreakPreview" topLeftCell="B1" zoomScale="70" zoomScaleNormal="65" zoomScaleSheetLayoutView="70" workbookViewId="0">
      <selection activeCell="B1" sqref="B1"/>
    </sheetView>
  </sheetViews>
  <sheetFormatPr defaultColWidth="9" defaultRowHeight="39.5"/>
  <cols>
    <col min="1" max="1" width="2.58203125" style="389" hidden="1" customWidth="1"/>
    <col min="2" max="2" width="36.08203125" style="186" customWidth="1"/>
    <col min="3" max="3" width="89.25" style="186" customWidth="1"/>
    <col min="4" max="6" width="12.58203125" style="388" customWidth="1"/>
    <col min="7" max="7" width="58.5" style="390" customWidth="1"/>
    <col min="8" max="8" width="2.58203125" style="186" customWidth="1"/>
    <col min="9" max="16384" width="9" style="186"/>
  </cols>
  <sheetData>
    <row r="1" spans="1:7" ht="25" customHeight="1">
      <c r="B1" s="966" t="s">
        <v>602</v>
      </c>
      <c r="C1" s="222"/>
      <c r="D1" s="222"/>
      <c r="E1" s="222"/>
      <c r="F1" s="222"/>
      <c r="G1" s="222"/>
    </row>
    <row r="2" spans="1:7" ht="25" customHeight="1">
      <c r="B2" s="966" t="s">
        <v>1112</v>
      </c>
      <c r="C2" s="222"/>
      <c r="D2" s="222"/>
      <c r="E2" s="222"/>
      <c r="F2" s="222"/>
      <c r="G2" s="222"/>
    </row>
    <row r="3" spans="1:7" s="380" customFormat="1" ht="25">
      <c r="B3" s="966" t="s">
        <v>1038</v>
      </c>
      <c r="D3" s="381"/>
      <c r="E3" s="381"/>
      <c r="F3" s="381"/>
      <c r="G3" s="382"/>
    </row>
    <row r="4" spans="1:7" s="380" customFormat="1" ht="25">
      <c r="B4" s="973" t="s">
        <v>987</v>
      </c>
      <c r="D4" s="381"/>
      <c r="E4" s="381"/>
      <c r="F4" s="381"/>
      <c r="G4" s="382"/>
    </row>
    <row r="5" spans="1:7" ht="63">
      <c r="A5" s="383"/>
      <c r="B5" s="384" t="s">
        <v>148</v>
      </c>
      <c r="C5" s="385" t="s">
        <v>149</v>
      </c>
      <c r="D5" s="386" t="s">
        <v>150</v>
      </c>
      <c r="E5" s="386" t="s">
        <v>151</v>
      </c>
      <c r="F5" s="386" t="s">
        <v>1097</v>
      </c>
      <c r="G5" s="387" t="s">
        <v>152</v>
      </c>
    </row>
    <row r="6" spans="1:7">
      <c r="B6" s="1291" t="s">
        <v>153</v>
      </c>
      <c r="C6" s="958" t="s">
        <v>154</v>
      </c>
      <c r="D6" s="1289" t="s">
        <v>1099</v>
      </c>
      <c r="E6" s="1287" t="s">
        <v>155</v>
      </c>
      <c r="F6" s="1288" t="s">
        <v>1098</v>
      </c>
      <c r="G6" s="1016"/>
    </row>
    <row r="7" spans="1:7">
      <c r="B7" s="1291"/>
      <c r="C7" s="959" t="s">
        <v>1326</v>
      </c>
      <c r="D7" s="1287"/>
      <c r="E7" s="1287"/>
      <c r="F7" s="1288"/>
      <c r="G7" s="706"/>
    </row>
    <row r="8" spans="1:7">
      <c r="B8" s="1291"/>
      <c r="C8" s="958" t="s">
        <v>1327</v>
      </c>
      <c r="D8" s="1287"/>
      <c r="E8" s="1287"/>
      <c r="F8" s="1288"/>
      <c r="G8" s="706"/>
    </row>
    <row r="9" spans="1:7" ht="42">
      <c r="B9" s="1291"/>
      <c r="C9" s="958" t="s">
        <v>1328</v>
      </c>
      <c r="D9" s="1287"/>
      <c r="E9" s="695" t="s">
        <v>308</v>
      </c>
      <c r="F9" s="1288"/>
      <c r="G9" s="706" t="s">
        <v>1087</v>
      </c>
    </row>
    <row r="10" spans="1:7" ht="42">
      <c r="B10" s="1291"/>
      <c r="C10" s="958" t="s">
        <v>156</v>
      </c>
      <c r="D10" s="1287"/>
      <c r="E10" s="1287" t="s">
        <v>155</v>
      </c>
      <c r="F10" s="1288"/>
      <c r="G10" s="706" t="s">
        <v>1088</v>
      </c>
    </row>
    <row r="11" spans="1:7">
      <c r="B11" s="1291"/>
      <c r="C11" s="960" t="s">
        <v>943</v>
      </c>
      <c r="D11" s="1287"/>
      <c r="E11" s="1287"/>
      <c r="F11" s="1288"/>
      <c r="G11" s="1017"/>
    </row>
    <row r="12" spans="1:7">
      <c r="B12" s="1284" t="s">
        <v>1208</v>
      </c>
      <c r="C12" s="958" t="s">
        <v>157</v>
      </c>
      <c r="D12" s="1287"/>
      <c r="E12" s="1287"/>
      <c r="F12" s="1288"/>
      <c r="G12" s="706"/>
    </row>
    <row r="13" spans="1:7">
      <c r="B13" s="1284"/>
      <c r="C13" s="958" t="s">
        <v>158</v>
      </c>
      <c r="D13" s="1287"/>
      <c r="E13" s="1287"/>
      <c r="F13" s="1288"/>
      <c r="G13" s="706" t="s">
        <v>1111</v>
      </c>
    </row>
    <row r="14" spans="1:7" ht="39.65" hidden="1" customHeight="1">
      <c r="B14" s="1284"/>
      <c r="C14" s="105" t="s">
        <v>318</v>
      </c>
      <c r="D14" s="1287"/>
      <c r="E14" s="1287"/>
      <c r="F14" s="1288"/>
      <c r="G14" s="706"/>
    </row>
    <row r="15" spans="1:7">
      <c r="B15" s="1284"/>
      <c r="C15" s="960" t="s">
        <v>1015</v>
      </c>
      <c r="D15" s="1287"/>
      <c r="E15" s="1287"/>
      <c r="F15" s="1288"/>
      <c r="G15" s="706" t="s">
        <v>159</v>
      </c>
    </row>
    <row r="16" spans="1:7">
      <c r="B16" s="1284"/>
      <c r="C16" s="960" t="s">
        <v>1016</v>
      </c>
      <c r="D16" s="1287"/>
      <c r="E16" s="1287"/>
      <c r="F16" s="1288"/>
      <c r="G16" s="706" t="s">
        <v>326</v>
      </c>
    </row>
    <row r="17" spans="2:7">
      <c r="B17" s="1284"/>
      <c r="C17" s="975" t="s">
        <v>1017</v>
      </c>
      <c r="D17" s="1287"/>
      <c r="E17" s="1287"/>
      <c r="F17" s="1288"/>
      <c r="G17" s="706"/>
    </row>
    <row r="18" spans="2:7" ht="39.65" customHeight="1">
      <c r="B18" s="1284"/>
      <c r="C18" s="975" t="s">
        <v>1018</v>
      </c>
      <c r="D18" s="1287"/>
      <c r="E18" s="1287"/>
      <c r="F18" s="1288"/>
      <c r="G18" s="706"/>
    </row>
    <row r="19" spans="2:7" ht="63" customHeight="1">
      <c r="B19" s="1284"/>
      <c r="C19" s="975" t="s">
        <v>1090</v>
      </c>
      <c r="D19" s="1287"/>
      <c r="E19" s="1288" t="s">
        <v>160</v>
      </c>
      <c r="F19" s="1288"/>
      <c r="G19" s="706" t="s">
        <v>1082</v>
      </c>
    </row>
    <row r="20" spans="2:7">
      <c r="B20" s="1284"/>
      <c r="C20" s="975" t="s">
        <v>1019</v>
      </c>
      <c r="D20" s="1287"/>
      <c r="E20" s="1288"/>
      <c r="F20" s="1288"/>
      <c r="G20" s="706" t="s">
        <v>1082</v>
      </c>
    </row>
    <row r="21" spans="2:7" ht="63" customHeight="1">
      <c r="B21" s="1284"/>
      <c r="C21" s="975" t="s">
        <v>1089</v>
      </c>
      <c r="D21" s="1287"/>
      <c r="E21" s="1288"/>
      <c r="F21" s="1288"/>
      <c r="G21" s="706" t="s">
        <v>1091</v>
      </c>
    </row>
    <row r="22" spans="2:7">
      <c r="B22" s="1284"/>
      <c r="C22" s="975" t="s">
        <v>1008</v>
      </c>
      <c r="D22" s="1287"/>
      <c r="E22" s="1288"/>
      <c r="F22" s="1288"/>
      <c r="G22" s="696" t="s">
        <v>1083</v>
      </c>
    </row>
    <row r="23" spans="2:7">
      <c r="B23" s="1284"/>
      <c r="C23" s="960" t="s">
        <v>1022</v>
      </c>
      <c r="D23" s="1287"/>
      <c r="E23" s="1288"/>
      <c r="F23" s="1288"/>
      <c r="G23" s="696" t="s">
        <v>1080</v>
      </c>
    </row>
    <row r="24" spans="2:7">
      <c r="B24" s="1284"/>
      <c r="C24" s="960" t="s">
        <v>1023</v>
      </c>
      <c r="D24" s="1287"/>
      <c r="E24" s="1288"/>
      <c r="F24" s="1288"/>
      <c r="G24" s="696" t="s">
        <v>1084</v>
      </c>
    </row>
    <row r="25" spans="2:7">
      <c r="B25" s="1284"/>
      <c r="C25" s="975" t="s">
        <v>869</v>
      </c>
      <c r="D25" s="1287"/>
      <c r="E25" s="1288"/>
      <c r="F25" s="1288"/>
      <c r="G25" s="1286" t="s">
        <v>1086</v>
      </c>
    </row>
    <row r="26" spans="2:7">
      <c r="B26" s="1284"/>
      <c r="C26" s="960" t="s">
        <v>1024</v>
      </c>
      <c r="D26" s="1287"/>
      <c r="E26" s="1288"/>
      <c r="F26" s="1288"/>
      <c r="G26" s="1286"/>
    </row>
    <row r="27" spans="2:7">
      <c r="B27" s="1284"/>
      <c r="C27" s="975" t="s">
        <v>1025</v>
      </c>
      <c r="D27" s="1287"/>
      <c r="E27" s="1288"/>
      <c r="F27" s="1288"/>
      <c r="G27" s="696" t="s">
        <v>1085</v>
      </c>
    </row>
    <row r="28" spans="2:7">
      <c r="B28" s="1284"/>
      <c r="C28" s="960" t="s">
        <v>1026</v>
      </c>
      <c r="D28" s="1287"/>
      <c r="E28" s="1288"/>
      <c r="F28" s="1288"/>
      <c r="G28" s="1286" t="s">
        <v>1082</v>
      </c>
    </row>
    <row r="29" spans="2:7" ht="42" customHeight="1">
      <c r="B29" s="1284"/>
      <c r="C29" s="975" t="s">
        <v>1027</v>
      </c>
      <c r="D29" s="1287"/>
      <c r="E29" s="1288"/>
      <c r="F29" s="1288"/>
      <c r="G29" s="1286"/>
    </row>
    <row r="30" spans="2:7">
      <c r="B30" s="1284"/>
      <c r="C30" s="960" t="s">
        <v>1310</v>
      </c>
      <c r="D30" s="1287"/>
      <c r="E30" s="1288"/>
      <c r="F30" s="1288"/>
      <c r="G30" s="1286"/>
    </row>
    <row r="31" spans="2:7">
      <c r="B31" s="1284"/>
      <c r="C31" s="960" t="s">
        <v>1028</v>
      </c>
      <c r="D31" s="1287"/>
      <c r="E31" s="1288"/>
      <c r="F31" s="1288"/>
      <c r="G31" s="1286"/>
    </row>
    <row r="32" spans="2:7" ht="42" customHeight="1">
      <c r="B32" s="1284"/>
      <c r="C32" s="960" t="s">
        <v>1029</v>
      </c>
      <c r="D32" s="1287"/>
      <c r="E32" s="1288"/>
      <c r="F32" s="1288"/>
      <c r="G32" s="1286"/>
    </row>
    <row r="33" spans="2:7" ht="42" customHeight="1">
      <c r="B33" s="1284"/>
      <c r="C33" s="960" t="s">
        <v>1030</v>
      </c>
      <c r="D33" s="1287"/>
      <c r="E33" s="1288"/>
      <c r="F33" s="1288"/>
      <c r="G33" s="1286"/>
    </row>
    <row r="34" spans="2:7">
      <c r="B34" s="1284"/>
      <c r="C34" s="960" t="s">
        <v>1031</v>
      </c>
      <c r="D34" s="1287"/>
      <c r="E34" s="1018" t="s">
        <v>155</v>
      </c>
      <c r="F34" s="1288"/>
      <c r="G34" s="696" t="s">
        <v>326</v>
      </c>
    </row>
    <row r="35" spans="2:7" ht="42">
      <c r="B35" s="988" t="s">
        <v>1020</v>
      </c>
      <c r="C35" s="1009" t="s">
        <v>1021</v>
      </c>
      <c r="D35" s="1287" t="s">
        <v>161</v>
      </c>
      <c r="E35" s="695" t="s">
        <v>160</v>
      </c>
      <c r="F35" s="1288" t="s">
        <v>1110</v>
      </c>
      <c r="G35" s="696" t="s">
        <v>1329</v>
      </c>
    </row>
    <row r="36" spans="2:7">
      <c r="B36" s="512" t="s">
        <v>1032</v>
      </c>
      <c r="C36" s="105" t="s">
        <v>1092</v>
      </c>
      <c r="D36" s="1287"/>
      <c r="E36" s="1287" t="s">
        <v>301</v>
      </c>
      <c r="F36" s="1288"/>
      <c r="G36" s="1016" t="s">
        <v>1093</v>
      </c>
    </row>
    <row r="37" spans="2:7" ht="63">
      <c r="B37" s="1284" t="s">
        <v>1033</v>
      </c>
      <c r="C37" s="105" t="s">
        <v>392</v>
      </c>
      <c r="D37" s="1287"/>
      <c r="E37" s="1287"/>
      <c r="F37" s="1288"/>
      <c r="G37" s="706" t="s">
        <v>1330</v>
      </c>
    </row>
    <row r="38" spans="2:7">
      <c r="B38" s="1284"/>
      <c r="C38" s="105" t="s">
        <v>1081</v>
      </c>
      <c r="D38" s="1287"/>
      <c r="E38" s="695" t="s">
        <v>160</v>
      </c>
      <c r="F38" s="1288"/>
      <c r="G38" s="706" t="s">
        <v>1094</v>
      </c>
    </row>
    <row r="39" spans="2:7">
      <c r="B39" s="1285" t="s">
        <v>1034</v>
      </c>
      <c r="C39" s="1011" t="s">
        <v>163</v>
      </c>
      <c r="D39" s="1287" t="s">
        <v>162</v>
      </c>
      <c r="E39" s="1287" t="s">
        <v>155</v>
      </c>
      <c r="F39" s="1288"/>
      <c r="G39" s="1281" t="s">
        <v>1095</v>
      </c>
    </row>
    <row r="40" spans="2:7">
      <c r="B40" s="1285"/>
      <c r="C40" s="1011" t="s">
        <v>164</v>
      </c>
      <c r="D40" s="1287"/>
      <c r="E40" s="1287"/>
      <c r="F40" s="1288"/>
      <c r="G40" s="1281"/>
    </row>
    <row r="41" spans="2:7">
      <c r="B41" s="1285"/>
      <c r="C41" s="1011" t="s">
        <v>165</v>
      </c>
      <c r="D41" s="1287"/>
      <c r="E41" s="1287"/>
      <c r="F41" s="1288"/>
      <c r="G41" s="1281"/>
    </row>
    <row r="42" spans="2:7">
      <c r="B42" s="1285"/>
      <c r="C42" s="1011" t="s">
        <v>324</v>
      </c>
      <c r="D42" s="1287"/>
      <c r="E42" s="1287"/>
      <c r="F42" s="1288"/>
      <c r="G42" s="1281"/>
    </row>
    <row r="43" spans="2:7">
      <c r="B43" s="1285"/>
      <c r="C43" s="1011" t="s">
        <v>319</v>
      </c>
      <c r="D43" s="1287"/>
      <c r="E43" s="1287"/>
      <c r="F43" s="1288"/>
      <c r="G43" s="1281"/>
    </row>
    <row r="44" spans="2:7">
      <c r="B44" s="1285"/>
      <c r="C44" s="1011" t="s">
        <v>1096</v>
      </c>
      <c r="D44" s="1287"/>
      <c r="E44" s="1287"/>
      <c r="F44" s="1288"/>
      <c r="G44" s="1281"/>
    </row>
    <row r="45" spans="2:7" ht="84">
      <c r="B45" s="707" t="s">
        <v>1035</v>
      </c>
      <c r="C45" s="1012" t="s">
        <v>1009</v>
      </c>
      <c r="D45" s="1287"/>
      <c r="E45" s="1287"/>
      <c r="F45" s="1288"/>
      <c r="G45" s="706" t="s">
        <v>887</v>
      </c>
    </row>
    <row r="46" spans="2:7" s="391" customFormat="1" ht="126">
      <c r="B46" s="1282" t="s">
        <v>1036</v>
      </c>
      <c r="C46" s="1013" t="s">
        <v>1100</v>
      </c>
      <c r="D46" s="1287"/>
      <c r="E46" s="1290" t="s">
        <v>603</v>
      </c>
      <c r="F46" s="1288"/>
      <c r="G46" s="696" t="s">
        <v>1209</v>
      </c>
    </row>
    <row r="47" spans="2:7" s="391" customFormat="1" ht="105">
      <c r="B47" s="1282"/>
      <c r="C47" s="1014" t="s">
        <v>1296</v>
      </c>
      <c r="D47" s="1287"/>
      <c r="E47" s="1290"/>
      <c r="F47" s="1288"/>
      <c r="G47" s="696" t="s">
        <v>1102</v>
      </c>
    </row>
    <row r="48" spans="2:7" s="391" customFormat="1" ht="210">
      <c r="B48" s="1282"/>
      <c r="C48" s="1014" t="s">
        <v>1104</v>
      </c>
      <c r="D48" s="1287"/>
      <c r="E48" s="1290"/>
      <c r="F48" s="1288"/>
      <c r="G48" s="696" t="s">
        <v>1311</v>
      </c>
    </row>
    <row r="49" spans="2:7" s="391" customFormat="1" ht="126">
      <c r="B49" s="1282"/>
      <c r="C49" s="1014" t="s">
        <v>1101</v>
      </c>
      <c r="D49" s="1287"/>
      <c r="E49" s="1290"/>
      <c r="F49" s="1288"/>
      <c r="G49" s="696" t="s">
        <v>1312</v>
      </c>
    </row>
    <row r="50" spans="2:7" s="391" customFormat="1" ht="105">
      <c r="B50" s="1282"/>
      <c r="C50" s="1014" t="s">
        <v>1103</v>
      </c>
      <c r="D50" s="1287"/>
      <c r="E50" s="1290"/>
      <c r="F50" s="1288"/>
      <c r="G50" s="696" t="s">
        <v>1313</v>
      </c>
    </row>
    <row r="51" spans="2:7" s="391" customFormat="1" ht="84">
      <c r="B51" s="1283"/>
      <c r="C51" s="1014" t="s">
        <v>604</v>
      </c>
      <c r="D51" s="1287"/>
      <c r="E51" s="1290"/>
      <c r="F51" s="1288"/>
      <c r="G51" s="696" t="s">
        <v>1105</v>
      </c>
    </row>
    <row r="52" spans="2:7" ht="84">
      <c r="B52" s="512" t="s">
        <v>1037</v>
      </c>
      <c r="C52" s="105" t="s">
        <v>393</v>
      </c>
      <c r="D52" s="695" t="s">
        <v>161</v>
      </c>
      <c r="E52" s="695" t="s">
        <v>155</v>
      </c>
      <c r="F52" s="1288"/>
      <c r="G52" s="706" t="s">
        <v>1106</v>
      </c>
    </row>
    <row r="53" spans="2:7" ht="42" hidden="1">
      <c r="B53" s="512" t="s">
        <v>1107</v>
      </c>
      <c r="C53" s="105"/>
      <c r="D53" s="1015" t="s">
        <v>1099</v>
      </c>
      <c r="E53" s="695" t="s">
        <v>1108</v>
      </c>
      <c r="F53" s="1288"/>
      <c r="G53" s="706" t="s">
        <v>1109</v>
      </c>
    </row>
    <row r="54" spans="2:7">
      <c r="B54" s="512" t="s">
        <v>1349</v>
      </c>
      <c r="C54" s="105"/>
      <c r="D54" s="695" t="s">
        <v>162</v>
      </c>
      <c r="E54" s="695" t="s">
        <v>160</v>
      </c>
      <c r="F54" s="1288"/>
      <c r="G54" s="706" t="s">
        <v>166</v>
      </c>
    </row>
  </sheetData>
  <sheetProtection algorithmName="SHA-512" hashValue="c4Xmvd6lawRI3GyYDhZKe41H005/aQt7JW2iWJhI86FOF3Cz6UcBv9ZS2j6+U/OgrSVGsdNe5V8/Kh5zd2oqQQ==" saltValue="T/QVNBEGfehTuCEDWfHSSQ==" spinCount="100000" sheet="1" formatCells="0" insertRows="0" insertHyperlinks="0"/>
  <mergeCells count="19">
    <mergeCell ref="F35:F54"/>
    <mergeCell ref="B6:B11"/>
    <mergeCell ref="E6:E8"/>
    <mergeCell ref="G39:G44"/>
    <mergeCell ref="B46:B51"/>
    <mergeCell ref="B12:B34"/>
    <mergeCell ref="B37:B38"/>
    <mergeCell ref="B39:B44"/>
    <mergeCell ref="G25:G26"/>
    <mergeCell ref="G28:G33"/>
    <mergeCell ref="E10:E18"/>
    <mergeCell ref="F6:F34"/>
    <mergeCell ref="E19:E33"/>
    <mergeCell ref="D6:D34"/>
    <mergeCell ref="E36:E37"/>
    <mergeCell ref="D35:D38"/>
    <mergeCell ref="E39:E45"/>
    <mergeCell ref="D39:D51"/>
    <mergeCell ref="E46:E51"/>
  </mergeCells>
  <phoneticPr fontId="22"/>
  <conditionalFormatting sqref="B5:G5 B6:E6 G6:G25 C7:C11 E9:E10 B12:C12 D35:E35 B36:C36 E36 C37:C38 E38 B39:E39 C40:C44 G45 B45:C51 E46 B52:E54 G52:G54">
    <cfRule type="expression" dxfId="583" priority="106">
      <formula>$B$5&lt;&gt;""</formula>
    </cfRule>
  </conditionalFormatting>
  <conditionalFormatting sqref="C13:C34 E19 E34">
    <cfRule type="expression" dxfId="582" priority="2">
      <formula>$B$5&lt;&gt;""</formula>
    </cfRule>
  </conditionalFormatting>
  <conditionalFormatting sqref="E6 E9:E10 E19 E34:E36 E38:E39 E46 E52:E54 E55:F1048576">
    <cfRule type="expression" dxfId="581" priority="1">
      <formula>$E6="必須"</formula>
    </cfRule>
  </conditionalFormatting>
  <conditionalFormatting sqref="E1:F5">
    <cfRule type="expression" dxfId="580" priority="105">
      <formula>$E1="必須"</formula>
    </cfRule>
  </conditionalFormatting>
  <conditionalFormatting sqref="G27:G28 G34:G35">
    <cfRule type="expression" dxfId="579" priority="3">
      <formula>$B$5&lt;&gt;""</formula>
    </cfRule>
  </conditionalFormatting>
  <conditionalFormatting sqref="G37:G39">
    <cfRule type="expression" dxfId="578" priority="101">
      <formula>$B$5&lt;&gt;""</formula>
    </cfRule>
  </conditionalFormatting>
  <dataValidations count="1">
    <dataValidation imeMode="hiragana" allowBlank="1" showInputMessage="1" showErrorMessage="1" sqref="G38"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2" location="'1.申請者の詳細'!A1" display="１．申請者の詳細" xr:uid="{B5875225-275F-4382-9357-7C60B851C8BF}"/>
    <hyperlink ref="C13" location="'2.全体概要'!A1" display="２．全体概要" xr:uid="{1FAC8BB9-2C8B-4719-8B73-663E7B11BB93}"/>
    <hyperlink ref="C16" location="'４.住戸情報入力'!A1" display="４．住戸情報入力" xr:uid="{CC2BF29F-793B-49ED-9B5F-CAF6B920F5BF}"/>
    <hyperlink ref="C17" location="'５.補助対象経費総括表（まとめ）'!A1" display="５．補助対象経費総括表（まとめ）" xr:uid="{74716AB7-C96F-4C64-902E-406F9F67A133}"/>
    <hyperlink ref="C18" location="'６ｰ１.補助対象経費総括表（1年目） '!A1" display="６-１～４．補助対象経費総括表（１年目）（２年目）（３年目）（４年目）" xr:uid="{D3F7B966-6BDF-4A27-9E87-3F11C6B08E9C}"/>
    <hyperlink ref="C19" location="'７.共用部定額単価算出シート'!A1" display="７-１～４．共用部定額単価算出シート" xr:uid="{FDF2943D-0EC6-47B3-9B0F-D2A3DB63183D}"/>
    <hyperlink ref="C20" location="'８.共用部空調設備費用算出シート'!A1" display="８．共用部空調設備費用算出シート" xr:uid="{C76B5CB2-0EF9-45D1-A799-EC4EF54A4E70}"/>
    <hyperlink ref="C21" location="'９.費用明細書（共用部）'!A1" display="９-１～４．費用明細書（共用部）" xr:uid="{CD682E05-6A50-4839-97BF-302D2A5FD3AC}"/>
    <hyperlink ref="C24" location="'１２.MEMS補助対象経費算出シート '!A1" display="１２．ＭＥＭＳ補助対象経費算出シート" xr:uid="{B1B99939-C031-48D8-87D3-0A5C486C9F4F}"/>
    <hyperlink ref="C25" location="'１３.追加補助対象となる設備等の補助金額集計表'!A1" display="　　１３．追加補助対象となる設備等の補助金額集計表" xr:uid="{E2B8D2BE-3E8C-463D-BF7B-7ABA16D8FACC}"/>
    <hyperlink ref="C31" location="'１９.地中熱ヒートポンプ・システム明細'!A1" display="　　１９．地中熱ヒートポンプ・システム明細" xr:uid="{EF2E0073-E22E-4448-9CF3-4C98AFB84392}"/>
    <hyperlink ref="C32" location="'２０.ＰＶＴシステム明細 '!A1" display="　　２０．ＰＶＴシステム明細" xr:uid="{7FBD4E5B-377A-49F3-A2C9-AE3617F2B082}"/>
    <hyperlink ref="C33" location="'２１.液体集熱式太陽熱利用システム明細'!A1" display="　　２１．液体集熱式太陽熱利用システム明細" xr:uid="{0EA5F269-94D4-44FC-9B35-6873A5E991B8}"/>
    <hyperlink ref="C34" location="'２２.工程表'!A1" display="２２．工程表" xr:uid="{9D6F9DB3-866E-49D6-8D9F-E5F5252C6BD8}"/>
    <hyperlink ref="C11" location="個人情報の取得と利用について!A1" display="個人情報の取得と利用について" xr:uid="{D64FBAB0-40A4-4E72-8F26-0B989147C8DD}"/>
    <hyperlink ref="C26" location="'１４.蓄電システム明細（専有部）'!A1" display="　　１４．蓄電システム明細（専有部）" xr:uid="{B7EB5C8B-7ACE-422D-B8CC-7293D361F47D}"/>
    <hyperlink ref="C27" location="'１５.水害等の災害時の電源確保に配慮した蓄電システム導入計画'!A1" display="　　１５．水害等の災害時の電源確保に配慮した蓄電システム導入計画" xr:uid="{F9EE4461-C8B6-4B3B-A470-963A69DC7A3E}"/>
    <hyperlink ref="C30" location="'１８.直交集成板（ＣＬＴ）明細'!A1" display="　　１８．直交集成板（ＣＬＴ）明細" xr:uid="{29488268-6C31-41F5-9529-C1AC5947523A}"/>
    <hyperlink ref="C28" location="'１６.ＥＶ充電設備補助金算出シート'!A1" display="　　１６．ＥＶ充電設備補助金算出シート" xr:uid="{E7DDAB3F-8071-42D4-A007-6BD335B0C336}"/>
    <hyperlink ref="C29" location="'１７.Ｖ２Ｈ充電設備（充放電設備）補助金算出シート'!A1" display="　　１７．Ｖ２Ｈ充電設備（充放電設備）補助金算出シート" xr:uid="{1D222664-3DF5-4B07-8540-82B506B139F1}"/>
    <hyperlink ref="C15" location="'３.補助事業概要図'!A1" display="３．補助事業概要図" xr:uid="{0D9CCDEE-E1EA-4C59-A5F7-486317AF96DB}"/>
    <hyperlink ref="C22" location="'10.パネルラジエーター設備費用算出シート'!A1" display="１０．パネルラジエーター設備費用算出シート" xr:uid="{A75F7159-4F72-4CD7-95ED-5EC66E2B18F2}"/>
    <hyperlink ref="C23" location="'１１.蓄電システム補助対象経費算出シート（共用部）'!A1" display="１１．蓄電システム補助対象経費算出シート（共用部）" xr:uid="{58DCFAA6-4BE2-4BDB-9E1F-9553722FCD12}"/>
    <hyperlink ref="C10" location="誓約書!A1" display="誓約書" xr:uid="{275A1A79-8E2E-45DD-9E31-9E55D9852D8A}"/>
  </hyperlinks>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&amp;R&amp;K00-042R6高層ZEH-M_ver.1</oddFooter>
  </headerFooter>
  <rowBreaks count="1" manualBreakCount="1">
    <brk id="44"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1" zoomScaleNormal="100" zoomScaleSheetLayoutView="100" workbookViewId="0">
      <selection activeCell="D18" sqref="D18:G18"/>
    </sheetView>
  </sheetViews>
  <sheetFormatPr defaultColWidth="9" defaultRowHeight="20.149999999999999" customHeight="1"/>
  <cols>
    <col min="1" max="1" width="1.08203125" style="278" hidden="1" customWidth="1"/>
    <col min="2" max="2" width="1.5" style="278" customWidth="1"/>
    <col min="3" max="3" width="2.5" style="278" customWidth="1"/>
    <col min="4" max="5" width="3.83203125" style="278" customWidth="1"/>
    <col min="6" max="8" width="4" style="278" customWidth="1"/>
    <col min="9" max="25" width="3.83203125" style="278" customWidth="1"/>
    <col min="26" max="27" width="3.58203125" style="278" customWidth="1"/>
    <col min="28" max="28" width="3.83203125" style="228" customWidth="1"/>
    <col min="29" max="29" width="3.83203125" style="346" customWidth="1"/>
    <col min="30" max="30" width="3.83203125" style="347" customWidth="1"/>
    <col min="31" max="33" width="4" style="278" customWidth="1"/>
    <col min="34" max="38" width="3.83203125" style="278" customWidth="1"/>
    <col min="39" max="16384" width="9" style="278"/>
  </cols>
  <sheetData>
    <row r="1" spans="2:36" ht="20.149999999999999" customHeight="1">
      <c r="B1" s="722" t="s">
        <v>365</v>
      </c>
    </row>
    <row r="2" spans="2:36" ht="20.149999999999999" customHeight="1">
      <c r="B2" s="722" t="s">
        <v>583</v>
      </c>
    </row>
    <row r="3" spans="2:36" ht="20.149999999999999" customHeight="1">
      <c r="B3" s="722" t="s">
        <v>585</v>
      </c>
    </row>
    <row r="4" spans="2:36"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36" ht="19.5" customHeight="1">
      <c r="B5" s="283" t="s">
        <v>1059</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36"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36" ht="15.75" customHeight="1">
      <c r="B7" s="280"/>
      <c r="C7" s="286"/>
      <c r="D7" s="287"/>
      <c r="E7" s="287"/>
      <c r="F7" s="287"/>
      <c r="G7" s="287"/>
      <c r="H7" s="287"/>
      <c r="I7" s="284"/>
      <c r="J7" s="284"/>
      <c r="K7" s="284"/>
      <c r="L7" s="284"/>
      <c r="M7" s="284"/>
      <c r="N7" s="284"/>
      <c r="O7" s="284"/>
      <c r="P7" s="284"/>
      <c r="Q7" s="284"/>
      <c r="R7" s="284"/>
      <c r="S7" s="284"/>
      <c r="T7" s="284"/>
      <c r="U7" s="284"/>
      <c r="V7" s="284"/>
      <c r="W7" s="284"/>
      <c r="X7" s="284"/>
      <c r="Y7" s="284"/>
      <c r="Z7" s="280"/>
      <c r="AA7" s="280"/>
    </row>
    <row r="8" spans="2:36" ht="15.75" customHeight="1">
      <c r="B8" s="280"/>
      <c r="C8" s="289" t="s">
        <v>438</v>
      </c>
      <c r="D8" s="287"/>
      <c r="E8" s="287"/>
      <c r="F8" s="287"/>
      <c r="G8" s="287"/>
      <c r="H8" s="287"/>
      <c r="I8" s="284"/>
      <c r="J8" s="284"/>
      <c r="K8" s="284"/>
      <c r="L8" s="284"/>
      <c r="M8" s="284"/>
      <c r="N8" s="284"/>
      <c r="O8" s="284"/>
      <c r="P8" s="284"/>
      <c r="Q8" s="284"/>
      <c r="R8" s="284"/>
      <c r="S8" s="284"/>
      <c r="T8" s="284"/>
      <c r="U8" s="284"/>
      <c r="V8" s="284"/>
      <c r="W8" s="284"/>
      <c r="X8" s="284"/>
      <c r="Y8" s="284"/>
      <c r="Z8" s="280"/>
      <c r="AA8" s="280"/>
    </row>
    <row r="9" spans="2:36" ht="15.75" customHeight="1">
      <c r="B9" s="280"/>
      <c r="C9" s="286"/>
      <c r="D9" s="2129" t="s">
        <v>925</v>
      </c>
      <c r="E9" s="2129"/>
      <c r="F9" s="2129"/>
      <c r="G9" s="2150" t="str">
        <f>IF(入力シート!F11="","",入力シート!F11)</f>
        <v/>
      </c>
      <c r="H9" s="2150"/>
      <c r="I9" s="2150"/>
      <c r="J9" s="2150"/>
      <c r="K9" s="2150"/>
      <c r="L9" s="2150"/>
      <c r="M9" s="2150"/>
      <c r="N9" s="2151"/>
      <c r="O9" s="2152" t="s">
        <v>1359</v>
      </c>
      <c r="P9" s="2153"/>
      <c r="Q9" s="2153"/>
      <c r="R9" s="2153"/>
      <c r="S9" s="2153"/>
      <c r="T9" s="284"/>
      <c r="U9" s="284"/>
      <c r="V9" s="284"/>
      <c r="W9" s="284"/>
      <c r="X9" s="284"/>
      <c r="Y9" s="284"/>
      <c r="Z9" s="280"/>
      <c r="AA9" s="280"/>
    </row>
    <row r="10" spans="2:36" ht="15.75" customHeight="1">
      <c r="B10" s="280"/>
      <c r="C10" s="286"/>
      <c r="D10" s="2129"/>
      <c r="E10" s="2129"/>
      <c r="F10" s="2129"/>
      <c r="G10" s="2150"/>
      <c r="H10" s="2150"/>
      <c r="I10" s="2150"/>
      <c r="J10" s="2150"/>
      <c r="K10" s="2150"/>
      <c r="L10" s="2150"/>
      <c r="M10" s="2150"/>
      <c r="N10" s="2151"/>
      <c r="O10" s="2152"/>
      <c r="P10" s="2153"/>
      <c r="Q10" s="2153"/>
      <c r="R10" s="2153"/>
      <c r="S10" s="2153"/>
      <c r="T10" s="284"/>
      <c r="U10" s="284"/>
      <c r="V10" s="284"/>
      <c r="W10" s="284"/>
      <c r="X10" s="284"/>
      <c r="Y10" s="284"/>
      <c r="Z10" s="280"/>
      <c r="AA10" s="280"/>
      <c r="AJ10" s="745" t="s">
        <v>761</v>
      </c>
    </row>
    <row r="11" spans="2:36" ht="15.75" customHeight="1">
      <c r="B11" s="280"/>
      <c r="C11" s="286"/>
      <c r="D11" s="914" t="s">
        <v>935</v>
      </c>
      <c r="E11" s="343"/>
      <c r="F11" s="343"/>
      <c r="G11" s="913"/>
      <c r="H11" s="913"/>
      <c r="I11" s="913"/>
      <c r="J11" s="913"/>
      <c r="K11" s="913"/>
      <c r="L11" s="913"/>
      <c r="M11" s="913"/>
      <c r="N11" s="913"/>
      <c r="O11" s="712"/>
      <c r="P11" s="712"/>
      <c r="Q11" s="712"/>
      <c r="R11" s="712"/>
      <c r="S11" s="712"/>
      <c r="T11" s="284"/>
      <c r="U11" s="284"/>
      <c r="V11" s="284"/>
      <c r="W11" s="284"/>
      <c r="X11" s="284"/>
      <c r="Y11" s="284"/>
      <c r="Z11" s="280"/>
      <c r="AA11" s="280"/>
    </row>
    <row r="12" spans="2:36" ht="15.75" customHeight="1">
      <c r="B12" s="280"/>
      <c r="C12" s="286"/>
      <c r="D12" s="914" t="s">
        <v>1056</v>
      </c>
      <c r="E12" s="343"/>
      <c r="F12" s="343"/>
      <c r="G12" s="913"/>
      <c r="H12" s="913"/>
      <c r="I12" s="913"/>
      <c r="J12" s="913"/>
      <c r="K12" s="913"/>
      <c r="L12" s="913"/>
      <c r="M12" s="913"/>
      <c r="N12" s="913"/>
      <c r="O12" s="712"/>
      <c r="P12" s="712"/>
      <c r="Q12" s="712"/>
      <c r="R12" s="712"/>
      <c r="S12" s="712"/>
      <c r="T12" s="284"/>
      <c r="U12" s="284"/>
      <c r="V12" s="284"/>
      <c r="W12" s="284"/>
      <c r="X12" s="284"/>
      <c r="Y12" s="284"/>
      <c r="Z12" s="280"/>
      <c r="AA12" s="280"/>
    </row>
    <row r="13" spans="2:36" ht="15.75" customHeight="1">
      <c r="B13" s="280"/>
      <c r="C13" s="286"/>
      <c r="D13" s="914" t="s">
        <v>1057</v>
      </c>
      <c r="E13" s="343"/>
      <c r="F13" s="343"/>
      <c r="G13" s="913"/>
      <c r="H13" s="913"/>
      <c r="I13" s="913"/>
      <c r="J13" s="913"/>
      <c r="K13" s="913"/>
      <c r="L13" s="913"/>
      <c r="M13" s="913"/>
      <c r="N13" s="913"/>
      <c r="O13" s="712"/>
      <c r="P13" s="712"/>
      <c r="Q13" s="712"/>
      <c r="R13" s="712"/>
      <c r="S13" s="712"/>
      <c r="T13" s="284"/>
      <c r="U13" s="284"/>
      <c r="V13" s="284"/>
      <c r="W13" s="284"/>
      <c r="X13" s="284"/>
      <c r="Y13" s="284"/>
      <c r="Z13" s="280"/>
      <c r="AA13" s="280"/>
    </row>
    <row r="14" spans="2:36" ht="15.75" customHeight="1">
      <c r="B14" s="280"/>
      <c r="C14" s="286"/>
      <c r="D14" s="914" t="s">
        <v>1061</v>
      </c>
      <c r="E14" s="343"/>
      <c r="F14" s="343"/>
      <c r="G14" s="913"/>
      <c r="H14" s="913"/>
      <c r="I14" s="913"/>
      <c r="J14" s="913"/>
      <c r="K14" s="913"/>
      <c r="L14" s="913"/>
      <c r="M14" s="913"/>
      <c r="N14" s="913"/>
      <c r="O14" s="712"/>
      <c r="P14" s="712"/>
      <c r="Q14" s="712"/>
      <c r="R14" s="712"/>
      <c r="S14" s="712"/>
      <c r="T14" s="284"/>
      <c r="U14" s="284"/>
      <c r="V14" s="284"/>
      <c r="W14" s="284"/>
      <c r="X14" s="284"/>
      <c r="Y14" s="284"/>
      <c r="Z14" s="280"/>
      <c r="AA14" s="280"/>
    </row>
    <row r="15" spans="2:36" ht="15.75" customHeight="1">
      <c r="B15" s="280"/>
      <c r="C15" s="286"/>
      <c r="D15" s="931" t="s">
        <v>938</v>
      </c>
      <c r="E15" s="343"/>
      <c r="F15" s="343"/>
      <c r="G15" s="913"/>
      <c r="H15" s="913"/>
      <c r="I15" s="913"/>
      <c r="J15" s="913"/>
      <c r="K15" s="913"/>
      <c r="L15" s="913"/>
      <c r="M15" s="913"/>
      <c r="N15" s="913"/>
      <c r="O15" s="712"/>
      <c r="P15" s="712"/>
      <c r="Q15" s="712"/>
      <c r="R15" s="712"/>
      <c r="S15" s="712"/>
      <c r="T15" s="284"/>
      <c r="U15" s="284"/>
      <c r="V15" s="284"/>
      <c r="W15" s="284"/>
      <c r="X15" s="284"/>
      <c r="Y15" s="284"/>
      <c r="Z15" s="280"/>
      <c r="AA15" s="280"/>
    </row>
    <row r="16" spans="2:36" ht="26.25" customHeight="1">
      <c r="B16" s="280"/>
      <c r="D16" s="2104" t="s">
        <v>279</v>
      </c>
      <c r="E16" s="2105"/>
      <c r="F16" s="2105"/>
      <c r="G16" s="2106"/>
      <c r="H16" s="2110" t="s">
        <v>317</v>
      </c>
      <c r="I16" s="2110"/>
      <c r="J16" s="2110"/>
      <c r="K16" s="2110"/>
      <c r="L16" s="2110"/>
      <c r="M16" s="2111" t="s">
        <v>280</v>
      </c>
      <c r="N16" s="2112" t="s">
        <v>283</v>
      </c>
      <c r="O16" s="2112"/>
      <c r="P16" s="2113"/>
      <c r="Q16" s="2116" t="s">
        <v>284</v>
      </c>
      <c r="R16" s="2117"/>
      <c r="S16" s="2117"/>
      <c r="T16" s="2118"/>
      <c r="U16" s="2098" t="s">
        <v>921</v>
      </c>
      <c r="V16" s="2098"/>
      <c r="W16" s="2098"/>
      <c r="X16" s="2098"/>
      <c r="Y16" s="2099" t="s">
        <v>286</v>
      </c>
      <c r="Z16" s="2099"/>
      <c r="AA16" s="2099"/>
      <c r="AB16" s="2099"/>
      <c r="AC16" s="2100" t="s">
        <v>618</v>
      </c>
      <c r="AD16" s="2100"/>
      <c r="AE16" s="2100"/>
      <c r="AF16" s="2100"/>
      <c r="AG16" s="2100"/>
      <c r="AH16" s="2100"/>
      <c r="AJ16" s="745"/>
    </row>
    <row r="17" spans="2:36" ht="26.25" customHeight="1">
      <c r="B17" s="280"/>
      <c r="D17" s="2107"/>
      <c r="E17" s="2108"/>
      <c r="F17" s="2108"/>
      <c r="G17" s="2109"/>
      <c r="H17" s="2110"/>
      <c r="I17" s="2110"/>
      <c r="J17" s="2110"/>
      <c r="K17" s="2110"/>
      <c r="L17" s="2110"/>
      <c r="M17" s="2111"/>
      <c r="N17" s="2114"/>
      <c r="O17" s="2114"/>
      <c r="P17" s="2115"/>
      <c r="Q17" s="922" t="s">
        <v>287</v>
      </c>
      <c r="R17" s="2037" t="s">
        <v>288</v>
      </c>
      <c r="S17" s="2101"/>
      <c r="T17" s="2038"/>
      <c r="U17" s="923" t="s">
        <v>287</v>
      </c>
      <c r="V17" s="2102" t="s">
        <v>288</v>
      </c>
      <c r="W17" s="2102"/>
      <c r="X17" s="2102"/>
      <c r="Y17" s="924" t="s">
        <v>287</v>
      </c>
      <c r="Z17" s="2103" t="s">
        <v>526</v>
      </c>
      <c r="AA17" s="2103"/>
      <c r="AB17" s="2103"/>
      <c r="AC17" s="2100"/>
      <c r="AD17" s="2100"/>
      <c r="AE17" s="2100"/>
      <c r="AF17" s="2100"/>
      <c r="AG17" s="2100"/>
      <c r="AH17" s="2100"/>
    </row>
    <row r="18" spans="2:36" ht="19.5" customHeight="1">
      <c r="B18" s="280"/>
      <c r="C18" s="939"/>
      <c r="D18" s="2119"/>
      <c r="E18" s="2120"/>
      <c r="F18" s="2120"/>
      <c r="G18" s="2121"/>
      <c r="H18" s="2119"/>
      <c r="I18" s="2120"/>
      <c r="J18" s="2120"/>
      <c r="K18" s="2120"/>
      <c r="L18" s="2121"/>
      <c r="M18" s="929"/>
      <c r="N18" s="2122"/>
      <c r="O18" s="2123"/>
      <c r="P18" s="2124"/>
      <c r="Q18" s="945"/>
      <c r="R18" s="2125">
        <f t="shared" ref="R18:R25" si="0">INT(Q18*N18)</f>
        <v>0</v>
      </c>
      <c r="S18" s="2126"/>
      <c r="T18" s="2127"/>
      <c r="U18" s="948"/>
      <c r="V18" s="2125">
        <f t="shared" ref="V18:V25" si="1">INT(N18*U18)</f>
        <v>0</v>
      </c>
      <c r="W18" s="2126"/>
      <c r="X18" s="2127"/>
      <c r="Y18" s="927">
        <f t="shared" ref="Y18:Y25" si="2">Q18-U18</f>
        <v>0</v>
      </c>
      <c r="Z18" s="2125">
        <f t="shared" ref="Z18:Z25" si="3">R18-V18</f>
        <v>0</v>
      </c>
      <c r="AA18" s="2126"/>
      <c r="AB18" s="2127"/>
      <c r="AC18" s="2089"/>
      <c r="AD18" s="2090"/>
      <c r="AE18" s="2090"/>
      <c r="AF18" s="2090"/>
      <c r="AG18" s="2090"/>
      <c r="AH18" s="2091"/>
      <c r="AJ18" s="746" t="s">
        <v>940</v>
      </c>
    </row>
    <row r="19" spans="2:36" ht="19.5" customHeight="1">
      <c r="B19" s="280"/>
      <c r="C19" s="939"/>
      <c r="D19" s="2119"/>
      <c r="E19" s="2120"/>
      <c r="F19" s="2120"/>
      <c r="G19" s="2121"/>
      <c r="H19" s="2119"/>
      <c r="I19" s="2120"/>
      <c r="J19" s="2120"/>
      <c r="K19" s="2120"/>
      <c r="L19" s="2121"/>
      <c r="M19" s="929"/>
      <c r="N19" s="2122"/>
      <c r="O19" s="2123"/>
      <c r="P19" s="2124"/>
      <c r="Q19" s="945"/>
      <c r="R19" s="2125">
        <f t="shared" si="0"/>
        <v>0</v>
      </c>
      <c r="S19" s="2126"/>
      <c r="T19" s="2127"/>
      <c r="U19" s="948"/>
      <c r="V19" s="2125">
        <f t="shared" si="1"/>
        <v>0</v>
      </c>
      <c r="W19" s="2126"/>
      <c r="X19" s="2127"/>
      <c r="Y19" s="927">
        <f t="shared" si="2"/>
        <v>0</v>
      </c>
      <c r="Z19" s="2125">
        <f t="shared" si="3"/>
        <v>0</v>
      </c>
      <c r="AA19" s="2126"/>
      <c r="AB19" s="2127"/>
      <c r="AC19" s="2089"/>
      <c r="AD19" s="2090"/>
      <c r="AE19" s="2090"/>
      <c r="AF19" s="2090"/>
      <c r="AG19" s="2090"/>
      <c r="AH19" s="2091"/>
    </row>
    <row r="20" spans="2:36" ht="19.5" customHeight="1">
      <c r="B20" s="280"/>
      <c r="C20" s="939"/>
      <c r="D20" s="2119"/>
      <c r="E20" s="2120"/>
      <c r="F20" s="2120"/>
      <c r="G20" s="2121"/>
      <c r="H20" s="2119"/>
      <c r="I20" s="2120"/>
      <c r="J20" s="2120"/>
      <c r="K20" s="2120"/>
      <c r="L20" s="2121"/>
      <c r="M20" s="929"/>
      <c r="N20" s="2122"/>
      <c r="O20" s="2123"/>
      <c r="P20" s="2124"/>
      <c r="Q20" s="945"/>
      <c r="R20" s="2125">
        <f t="shared" si="0"/>
        <v>0</v>
      </c>
      <c r="S20" s="2126"/>
      <c r="T20" s="2127"/>
      <c r="U20" s="948"/>
      <c r="V20" s="2125">
        <f t="shared" si="1"/>
        <v>0</v>
      </c>
      <c r="W20" s="2126"/>
      <c r="X20" s="2127"/>
      <c r="Y20" s="927">
        <f t="shared" si="2"/>
        <v>0</v>
      </c>
      <c r="Z20" s="2125">
        <f t="shared" si="3"/>
        <v>0</v>
      </c>
      <c r="AA20" s="2126"/>
      <c r="AB20" s="2127"/>
      <c r="AC20" s="2089"/>
      <c r="AD20" s="2090"/>
      <c r="AE20" s="2090"/>
      <c r="AF20" s="2090"/>
      <c r="AG20" s="2090"/>
      <c r="AH20" s="2091"/>
    </row>
    <row r="21" spans="2:36" ht="19.5" customHeight="1">
      <c r="B21" s="280"/>
      <c r="C21" s="939"/>
      <c r="D21" s="2119"/>
      <c r="E21" s="2120"/>
      <c r="F21" s="2120"/>
      <c r="G21" s="2121"/>
      <c r="H21" s="2119"/>
      <c r="I21" s="2120"/>
      <c r="J21" s="2120"/>
      <c r="K21" s="2120"/>
      <c r="L21" s="2121"/>
      <c r="M21" s="929"/>
      <c r="N21" s="2122"/>
      <c r="O21" s="2123"/>
      <c r="P21" s="2124"/>
      <c r="Q21" s="945"/>
      <c r="R21" s="2125">
        <f t="shared" si="0"/>
        <v>0</v>
      </c>
      <c r="S21" s="2126"/>
      <c r="T21" s="2127"/>
      <c r="U21" s="948"/>
      <c r="V21" s="2125">
        <f t="shared" si="1"/>
        <v>0</v>
      </c>
      <c r="W21" s="2126"/>
      <c r="X21" s="2127"/>
      <c r="Y21" s="927">
        <f t="shared" si="2"/>
        <v>0</v>
      </c>
      <c r="Z21" s="2125">
        <f t="shared" si="3"/>
        <v>0</v>
      </c>
      <c r="AA21" s="2126"/>
      <c r="AB21" s="2127"/>
      <c r="AC21" s="2089"/>
      <c r="AD21" s="2090"/>
      <c r="AE21" s="2090"/>
      <c r="AF21" s="2090"/>
      <c r="AG21" s="2090"/>
      <c r="AH21" s="2091"/>
    </row>
    <row r="22" spans="2:36" ht="19.5" customHeight="1">
      <c r="B22" s="280"/>
      <c r="C22" s="939"/>
      <c r="D22" s="2119"/>
      <c r="E22" s="2120"/>
      <c r="F22" s="2120"/>
      <c r="G22" s="2121"/>
      <c r="H22" s="2119"/>
      <c r="I22" s="2120"/>
      <c r="J22" s="2120"/>
      <c r="K22" s="2120"/>
      <c r="L22" s="2121"/>
      <c r="M22" s="929"/>
      <c r="N22" s="2122"/>
      <c r="O22" s="2123"/>
      <c r="P22" s="2124"/>
      <c r="Q22" s="945"/>
      <c r="R22" s="2125">
        <f t="shared" si="0"/>
        <v>0</v>
      </c>
      <c r="S22" s="2126"/>
      <c r="T22" s="2127"/>
      <c r="U22" s="948"/>
      <c r="V22" s="2125">
        <f t="shared" si="1"/>
        <v>0</v>
      </c>
      <c r="W22" s="2126"/>
      <c r="X22" s="2127"/>
      <c r="Y22" s="927">
        <f t="shared" si="2"/>
        <v>0</v>
      </c>
      <c r="Z22" s="2125">
        <f t="shared" si="3"/>
        <v>0</v>
      </c>
      <c r="AA22" s="2126"/>
      <c r="AB22" s="2127"/>
      <c r="AC22" s="2089"/>
      <c r="AD22" s="2090"/>
      <c r="AE22" s="2090"/>
      <c r="AF22" s="2090"/>
      <c r="AG22" s="2090"/>
      <c r="AH22" s="2091"/>
    </row>
    <row r="23" spans="2:36" ht="19.5" customHeight="1">
      <c r="B23" s="280"/>
      <c r="C23" s="939"/>
      <c r="D23" s="2119"/>
      <c r="E23" s="2120"/>
      <c r="F23" s="2120"/>
      <c r="G23" s="2121"/>
      <c r="H23" s="2119"/>
      <c r="I23" s="2120"/>
      <c r="J23" s="2120"/>
      <c r="K23" s="2120"/>
      <c r="L23" s="2121"/>
      <c r="M23" s="929"/>
      <c r="N23" s="2122"/>
      <c r="O23" s="2123"/>
      <c r="P23" s="2124"/>
      <c r="Q23" s="945"/>
      <c r="R23" s="2125">
        <f t="shared" si="0"/>
        <v>0</v>
      </c>
      <c r="S23" s="2126"/>
      <c r="T23" s="2127"/>
      <c r="U23" s="948"/>
      <c r="V23" s="2125">
        <f t="shared" si="1"/>
        <v>0</v>
      </c>
      <c r="W23" s="2126"/>
      <c r="X23" s="2127"/>
      <c r="Y23" s="927">
        <f t="shared" si="2"/>
        <v>0</v>
      </c>
      <c r="Z23" s="2125">
        <f t="shared" si="3"/>
        <v>0</v>
      </c>
      <c r="AA23" s="2126"/>
      <c r="AB23" s="2127"/>
      <c r="AC23" s="2089"/>
      <c r="AD23" s="2090"/>
      <c r="AE23" s="2090"/>
      <c r="AF23" s="2090"/>
      <c r="AG23" s="2090"/>
      <c r="AH23" s="2091"/>
    </row>
    <row r="24" spans="2:36" ht="19.5" customHeight="1">
      <c r="B24" s="280"/>
      <c r="C24" s="957"/>
      <c r="D24" s="2119"/>
      <c r="E24" s="2120"/>
      <c r="F24" s="2120"/>
      <c r="G24" s="2121"/>
      <c r="H24" s="2119"/>
      <c r="I24" s="2120"/>
      <c r="J24" s="2120"/>
      <c r="K24" s="2120"/>
      <c r="L24" s="2121"/>
      <c r="M24" s="929"/>
      <c r="N24" s="2122"/>
      <c r="O24" s="2123"/>
      <c r="P24" s="2124"/>
      <c r="Q24" s="945"/>
      <c r="R24" s="2125">
        <f t="shared" si="0"/>
        <v>0</v>
      </c>
      <c r="S24" s="2126"/>
      <c r="T24" s="2127"/>
      <c r="U24" s="948"/>
      <c r="V24" s="2125">
        <f t="shared" si="1"/>
        <v>0</v>
      </c>
      <c r="W24" s="2126"/>
      <c r="X24" s="2127"/>
      <c r="Y24" s="927">
        <f t="shared" si="2"/>
        <v>0</v>
      </c>
      <c r="Z24" s="2125">
        <f t="shared" si="3"/>
        <v>0</v>
      </c>
      <c r="AA24" s="2126"/>
      <c r="AB24" s="2127"/>
      <c r="AC24" s="2089"/>
      <c r="AD24" s="2090"/>
      <c r="AE24" s="2090"/>
      <c r="AF24" s="2090"/>
      <c r="AG24" s="2090"/>
      <c r="AH24" s="2091"/>
    </row>
    <row r="25" spans="2:36" s="344" customFormat="1" ht="19.5" customHeight="1" thickBot="1">
      <c r="B25" s="295"/>
      <c r="C25" s="957"/>
      <c r="D25" s="2141"/>
      <c r="E25" s="2142"/>
      <c r="F25" s="2142"/>
      <c r="G25" s="2143"/>
      <c r="H25" s="2141"/>
      <c r="I25" s="2142"/>
      <c r="J25" s="2142"/>
      <c r="K25" s="2142"/>
      <c r="L25" s="2143"/>
      <c r="M25" s="930"/>
      <c r="N25" s="2144"/>
      <c r="O25" s="2145"/>
      <c r="P25" s="2146"/>
      <c r="Q25" s="946"/>
      <c r="R25" s="2092">
        <f t="shared" si="0"/>
        <v>0</v>
      </c>
      <c r="S25" s="2093"/>
      <c r="T25" s="2094"/>
      <c r="U25" s="949"/>
      <c r="V25" s="2092">
        <f t="shared" si="1"/>
        <v>0</v>
      </c>
      <c r="W25" s="2093"/>
      <c r="X25" s="2094"/>
      <c r="Y25" s="928">
        <f t="shared" si="2"/>
        <v>0</v>
      </c>
      <c r="Z25" s="2092">
        <f t="shared" si="3"/>
        <v>0</v>
      </c>
      <c r="AA25" s="2093"/>
      <c r="AB25" s="2094"/>
      <c r="AC25" s="2095"/>
      <c r="AD25" s="2096"/>
      <c r="AE25" s="2096"/>
      <c r="AF25" s="2096"/>
      <c r="AG25" s="2096"/>
      <c r="AH25" s="2097"/>
      <c r="AJ25" s="278"/>
    </row>
    <row r="26" spans="2:36" s="344" customFormat="1" ht="19.5" customHeight="1" thickTop="1">
      <c r="B26" s="295"/>
      <c r="C26" s="286"/>
      <c r="D26" s="2138" t="s">
        <v>292</v>
      </c>
      <c r="E26" s="2138"/>
      <c r="F26" s="2138"/>
      <c r="G26" s="2138"/>
      <c r="H26" s="2138"/>
      <c r="I26" s="2138"/>
      <c r="J26" s="2138"/>
      <c r="K26" s="2138"/>
      <c r="L26" s="2138"/>
      <c r="M26" s="2138"/>
      <c r="N26" s="2138"/>
      <c r="O26" s="2138"/>
      <c r="P26" s="2139"/>
      <c r="Q26" s="926"/>
      <c r="R26" s="2140">
        <f>SUM(R18:T25)</f>
        <v>0</v>
      </c>
      <c r="S26" s="2140"/>
      <c r="T26" s="2140"/>
      <c r="U26" s="925"/>
      <c r="V26" s="2140">
        <f>SUM(V18:X25)</f>
        <v>0</v>
      </c>
      <c r="W26" s="2140"/>
      <c r="X26" s="2140"/>
      <c r="Y26" s="925"/>
      <c r="Z26" s="2140">
        <f>SUM(Z18:AB25)</f>
        <v>0</v>
      </c>
      <c r="AA26" s="2140"/>
      <c r="AB26" s="2140"/>
      <c r="AC26" s="2137"/>
      <c r="AD26" s="2137"/>
      <c r="AE26" s="2137"/>
      <c r="AF26" s="2137"/>
      <c r="AG26" s="2137"/>
      <c r="AH26" s="2137"/>
      <c r="AJ26" s="278"/>
    </row>
    <row r="27" spans="2:36" s="293" customFormat="1" ht="26.25" customHeight="1">
      <c r="B27" s="288"/>
      <c r="C27" s="289" t="s">
        <v>411</v>
      </c>
      <c r="AJ27" s="344"/>
    </row>
    <row r="28" spans="2:36" s="344" customFormat="1" ht="30" customHeight="1">
      <c r="B28" s="295"/>
      <c r="C28" s="286"/>
      <c r="D28" s="2129" t="s">
        <v>278</v>
      </c>
      <c r="E28" s="2129"/>
      <c r="F28" s="2129"/>
      <c r="G28" s="2129"/>
      <c r="H28" s="2129"/>
      <c r="I28" s="2129"/>
      <c r="J28" s="2136"/>
      <c r="K28" s="2136"/>
      <c r="L28" s="2136"/>
      <c r="M28" s="2136"/>
      <c r="N28" s="2136"/>
      <c r="O28" s="2136"/>
      <c r="P28" s="2136"/>
      <c r="Q28" s="950"/>
      <c r="R28" s="951"/>
      <c r="S28" s="951"/>
      <c r="T28" s="951"/>
      <c r="U28" s="951"/>
      <c r="V28" s="951"/>
      <c r="W28" s="279"/>
      <c r="X28" s="279"/>
      <c r="Y28" s="279"/>
      <c r="Z28" s="295"/>
      <c r="AA28" s="295"/>
      <c r="AB28" s="345"/>
      <c r="AC28" s="301"/>
      <c r="AD28" s="347"/>
      <c r="AJ28" s="293"/>
    </row>
    <row r="29" spans="2:36" s="344" customFormat="1" ht="30" customHeight="1">
      <c r="B29" s="295"/>
      <c r="C29" s="286"/>
      <c r="D29" s="2129" t="s">
        <v>703</v>
      </c>
      <c r="E29" s="2129"/>
      <c r="F29" s="2129"/>
      <c r="G29" s="2129"/>
      <c r="H29" s="2129"/>
      <c r="I29" s="2129"/>
      <c r="J29" s="2136"/>
      <c r="K29" s="2136"/>
      <c r="L29" s="2136"/>
      <c r="M29" s="2136"/>
      <c r="N29" s="2136"/>
      <c r="O29" s="2136"/>
      <c r="P29" s="2136"/>
      <c r="Q29" s="950"/>
      <c r="R29" s="951"/>
      <c r="S29" s="951"/>
      <c r="T29" s="951"/>
      <c r="U29" s="951"/>
      <c r="V29" s="951"/>
      <c r="W29" s="279"/>
      <c r="X29" s="279"/>
      <c r="Y29" s="279"/>
      <c r="Z29" s="295"/>
      <c r="AA29" s="295"/>
      <c r="AB29" s="345"/>
      <c r="AC29" s="301"/>
      <c r="AD29" s="347"/>
      <c r="AJ29" s="746" t="s">
        <v>762</v>
      </c>
    </row>
    <row r="30" spans="2:36" s="344" customFormat="1" ht="30" customHeight="1">
      <c r="B30" s="295"/>
      <c r="C30" s="286"/>
      <c r="D30" s="2129" t="s">
        <v>704</v>
      </c>
      <c r="E30" s="2129"/>
      <c r="F30" s="2129"/>
      <c r="G30" s="2129"/>
      <c r="H30" s="2129"/>
      <c r="I30" s="2129"/>
      <c r="J30" s="2136"/>
      <c r="K30" s="2136"/>
      <c r="L30" s="2136"/>
      <c r="M30" s="2136"/>
      <c r="N30" s="2136"/>
      <c r="O30" s="2136"/>
      <c r="P30" s="2136"/>
      <c r="Q30" s="741" t="s">
        <v>759</v>
      </c>
      <c r="R30" s="951"/>
      <c r="S30" s="951"/>
      <c r="T30" s="951"/>
      <c r="U30" s="951"/>
      <c r="V30" s="951"/>
      <c r="W30" s="952"/>
      <c r="X30" s="279"/>
      <c r="Y30" s="279"/>
      <c r="Z30" s="295"/>
      <c r="AA30" s="295"/>
      <c r="AB30" s="345"/>
      <c r="AC30" s="301"/>
      <c r="AD30" s="347"/>
    </row>
    <row r="31" spans="2:36" s="344" customFormat="1" ht="15" customHeight="1">
      <c r="B31" s="295"/>
      <c r="C31" s="286"/>
      <c r="D31" s="296"/>
      <c r="E31" s="296"/>
      <c r="F31" s="296"/>
      <c r="G31" s="296"/>
      <c r="H31" s="296"/>
      <c r="I31" s="296"/>
      <c r="J31" s="296"/>
      <c r="K31" s="296"/>
      <c r="L31" s="296"/>
      <c r="M31" s="296"/>
      <c r="N31" s="296"/>
      <c r="O31" s="296"/>
      <c r="P31" s="296"/>
      <c r="Q31" s="296"/>
      <c r="R31" s="296"/>
      <c r="S31" s="296"/>
      <c r="T31" s="296"/>
      <c r="U31" s="296"/>
      <c r="V31" s="296"/>
      <c r="W31" s="279"/>
      <c r="X31" s="279"/>
      <c r="Y31" s="279"/>
      <c r="Z31" s="295"/>
      <c r="AA31" s="295"/>
      <c r="AB31" s="345"/>
      <c r="AC31" s="346"/>
      <c r="AD31" s="347"/>
    </row>
    <row r="32" spans="2:36" s="293" customFormat="1" ht="15.5">
      <c r="B32" s="288"/>
      <c r="C32" s="289" t="s">
        <v>936</v>
      </c>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88"/>
      <c r="AB32" s="236"/>
      <c r="AC32" s="346"/>
      <c r="AD32" s="347"/>
      <c r="AJ32" s="344"/>
    </row>
    <row r="33" spans="2:40" s="293" customFormat="1" ht="15.5">
      <c r="B33" s="288"/>
      <c r="C33" s="289"/>
      <c r="D33" s="277" t="s">
        <v>726</v>
      </c>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40" s="344" customFormat="1" ht="30" customHeight="1">
      <c r="B34" s="295"/>
      <c r="C34" s="286"/>
      <c r="D34" s="2128" t="s">
        <v>727</v>
      </c>
      <c r="E34" s="2128"/>
      <c r="F34" s="2128"/>
      <c r="G34" s="2128"/>
      <c r="H34" s="2128"/>
      <c r="I34" s="2128"/>
      <c r="J34" s="2130">
        <f>V26</f>
        <v>0</v>
      </c>
      <c r="K34" s="2131"/>
      <c r="L34" s="2131"/>
      <c r="M34" s="2131"/>
      <c r="N34" s="2131"/>
      <c r="O34" s="2131"/>
      <c r="P34" s="2132"/>
      <c r="Q34" s="306" t="s">
        <v>277</v>
      </c>
      <c r="R34" s="289" t="s">
        <v>412</v>
      </c>
      <c r="S34" s="2149"/>
      <c r="T34" s="2149"/>
      <c r="U34" s="2149"/>
      <c r="V34" s="2149"/>
      <c r="W34" s="2149"/>
      <c r="X34" s="2149"/>
      <c r="Y34" s="279"/>
      <c r="Z34" s="279"/>
      <c r="AA34" s="295"/>
      <c r="AB34" s="345"/>
      <c r="AC34" s="346"/>
      <c r="AD34" s="347"/>
      <c r="AJ34" s="746" t="s">
        <v>942</v>
      </c>
    </row>
    <row r="35" spans="2:40" s="293" customFormat="1" ht="30" customHeight="1">
      <c r="B35" s="288"/>
      <c r="C35" s="289"/>
      <c r="D35" s="2129" t="s">
        <v>710</v>
      </c>
      <c r="E35" s="2129"/>
      <c r="F35" s="2129"/>
      <c r="G35" s="2129"/>
      <c r="H35" s="2129"/>
      <c r="I35" s="2129"/>
      <c r="J35" s="2133"/>
      <c r="K35" s="2134"/>
      <c r="L35" s="2134"/>
      <c r="M35" s="2134"/>
      <c r="N35" s="2134"/>
      <c r="O35" s="2134"/>
      <c r="P35" s="2135"/>
      <c r="Q35" s="302" t="s">
        <v>440</v>
      </c>
      <c r="R35" s="279" t="s">
        <v>441</v>
      </c>
      <c r="S35" s="302"/>
      <c r="T35" s="279"/>
      <c r="U35" s="291"/>
      <c r="V35" s="291"/>
      <c r="W35" s="291"/>
      <c r="X35" s="291"/>
      <c r="Y35" s="291"/>
      <c r="Z35" s="288"/>
      <c r="AA35" s="288"/>
      <c r="AB35" s="236"/>
      <c r="AC35" s="346"/>
      <c r="AD35" s="347"/>
    </row>
    <row r="36" spans="2:40" s="344" customFormat="1" ht="30" customHeight="1">
      <c r="B36" s="295"/>
      <c r="C36" s="286"/>
      <c r="D36" s="2129" t="s">
        <v>712</v>
      </c>
      <c r="E36" s="2129"/>
      <c r="F36" s="2129"/>
      <c r="G36" s="2129"/>
      <c r="H36" s="2129"/>
      <c r="I36" s="2129"/>
      <c r="J36" s="2148">
        <f>J34*J35</f>
        <v>0</v>
      </c>
      <c r="K36" s="2148"/>
      <c r="L36" s="2148"/>
      <c r="M36" s="2148"/>
      <c r="N36" s="2148"/>
      <c r="O36" s="2148"/>
      <c r="P36" s="2148"/>
      <c r="Q36" s="306" t="s">
        <v>277</v>
      </c>
      <c r="R36" s="289" t="s">
        <v>738</v>
      </c>
      <c r="S36" s="2149" t="s">
        <v>728</v>
      </c>
      <c r="T36" s="2149"/>
      <c r="U36" s="2149"/>
      <c r="V36" s="2149"/>
      <c r="W36" s="2149"/>
      <c r="X36" s="279"/>
      <c r="Y36" s="279"/>
      <c r="Z36" s="279"/>
      <c r="AA36" s="295"/>
      <c r="AB36" s="345"/>
      <c r="AC36" s="346"/>
      <c r="AD36" s="347"/>
      <c r="AJ36" s="746" t="s">
        <v>942</v>
      </c>
      <c r="AN36" s="293"/>
    </row>
    <row r="37" spans="2:40" s="344" customFormat="1" ht="15" customHeight="1">
      <c r="B37" s="295"/>
      <c r="C37" s="286"/>
      <c r="D37" s="712"/>
      <c r="E37" s="303"/>
      <c r="F37" s="304"/>
      <c r="G37" s="305"/>
      <c r="H37" s="305"/>
      <c r="I37" s="305"/>
      <c r="J37" s="305"/>
      <c r="K37" s="305"/>
      <c r="L37" s="239"/>
      <c r="M37" s="239"/>
      <c r="N37" s="239"/>
      <c r="O37" s="239"/>
      <c r="P37" s="239"/>
      <c r="Q37" s="239"/>
      <c r="R37" s="239"/>
      <c r="S37" s="239"/>
      <c r="T37" s="239"/>
      <c r="U37" s="239"/>
      <c r="V37" s="239"/>
      <c r="W37" s="239"/>
      <c r="X37" s="239"/>
      <c r="Y37" s="239"/>
      <c r="Z37" s="295"/>
      <c r="AA37" s="295"/>
      <c r="AB37" s="345"/>
      <c r="AC37" s="346"/>
      <c r="AD37" s="347"/>
    </row>
    <row r="38" spans="2:40" s="293" customFormat="1" ht="15.5">
      <c r="B38" s="288"/>
      <c r="C38" s="289"/>
      <c r="D38" s="277" t="s">
        <v>1341</v>
      </c>
      <c r="E38" s="291"/>
      <c r="F38" s="291"/>
      <c r="G38" s="291"/>
      <c r="H38" s="291"/>
      <c r="I38" s="291"/>
      <c r="J38" s="291"/>
      <c r="K38" s="291"/>
      <c r="L38" s="291"/>
      <c r="M38" s="291"/>
      <c r="N38" s="291"/>
      <c r="O38" s="291"/>
      <c r="P38" s="291"/>
      <c r="Q38" s="291"/>
      <c r="R38" s="291"/>
      <c r="S38" s="291"/>
      <c r="T38" s="291"/>
      <c r="U38" s="292"/>
      <c r="V38" s="291"/>
      <c r="W38" s="291"/>
      <c r="X38" s="291"/>
      <c r="Y38" s="291"/>
      <c r="Z38" s="288"/>
      <c r="AA38" s="288"/>
      <c r="AB38" s="236"/>
      <c r="AC38" s="346"/>
      <c r="AD38" s="347"/>
    </row>
    <row r="39" spans="2:40" s="344" customFormat="1" ht="30" customHeight="1">
      <c r="B39" s="295"/>
      <c r="C39" s="286"/>
      <c r="D39" s="2147" t="s">
        <v>729</v>
      </c>
      <c r="E39" s="2147"/>
      <c r="F39" s="2147"/>
      <c r="G39" s="2147"/>
      <c r="H39" s="2147"/>
      <c r="I39" s="2147"/>
      <c r="J39" s="2148">
        <f>J30*160000*J35</f>
        <v>0</v>
      </c>
      <c r="K39" s="2148"/>
      <c r="L39" s="2148"/>
      <c r="M39" s="2148"/>
      <c r="N39" s="2148"/>
      <c r="O39" s="2148"/>
      <c r="P39" s="2148"/>
      <c r="Q39" s="306" t="s">
        <v>277</v>
      </c>
      <c r="R39" s="289" t="s">
        <v>766</v>
      </c>
      <c r="S39" s="2149" t="s">
        <v>780</v>
      </c>
      <c r="T39" s="2149"/>
      <c r="U39" s="2149"/>
      <c r="V39" s="2149"/>
      <c r="W39" s="2149"/>
      <c r="X39" s="2149"/>
      <c r="Y39" s="2149"/>
      <c r="Z39" s="279"/>
      <c r="AA39" s="295"/>
      <c r="AB39" s="345"/>
      <c r="AC39" s="346"/>
      <c r="AD39" s="347"/>
      <c r="AJ39" s="746" t="s">
        <v>942</v>
      </c>
    </row>
    <row r="40" spans="2:40" s="344" customFormat="1" ht="15" customHeight="1">
      <c r="B40" s="295"/>
      <c r="C40" s="286"/>
      <c r="D40" s="307"/>
      <c r="E40" s="711"/>
      <c r="F40" s="308"/>
      <c r="G40" s="307"/>
      <c r="H40" s="307"/>
      <c r="I40" s="710"/>
      <c r="J40" s="710"/>
      <c r="K40" s="710"/>
      <c r="L40" s="710"/>
      <c r="M40" s="710"/>
      <c r="N40" s="710"/>
      <c r="O40" s="710"/>
      <c r="P40" s="710"/>
      <c r="Q40" s="710"/>
      <c r="R40" s="710"/>
      <c r="S40" s="710"/>
      <c r="T40" s="710"/>
      <c r="U40" s="710"/>
      <c r="V40" s="710"/>
      <c r="W40" s="710"/>
      <c r="X40" s="710"/>
      <c r="Y40" s="710"/>
      <c r="Z40" s="295"/>
      <c r="AA40" s="295"/>
      <c r="AB40" s="345"/>
      <c r="AC40" s="346"/>
      <c r="AD40" s="347"/>
    </row>
    <row r="41" spans="2:40" s="293" customFormat="1" ht="15.5">
      <c r="B41" s="288"/>
      <c r="C41" s="289"/>
      <c r="D41" s="277" t="s">
        <v>937</v>
      </c>
      <c r="E41" s="291"/>
      <c r="F41" s="291"/>
      <c r="G41" s="291"/>
      <c r="H41" s="291"/>
      <c r="I41" s="291"/>
      <c r="J41" s="291"/>
      <c r="K41" s="291"/>
      <c r="L41" s="291"/>
      <c r="M41" s="291"/>
      <c r="N41" s="291"/>
      <c r="O41" s="291"/>
      <c r="P41" s="291"/>
      <c r="Q41" s="291"/>
      <c r="R41" s="291"/>
      <c r="S41" s="291"/>
      <c r="T41" s="291"/>
      <c r="U41" s="292"/>
      <c r="V41" s="291"/>
      <c r="W41" s="291"/>
      <c r="X41" s="291"/>
      <c r="Y41" s="291"/>
      <c r="Z41" s="288"/>
      <c r="AA41" s="288"/>
      <c r="AB41" s="236"/>
      <c r="AC41" s="346"/>
      <c r="AD41" s="347"/>
    </row>
    <row r="42" spans="2:40" s="344" customFormat="1" ht="40" customHeight="1">
      <c r="B42" s="295"/>
      <c r="C42" s="286"/>
      <c r="D42" s="2147" t="s">
        <v>730</v>
      </c>
      <c r="E42" s="2147"/>
      <c r="F42" s="2147"/>
      <c r="G42" s="2147"/>
      <c r="H42" s="2147"/>
      <c r="I42" s="2147"/>
      <c r="J42" s="2148">
        <f>MIN(J36,J39)</f>
        <v>0</v>
      </c>
      <c r="K42" s="2148"/>
      <c r="L42" s="2148"/>
      <c r="M42" s="2148"/>
      <c r="N42" s="2148"/>
      <c r="O42" s="2148"/>
      <c r="P42" s="2148"/>
      <c r="Q42" s="306" t="s">
        <v>277</v>
      </c>
      <c r="R42" s="289" t="s">
        <v>767</v>
      </c>
      <c r="S42" s="2149" t="s">
        <v>768</v>
      </c>
      <c r="T42" s="2149"/>
      <c r="U42" s="2149"/>
      <c r="V42" s="2149"/>
      <c r="W42" s="2149"/>
      <c r="X42" s="2149"/>
      <c r="Y42" s="279"/>
      <c r="Z42" s="279"/>
      <c r="AA42" s="295"/>
      <c r="AB42" s="345"/>
      <c r="AC42" s="346"/>
      <c r="AD42" s="347"/>
      <c r="AJ42" s="746" t="s">
        <v>942</v>
      </c>
    </row>
    <row r="43" spans="2:40" s="344" customFormat="1" ht="15" customHeight="1">
      <c r="B43" s="295"/>
      <c r="C43" s="286"/>
      <c r="D43" s="723" t="s">
        <v>1060</v>
      </c>
      <c r="E43" s="239"/>
      <c r="F43" s="239"/>
      <c r="G43" s="239"/>
      <c r="H43" s="239"/>
      <c r="I43" s="239"/>
      <c r="J43" s="239"/>
      <c r="K43" s="239"/>
      <c r="L43" s="239"/>
      <c r="M43" s="239"/>
      <c r="N43" s="239"/>
      <c r="O43" s="239"/>
      <c r="P43" s="239"/>
      <c r="Q43" s="239"/>
      <c r="R43" s="239"/>
      <c r="S43" s="239"/>
      <c r="T43" s="239"/>
      <c r="U43" s="239"/>
      <c r="V43" s="239"/>
      <c r="W43" s="239"/>
      <c r="X43" s="239"/>
      <c r="Y43" s="239"/>
      <c r="Z43" s="239"/>
      <c r="AA43" s="295"/>
      <c r="AB43" s="345"/>
      <c r="AC43" s="346"/>
      <c r="AD43" s="347"/>
    </row>
    <row r="44" spans="2:40" s="293" customFormat="1" ht="15.5">
      <c r="B44" s="288"/>
      <c r="C44" s="28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88"/>
      <c r="AB44" s="236"/>
      <c r="AC44" s="346"/>
      <c r="AD44" s="347"/>
    </row>
    <row r="45" spans="2:4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4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4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4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46"/>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09"/>
      <c r="AD56" s="310"/>
    </row>
    <row r="57" spans="2:31"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1" ht="12.75" customHeight="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C58" s="309"/>
      <c r="AD58" s="310"/>
    </row>
    <row r="59" spans="2:31" ht="20.149999999999999" customHeight="1">
      <c r="AC59" s="309"/>
      <c r="AD59" s="310"/>
    </row>
    <row r="60" spans="2:31" ht="20.149999999999999" customHeight="1">
      <c r="AC60" s="309"/>
      <c r="AD60" s="310"/>
    </row>
    <row r="61" spans="2:31" ht="20.149999999999999" customHeight="1">
      <c r="AC61" s="309"/>
      <c r="AD61" s="310"/>
    </row>
    <row r="62" spans="2:31" ht="20.149999999999999" customHeight="1">
      <c r="AC62" s="309"/>
      <c r="AD62" s="310"/>
    </row>
    <row r="63" spans="2:31" ht="20.149999999999999" customHeight="1">
      <c r="AC63" s="309"/>
      <c r="AD63" s="310"/>
      <c r="AE63" s="311"/>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12"/>
      <c r="AD75" s="313"/>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92" spans="29:30" ht="20.149999999999999" customHeight="1">
      <c r="AD92" s="314"/>
    </row>
    <row r="93" spans="29:30" ht="20.149999999999999" customHeight="1">
      <c r="AD93" s="315"/>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8"/>
      <c r="AD198" s="248"/>
    </row>
    <row r="199" spans="29:30" ht="20.149999999999999" customHeight="1">
      <c r="AC199" s="318"/>
      <c r="AD199" s="248"/>
    </row>
    <row r="200" spans="29:30" ht="20.149999999999999" customHeight="1">
      <c r="AC200" s="319"/>
      <c r="AD200" s="250"/>
    </row>
    <row r="201" spans="29:30" ht="20.149999999999999" customHeight="1">
      <c r="AC201" s="319"/>
      <c r="AD201" s="250"/>
    </row>
    <row r="202" spans="29:30" ht="20.149999999999999" customHeight="1">
      <c r="AC202" s="319"/>
      <c r="AD202" s="250"/>
    </row>
    <row r="203" spans="29:30" ht="20.149999999999999" customHeight="1">
      <c r="AC203" s="319"/>
      <c r="AD203" s="250"/>
    </row>
  </sheetData>
  <sheetProtection formatCells="0" formatRows="0" insertRows="0" deleteRows="0" autoFilter="0" pivotTables="0"/>
  <mergeCells count="95">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Z23:AB23"/>
    <mergeCell ref="D26:P26"/>
    <mergeCell ref="R26:T26"/>
    <mergeCell ref="V26:X26"/>
    <mergeCell ref="Z26:AB26"/>
    <mergeCell ref="D25:G25"/>
    <mergeCell ref="H25:L25"/>
    <mergeCell ref="N25:P25"/>
    <mergeCell ref="D24:G24"/>
    <mergeCell ref="H24:L24"/>
    <mergeCell ref="N24:P24"/>
    <mergeCell ref="V24:X24"/>
    <mergeCell ref="Z24:AB24"/>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AC20:AH20"/>
    <mergeCell ref="Z21:AB21"/>
    <mergeCell ref="AC21:AH21"/>
    <mergeCell ref="Z18:AB18"/>
    <mergeCell ref="AC18:AH18"/>
    <mergeCell ref="Z19:AB19"/>
    <mergeCell ref="AC19:AH19"/>
    <mergeCell ref="Z20:AB20"/>
    <mergeCell ref="D19:G19"/>
    <mergeCell ref="H19:L19"/>
    <mergeCell ref="N19:P19"/>
    <mergeCell ref="R19:T19"/>
    <mergeCell ref="V19:X19"/>
    <mergeCell ref="D18:G18"/>
    <mergeCell ref="H18:L18"/>
    <mergeCell ref="N18:P18"/>
    <mergeCell ref="R18:T18"/>
    <mergeCell ref="V18:X18"/>
    <mergeCell ref="D16:G17"/>
    <mergeCell ref="H16:L17"/>
    <mergeCell ref="M16:M17"/>
    <mergeCell ref="N16:P17"/>
    <mergeCell ref="Q16:T16"/>
    <mergeCell ref="U16:X16"/>
    <mergeCell ref="Y16:AB16"/>
    <mergeCell ref="AC16:AH17"/>
    <mergeCell ref="R17:T17"/>
    <mergeCell ref="V17:X17"/>
    <mergeCell ref="Z17:AB17"/>
    <mergeCell ref="AC24:AH24"/>
    <mergeCell ref="R25:T25"/>
    <mergeCell ref="V25:X25"/>
    <mergeCell ref="Z25:AB25"/>
    <mergeCell ref="AC25:AH25"/>
  </mergeCells>
  <phoneticPr fontId="22"/>
  <conditionalFormatting sqref="B1:B3">
    <cfRule type="expression" dxfId="248" priority="35">
      <formula>_xlfn.ISFORMULA(B1)=TRUE</formula>
    </cfRule>
  </conditionalFormatting>
  <conditionalFormatting sqref="D18:P25 J28:J30">
    <cfRule type="containsBlanks" dxfId="247" priority="7">
      <formula>LEN(TRIM(D18))=0</formula>
    </cfRule>
  </conditionalFormatting>
  <conditionalFormatting sqref="J34:J35">
    <cfRule type="notContainsBlanks" dxfId="246" priority="2">
      <formula>LEN(TRIM(J34))&gt;0</formula>
    </cfRule>
    <cfRule type="expression" dxfId="245" priority="3">
      <formula>#REF!="■"</formula>
    </cfRule>
    <cfRule type="expression" dxfId="244" priority="4">
      <formula>#REF!="■"</formula>
    </cfRule>
  </conditionalFormatting>
  <conditionalFormatting sqref="Q30">
    <cfRule type="expression" priority="6">
      <formula>CELL("protect",Q30)=0</formula>
    </cfRule>
  </conditionalFormatting>
  <conditionalFormatting sqref="Q34:R34 Q36:R36">
    <cfRule type="notContainsBlanks" dxfId="243" priority="23">
      <formula>LEN(TRIM(Q34))&gt;0</formula>
    </cfRule>
    <cfRule type="expression" dxfId="242" priority="24">
      <formula>#REF!="■"</formula>
    </cfRule>
  </conditionalFormatting>
  <conditionalFormatting sqref="W30 AD92:AD93 AC157:AD203">
    <cfRule type="expression" priority="37">
      <formula>CELL("protect",W30)=0</formula>
    </cfRule>
  </conditionalFormatting>
  <conditionalFormatting sqref="AB35:AB36 AB38:AB39">
    <cfRule type="expression" dxfId="241"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&amp;R&amp;K00-042R6高層ZEH-M_ver.1</oddFooter>
  </headerFooter>
  <rowBreaks count="1" manualBreakCount="1">
    <brk id="43" min="1"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1" zoomScale="96" zoomScaleNormal="100" zoomScaleSheetLayoutView="96" workbookViewId="0">
      <selection activeCell="D16" sqref="D16:G16"/>
    </sheetView>
  </sheetViews>
  <sheetFormatPr defaultRowHeight="20.149999999999999" customHeight="1"/>
  <cols>
    <col min="1" max="1" width="1.08203125" style="278" hidden="1" customWidth="1"/>
    <col min="2" max="2" width="1.5" style="278" customWidth="1"/>
    <col min="3" max="3" width="2.5" style="278" customWidth="1"/>
    <col min="4" max="12" width="3.83203125" style="278" customWidth="1"/>
    <col min="13" max="13" width="4.08203125" style="278" customWidth="1"/>
    <col min="14" max="23" width="3.83203125" style="278" customWidth="1"/>
    <col min="24" max="24" width="3.08203125" style="278" customWidth="1"/>
    <col min="25" max="25" width="3.83203125" style="278" customWidth="1"/>
    <col min="26" max="26" width="3.58203125" style="278" customWidth="1"/>
    <col min="27" max="27" width="4.08203125" style="278" customWidth="1"/>
    <col min="28" max="28" width="4" style="228" customWidth="1"/>
    <col min="29" max="29" width="3.83203125" style="346" customWidth="1"/>
    <col min="30" max="30" width="3.83203125" style="347" customWidth="1"/>
    <col min="31" max="34" width="3.83203125" style="278" customWidth="1"/>
    <col min="35"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1058</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64" t="s">
        <v>439</v>
      </c>
      <c r="E8" s="2165"/>
      <c r="F8" s="2165"/>
      <c r="G8" s="2165"/>
      <c r="H8" s="2165"/>
      <c r="I8" s="2166"/>
      <c r="J8" s="2177" t="str">
        <f>IF(入力シート!F11="","",入力シート!F11)</f>
        <v/>
      </c>
      <c r="K8" s="2178"/>
      <c r="L8" s="2178"/>
      <c r="M8" s="2178"/>
      <c r="N8" s="2178"/>
      <c r="O8" s="2178"/>
      <c r="P8" s="2178"/>
      <c r="Q8" s="2178"/>
      <c r="R8" s="2178"/>
      <c r="S8" s="2178"/>
      <c r="T8" s="2179" t="s">
        <v>1360</v>
      </c>
      <c r="U8" s="2179"/>
      <c r="V8" s="2179"/>
      <c r="W8" s="2179"/>
      <c r="X8" s="2180"/>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344" customFormat="1" ht="15" customHeight="1">
      <c r="B10" s="295"/>
      <c r="C10" s="286"/>
      <c r="D10" s="921" t="s">
        <v>935</v>
      </c>
      <c r="E10" s="296"/>
      <c r="F10" s="296"/>
      <c r="G10" s="296"/>
      <c r="H10" s="296"/>
      <c r="I10" s="296"/>
      <c r="J10" s="296"/>
      <c r="K10" s="296"/>
      <c r="L10" s="296"/>
      <c r="M10" s="296"/>
      <c r="N10" s="296"/>
      <c r="O10" s="296"/>
      <c r="P10" s="296"/>
      <c r="Q10" s="296"/>
      <c r="R10" s="296"/>
      <c r="S10" s="296"/>
      <c r="T10" s="296"/>
      <c r="U10" s="296"/>
      <c r="V10" s="296"/>
      <c r="W10" s="279"/>
      <c r="X10" s="279"/>
      <c r="Y10" s="279"/>
      <c r="Z10" s="295"/>
      <c r="AA10" s="295"/>
      <c r="AB10" s="345"/>
      <c r="AC10" s="346"/>
      <c r="AD10" s="347"/>
    </row>
    <row r="11" spans="2:45" s="344" customFormat="1" ht="15" customHeight="1">
      <c r="B11" s="295"/>
      <c r="C11" s="286"/>
      <c r="D11" s="914" t="s">
        <v>1056</v>
      </c>
      <c r="E11" s="296"/>
      <c r="F11" s="296"/>
      <c r="G11" s="296"/>
      <c r="H11" s="296"/>
      <c r="I11" s="296"/>
      <c r="J11" s="296"/>
      <c r="K11" s="296"/>
      <c r="L11" s="296"/>
      <c r="M11" s="296"/>
      <c r="N11" s="296"/>
      <c r="O11" s="296"/>
      <c r="P11" s="296"/>
      <c r="Q11" s="296"/>
      <c r="R11" s="296"/>
      <c r="S11" s="296"/>
      <c r="T11" s="296"/>
      <c r="U11" s="296"/>
      <c r="V11" s="296"/>
      <c r="W11" s="279"/>
      <c r="X11" s="279"/>
      <c r="Y11" s="279"/>
      <c r="Z11" s="295"/>
      <c r="AA11" s="295"/>
      <c r="AB11" s="345"/>
      <c r="AC11" s="346"/>
      <c r="AD11" s="347"/>
    </row>
    <row r="12" spans="2:45" s="344" customFormat="1" ht="15" customHeight="1">
      <c r="B12" s="295"/>
      <c r="C12" s="286"/>
      <c r="D12" s="914" t="s">
        <v>1057</v>
      </c>
      <c r="E12" s="296"/>
      <c r="F12" s="296"/>
      <c r="G12" s="296"/>
      <c r="H12" s="296"/>
      <c r="I12" s="296"/>
      <c r="J12" s="296"/>
      <c r="K12" s="296"/>
      <c r="L12" s="296"/>
      <c r="M12" s="296"/>
      <c r="N12" s="296"/>
      <c r="O12" s="296"/>
      <c r="P12" s="296"/>
      <c r="Q12" s="296"/>
      <c r="R12" s="296"/>
      <c r="S12" s="296"/>
      <c r="T12" s="296"/>
      <c r="U12" s="296"/>
      <c r="V12" s="296"/>
      <c r="W12" s="279"/>
      <c r="X12" s="279"/>
      <c r="Y12" s="279"/>
      <c r="Z12" s="295"/>
      <c r="AA12" s="295"/>
      <c r="AB12" s="345"/>
      <c r="AC12" s="346"/>
      <c r="AD12" s="347"/>
    </row>
    <row r="13" spans="2:45" s="344" customFormat="1" ht="15" customHeight="1">
      <c r="B13" s="295"/>
      <c r="C13" s="286"/>
      <c r="D13" s="931" t="s">
        <v>938</v>
      </c>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344" customFormat="1" ht="26.25" customHeight="1">
      <c r="B14" s="295"/>
      <c r="C14" s="286"/>
      <c r="D14" s="2104" t="s">
        <v>279</v>
      </c>
      <c r="E14" s="2105"/>
      <c r="F14" s="2105"/>
      <c r="G14" s="2106"/>
      <c r="H14" s="2110" t="s">
        <v>317</v>
      </c>
      <c r="I14" s="2110"/>
      <c r="J14" s="2110"/>
      <c r="K14" s="2110"/>
      <c r="L14" s="2110"/>
      <c r="M14" s="2111" t="s">
        <v>280</v>
      </c>
      <c r="N14" s="2112" t="s">
        <v>283</v>
      </c>
      <c r="O14" s="2112"/>
      <c r="P14" s="2113"/>
      <c r="Q14" s="2160" t="s">
        <v>939</v>
      </c>
      <c r="R14" s="2117"/>
      <c r="S14" s="2117"/>
      <c r="T14" s="2118"/>
      <c r="U14" s="2098" t="s">
        <v>921</v>
      </c>
      <c r="V14" s="2098"/>
      <c r="W14" s="2098"/>
      <c r="X14" s="2098"/>
      <c r="Y14" s="2099" t="s">
        <v>286</v>
      </c>
      <c r="Z14" s="2099"/>
      <c r="AA14" s="2099"/>
      <c r="AB14" s="2099"/>
      <c r="AC14" s="2100" t="s">
        <v>922</v>
      </c>
      <c r="AD14" s="2100"/>
      <c r="AE14" s="2100"/>
      <c r="AF14" s="2100"/>
      <c r="AG14" s="2100"/>
      <c r="AH14" s="2100"/>
    </row>
    <row r="15" spans="2:45" s="344" customFormat="1" ht="26.25" customHeight="1">
      <c r="B15" s="295"/>
      <c r="C15" s="286"/>
      <c r="D15" s="2107"/>
      <c r="E15" s="2108"/>
      <c r="F15" s="2108"/>
      <c r="G15" s="2109"/>
      <c r="H15" s="2110"/>
      <c r="I15" s="2110"/>
      <c r="J15" s="2110"/>
      <c r="K15" s="2110"/>
      <c r="L15" s="2110"/>
      <c r="M15" s="2111"/>
      <c r="N15" s="2114"/>
      <c r="O15" s="2114"/>
      <c r="P15" s="2115"/>
      <c r="Q15" s="922" t="s">
        <v>287</v>
      </c>
      <c r="R15" s="2037" t="s">
        <v>288</v>
      </c>
      <c r="S15" s="2101"/>
      <c r="T15" s="2038"/>
      <c r="U15" s="947" t="s">
        <v>287</v>
      </c>
      <c r="V15" s="2102" t="s">
        <v>288</v>
      </c>
      <c r="W15" s="2102"/>
      <c r="X15" s="2102"/>
      <c r="Y15" s="924" t="s">
        <v>287</v>
      </c>
      <c r="Z15" s="2103" t="s">
        <v>923</v>
      </c>
      <c r="AA15" s="2103"/>
      <c r="AB15" s="2103"/>
      <c r="AC15" s="2100"/>
      <c r="AD15" s="2100"/>
      <c r="AE15" s="2100"/>
      <c r="AF15" s="2100"/>
      <c r="AG15" s="2100"/>
      <c r="AH15" s="2100"/>
    </row>
    <row r="16" spans="2:45" s="344" customFormat="1" ht="19.5" customHeight="1">
      <c r="B16" s="295"/>
      <c r="C16" s="957"/>
      <c r="D16" s="2157"/>
      <c r="E16" s="2158"/>
      <c r="F16" s="2158"/>
      <c r="G16" s="2159"/>
      <c r="H16" s="2154"/>
      <c r="I16" s="2155"/>
      <c r="J16" s="2155"/>
      <c r="K16" s="2155"/>
      <c r="L16" s="2156"/>
      <c r="M16" s="929"/>
      <c r="N16" s="2122"/>
      <c r="O16" s="2123"/>
      <c r="P16" s="2124"/>
      <c r="Q16" s="945"/>
      <c r="R16" s="2125">
        <f t="shared" ref="R16:R23" si="0">INT(Q16*N16)</f>
        <v>0</v>
      </c>
      <c r="S16" s="2126"/>
      <c r="T16" s="2127"/>
      <c r="U16" s="948"/>
      <c r="V16" s="2125">
        <f t="shared" ref="V16:V23" si="1">INT(N16*U16)</f>
        <v>0</v>
      </c>
      <c r="W16" s="2126"/>
      <c r="X16" s="2127"/>
      <c r="Y16" s="927">
        <f t="shared" ref="Y16:Y23" si="2">Q16-U16</f>
        <v>0</v>
      </c>
      <c r="Z16" s="2125">
        <f t="shared" ref="Z16:Z23" si="3">R16-V16</f>
        <v>0</v>
      </c>
      <c r="AA16" s="2126"/>
      <c r="AB16" s="2127"/>
      <c r="AC16" s="2089"/>
      <c r="AD16" s="2090"/>
      <c r="AE16" s="2090"/>
      <c r="AF16" s="2090"/>
      <c r="AG16" s="2090"/>
      <c r="AH16" s="2091"/>
      <c r="AJ16" s="746" t="s">
        <v>1054</v>
      </c>
    </row>
    <row r="17" spans="2:36" s="344" customFormat="1" ht="19.5" customHeight="1">
      <c r="B17" s="295"/>
      <c r="C17" s="957"/>
      <c r="D17" s="2157"/>
      <c r="E17" s="2158"/>
      <c r="F17" s="2158"/>
      <c r="G17" s="2159"/>
      <c r="H17" s="2157"/>
      <c r="I17" s="2158"/>
      <c r="J17" s="2158"/>
      <c r="K17" s="2158"/>
      <c r="L17" s="2159"/>
      <c r="M17" s="929"/>
      <c r="N17" s="2122"/>
      <c r="O17" s="2123"/>
      <c r="P17" s="2124"/>
      <c r="Q17" s="945"/>
      <c r="R17" s="2125">
        <f t="shared" si="0"/>
        <v>0</v>
      </c>
      <c r="S17" s="2126"/>
      <c r="T17" s="2127"/>
      <c r="U17" s="948"/>
      <c r="V17" s="2125">
        <f t="shared" si="1"/>
        <v>0</v>
      </c>
      <c r="W17" s="2126"/>
      <c r="X17" s="2127"/>
      <c r="Y17" s="927">
        <f t="shared" si="2"/>
        <v>0</v>
      </c>
      <c r="Z17" s="2125">
        <f t="shared" si="3"/>
        <v>0</v>
      </c>
      <c r="AA17" s="2126"/>
      <c r="AB17" s="2127"/>
      <c r="AC17" s="2089"/>
      <c r="AD17" s="2090"/>
      <c r="AE17" s="2090"/>
      <c r="AF17" s="2090"/>
      <c r="AG17" s="2090"/>
      <c r="AH17" s="2091"/>
    </row>
    <row r="18" spans="2:36" s="344" customFormat="1" ht="19.5" customHeight="1">
      <c r="B18" s="295"/>
      <c r="C18" s="957"/>
      <c r="D18" s="2157"/>
      <c r="E18" s="2158"/>
      <c r="F18" s="2158"/>
      <c r="G18" s="2159"/>
      <c r="H18" s="2157"/>
      <c r="I18" s="2158"/>
      <c r="J18" s="2158"/>
      <c r="K18" s="2158"/>
      <c r="L18" s="2159"/>
      <c r="M18" s="929"/>
      <c r="N18" s="2122"/>
      <c r="O18" s="2123"/>
      <c r="P18" s="2124"/>
      <c r="Q18" s="945"/>
      <c r="R18" s="2125">
        <f t="shared" si="0"/>
        <v>0</v>
      </c>
      <c r="S18" s="2126"/>
      <c r="T18" s="2127"/>
      <c r="U18" s="948"/>
      <c r="V18" s="2125">
        <f t="shared" si="1"/>
        <v>0</v>
      </c>
      <c r="W18" s="2126"/>
      <c r="X18" s="2127"/>
      <c r="Y18" s="927">
        <f t="shared" si="2"/>
        <v>0</v>
      </c>
      <c r="Z18" s="2125">
        <f t="shared" si="3"/>
        <v>0</v>
      </c>
      <c r="AA18" s="2126"/>
      <c r="AB18" s="2127"/>
      <c r="AC18" s="2089"/>
      <c r="AD18" s="2090"/>
      <c r="AE18" s="2090"/>
      <c r="AF18" s="2090"/>
      <c r="AG18" s="2090"/>
      <c r="AH18" s="2091"/>
    </row>
    <row r="19" spans="2:36" s="344" customFormat="1" ht="19.5" customHeight="1">
      <c r="B19" s="295"/>
      <c r="C19" s="957"/>
      <c r="D19" s="2157"/>
      <c r="E19" s="2158"/>
      <c r="F19" s="2158"/>
      <c r="G19" s="2159"/>
      <c r="H19" s="2157"/>
      <c r="I19" s="2158"/>
      <c r="J19" s="2158"/>
      <c r="K19" s="2158"/>
      <c r="L19" s="2159"/>
      <c r="M19" s="929"/>
      <c r="N19" s="2122"/>
      <c r="O19" s="2123"/>
      <c r="P19" s="2124"/>
      <c r="Q19" s="945"/>
      <c r="R19" s="2125">
        <f t="shared" si="0"/>
        <v>0</v>
      </c>
      <c r="S19" s="2126"/>
      <c r="T19" s="2127"/>
      <c r="U19" s="948"/>
      <c r="V19" s="2125">
        <f t="shared" si="1"/>
        <v>0</v>
      </c>
      <c r="W19" s="2126"/>
      <c r="X19" s="2127"/>
      <c r="Y19" s="927">
        <f t="shared" si="2"/>
        <v>0</v>
      </c>
      <c r="Z19" s="2125">
        <f t="shared" si="3"/>
        <v>0</v>
      </c>
      <c r="AA19" s="2126"/>
      <c r="AB19" s="2127"/>
      <c r="AC19" s="2089"/>
      <c r="AD19" s="2090"/>
      <c r="AE19" s="2090"/>
      <c r="AF19" s="2090"/>
      <c r="AG19" s="2090"/>
      <c r="AH19" s="2091"/>
    </row>
    <row r="20" spans="2:36" s="344" customFormat="1" ht="19.5" customHeight="1">
      <c r="B20" s="295"/>
      <c r="C20" s="957"/>
      <c r="D20" s="2157"/>
      <c r="E20" s="2158"/>
      <c r="F20" s="2158"/>
      <c r="G20" s="2159"/>
      <c r="H20" s="2157"/>
      <c r="I20" s="2158"/>
      <c r="J20" s="2158"/>
      <c r="K20" s="2158"/>
      <c r="L20" s="2159"/>
      <c r="M20" s="929"/>
      <c r="N20" s="2122"/>
      <c r="O20" s="2123"/>
      <c r="P20" s="2124"/>
      <c r="Q20" s="945"/>
      <c r="R20" s="2125">
        <f t="shared" si="0"/>
        <v>0</v>
      </c>
      <c r="S20" s="2126"/>
      <c r="T20" s="2127"/>
      <c r="U20" s="948"/>
      <c r="V20" s="2125">
        <f t="shared" si="1"/>
        <v>0</v>
      </c>
      <c r="W20" s="2126"/>
      <c r="X20" s="2127"/>
      <c r="Y20" s="927">
        <f t="shared" si="2"/>
        <v>0</v>
      </c>
      <c r="Z20" s="2125">
        <f t="shared" si="3"/>
        <v>0</v>
      </c>
      <c r="AA20" s="2126"/>
      <c r="AB20" s="2127"/>
      <c r="AC20" s="2089"/>
      <c r="AD20" s="2090"/>
      <c r="AE20" s="2090"/>
      <c r="AF20" s="2090"/>
      <c r="AG20" s="2090"/>
      <c r="AH20" s="2091"/>
    </row>
    <row r="21" spans="2:36" s="344" customFormat="1" ht="19.5" customHeight="1">
      <c r="B21" s="295"/>
      <c r="C21" s="957"/>
      <c r="D21" s="2157"/>
      <c r="E21" s="2158"/>
      <c r="F21" s="2158"/>
      <c r="G21" s="2159"/>
      <c r="H21" s="2157"/>
      <c r="I21" s="2158"/>
      <c r="J21" s="2158"/>
      <c r="K21" s="2158"/>
      <c r="L21" s="2159"/>
      <c r="M21" s="929"/>
      <c r="N21" s="2122"/>
      <c r="O21" s="2123"/>
      <c r="P21" s="2124"/>
      <c r="Q21" s="945"/>
      <c r="R21" s="2125">
        <f t="shared" si="0"/>
        <v>0</v>
      </c>
      <c r="S21" s="2126"/>
      <c r="T21" s="2127"/>
      <c r="U21" s="948"/>
      <c r="V21" s="2125">
        <f t="shared" si="1"/>
        <v>0</v>
      </c>
      <c r="W21" s="2126"/>
      <c r="X21" s="2127"/>
      <c r="Y21" s="927">
        <f t="shared" si="2"/>
        <v>0</v>
      </c>
      <c r="Z21" s="2125">
        <f t="shared" si="3"/>
        <v>0</v>
      </c>
      <c r="AA21" s="2126"/>
      <c r="AB21" s="2127"/>
      <c r="AC21" s="2089"/>
      <c r="AD21" s="2090"/>
      <c r="AE21" s="2090"/>
      <c r="AF21" s="2090"/>
      <c r="AG21" s="2090"/>
      <c r="AH21" s="2091"/>
    </row>
    <row r="22" spans="2:36" s="344" customFormat="1" ht="19.5" customHeight="1">
      <c r="B22" s="295"/>
      <c r="C22" s="957"/>
      <c r="D22" s="2157"/>
      <c r="E22" s="2158"/>
      <c r="F22" s="2158"/>
      <c r="G22" s="2159"/>
      <c r="H22" s="2157"/>
      <c r="I22" s="2158"/>
      <c r="J22" s="2158"/>
      <c r="K22" s="2158"/>
      <c r="L22" s="2159"/>
      <c r="M22" s="929"/>
      <c r="N22" s="2122"/>
      <c r="O22" s="2123"/>
      <c r="P22" s="2124"/>
      <c r="Q22" s="945"/>
      <c r="R22" s="2125">
        <f t="shared" si="0"/>
        <v>0</v>
      </c>
      <c r="S22" s="2126"/>
      <c r="T22" s="2127"/>
      <c r="U22" s="948"/>
      <c r="V22" s="2125">
        <f t="shared" si="1"/>
        <v>0</v>
      </c>
      <c r="W22" s="2126"/>
      <c r="X22" s="2127"/>
      <c r="Y22" s="927">
        <f t="shared" si="2"/>
        <v>0</v>
      </c>
      <c r="Z22" s="2125">
        <f t="shared" si="3"/>
        <v>0</v>
      </c>
      <c r="AA22" s="2126"/>
      <c r="AB22" s="2127"/>
      <c r="AC22" s="2089"/>
      <c r="AD22" s="2090"/>
      <c r="AE22" s="2090"/>
      <c r="AF22" s="2090"/>
      <c r="AG22" s="2090"/>
      <c r="AH22" s="2091"/>
    </row>
    <row r="23" spans="2:36" s="344" customFormat="1" ht="19.5" customHeight="1" thickBot="1">
      <c r="B23" s="295"/>
      <c r="C23" s="957"/>
      <c r="D23" s="2161"/>
      <c r="E23" s="2162"/>
      <c r="F23" s="2162"/>
      <c r="G23" s="2162"/>
      <c r="H23" s="2161"/>
      <c r="I23" s="2162"/>
      <c r="J23" s="2162"/>
      <c r="K23" s="2162"/>
      <c r="L23" s="2163"/>
      <c r="M23" s="930"/>
      <c r="N23" s="2144"/>
      <c r="O23" s="2145"/>
      <c r="P23" s="2146"/>
      <c r="Q23" s="946"/>
      <c r="R23" s="2092">
        <f t="shared" si="0"/>
        <v>0</v>
      </c>
      <c r="S23" s="2093"/>
      <c r="T23" s="2094"/>
      <c r="U23" s="949"/>
      <c r="V23" s="2092">
        <f t="shared" si="1"/>
        <v>0</v>
      </c>
      <c r="W23" s="2093"/>
      <c r="X23" s="2094"/>
      <c r="Y23" s="928">
        <f t="shared" si="2"/>
        <v>0</v>
      </c>
      <c r="Z23" s="2092">
        <f t="shared" si="3"/>
        <v>0</v>
      </c>
      <c r="AA23" s="2093"/>
      <c r="AB23" s="2094"/>
      <c r="AC23" s="2095"/>
      <c r="AD23" s="2096"/>
      <c r="AE23" s="2096"/>
      <c r="AF23" s="2096"/>
      <c r="AG23" s="2096"/>
      <c r="AH23" s="2097"/>
    </row>
    <row r="24" spans="2:36" s="344" customFormat="1" ht="19.5" customHeight="1" thickTop="1">
      <c r="B24" s="295"/>
      <c r="C24" s="286"/>
      <c r="D24" s="2138" t="s">
        <v>924</v>
      </c>
      <c r="E24" s="2138"/>
      <c r="F24" s="2138"/>
      <c r="G24" s="2138"/>
      <c r="H24" s="2138"/>
      <c r="I24" s="2138"/>
      <c r="J24" s="2138"/>
      <c r="K24" s="2138"/>
      <c r="L24" s="2138"/>
      <c r="M24" s="2138"/>
      <c r="N24" s="2138"/>
      <c r="O24" s="2138"/>
      <c r="P24" s="2139"/>
      <c r="Q24" s="926"/>
      <c r="R24" s="2140">
        <f>SUM(R16:T23)</f>
        <v>0</v>
      </c>
      <c r="S24" s="2140"/>
      <c r="T24" s="2140"/>
      <c r="U24" s="925"/>
      <c r="V24" s="2140">
        <f>SUM(V16:X23)</f>
        <v>0</v>
      </c>
      <c r="W24" s="2140"/>
      <c r="X24" s="2140"/>
      <c r="Y24" s="925"/>
      <c r="Z24" s="2140">
        <f>SUM(Z16:AB23)</f>
        <v>0</v>
      </c>
      <c r="AA24" s="2140"/>
      <c r="AB24" s="2140"/>
      <c r="AC24" s="2137"/>
      <c r="AD24" s="2137"/>
      <c r="AE24" s="2137"/>
      <c r="AF24" s="2137"/>
      <c r="AG24" s="2137"/>
      <c r="AH24" s="2137"/>
    </row>
    <row r="25" spans="2:36" s="344" customFormat="1" ht="15" customHeight="1">
      <c r="B25" s="295"/>
      <c r="C25" s="286"/>
      <c r="D25" s="296"/>
      <c r="E25" s="296"/>
      <c r="F25" s="296"/>
      <c r="G25" s="296"/>
      <c r="H25" s="296"/>
      <c r="I25" s="296"/>
      <c r="J25" s="296"/>
      <c r="K25" s="296"/>
      <c r="L25" s="296"/>
      <c r="M25" s="296"/>
      <c r="N25" s="296"/>
      <c r="O25" s="296"/>
      <c r="P25" s="296"/>
      <c r="Q25" s="296"/>
      <c r="R25" s="296"/>
      <c r="S25" s="296"/>
      <c r="T25" s="296"/>
      <c r="U25" s="296"/>
      <c r="V25" s="296"/>
      <c r="W25" s="279"/>
      <c r="X25" s="279"/>
      <c r="Y25" s="279"/>
      <c r="Z25" s="295"/>
      <c r="AA25" s="295"/>
      <c r="AB25" s="345"/>
      <c r="AC25" s="346"/>
      <c r="AD25" s="347"/>
    </row>
    <row r="26" spans="2:36" s="293" customFormat="1" ht="15.5">
      <c r="B26" s="288"/>
      <c r="C26" s="289" t="s">
        <v>754</v>
      </c>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88"/>
      <c r="AB26" s="236"/>
      <c r="AC26" s="346"/>
      <c r="AD26" s="347"/>
    </row>
    <row r="27" spans="2:36" s="293" customFormat="1" ht="15.5">
      <c r="B27" s="288"/>
      <c r="C27" s="289"/>
      <c r="D27" s="277" t="s">
        <v>941</v>
      </c>
      <c r="E27" s="291"/>
      <c r="F27" s="291"/>
      <c r="G27" s="291"/>
      <c r="H27" s="291"/>
      <c r="I27" s="291"/>
      <c r="J27" s="291"/>
      <c r="K27" s="291"/>
      <c r="L27" s="291"/>
      <c r="M27" s="291"/>
      <c r="N27" s="291"/>
      <c r="O27" s="291"/>
      <c r="P27" s="291"/>
      <c r="Q27" s="291"/>
      <c r="R27" s="291"/>
      <c r="S27" s="291"/>
      <c r="T27" s="291"/>
      <c r="U27" s="292"/>
      <c r="V27" s="291"/>
      <c r="W27" s="291"/>
      <c r="X27" s="291"/>
      <c r="Y27" s="291"/>
      <c r="Z27" s="288"/>
      <c r="AA27" s="288"/>
      <c r="AB27" s="236"/>
      <c r="AC27" s="346"/>
      <c r="AD27" s="347"/>
    </row>
    <row r="28" spans="2:36" s="344" customFormat="1" ht="30" customHeight="1">
      <c r="B28" s="295"/>
      <c r="C28" s="286"/>
      <c r="D28" s="2171" t="s">
        <v>733</v>
      </c>
      <c r="E28" s="2172"/>
      <c r="F28" s="2172"/>
      <c r="G28" s="2172"/>
      <c r="H28" s="2172"/>
      <c r="I28" s="2173"/>
      <c r="J28" s="2174">
        <f>V24</f>
        <v>0</v>
      </c>
      <c r="K28" s="2175"/>
      <c r="L28" s="2175"/>
      <c r="M28" s="2175"/>
      <c r="N28" s="2175"/>
      <c r="O28" s="2175"/>
      <c r="P28" s="2175"/>
      <c r="Q28" s="2175"/>
      <c r="R28" s="2176"/>
      <c r="S28" s="306" t="s">
        <v>277</v>
      </c>
      <c r="T28" s="289" t="s">
        <v>412</v>
      </c>
      <c r="U28" s="2170"/>
      <c r="V28" s="2170"/>
      <c r="W28" s="2170"/>
      <c r="X28" s="2170"/>
      <c r="Y28" s="2170"/>
      <c r="Z28" s="2170"/>
      <c r="AA28" s="295"/>
      <c r="AB28" s="345"/>
      <c r="AC28" s="346"/>
      <c r="AD28" s="347"/>
      <c r="AJ28" s="746" t="s">
        <v>942</v>
      </c>
    </row>
    <row r="29" spans="2:36" s="344" customFormat="1" ht="15" customHeight="1">
      <c r="B29" s="295"/>
      <c r="C29" s="286"/>
      <c r="D29" s="712"/>
      <c r="E29" s="303"/>
      <c r="F29" s="304"/>
      <c r="G29" s="305"/>
      <c r="H29" s="305"/>
      <c r="I29" s="305"/>
      <c r="J29" s="305"/>
      <c r="K29" s="305"/>
      <c r="L29" s="239"/>
      <c r="M29" s="239"/>
      <c r="N29" s="239"/>
      <c r="O29" s="239"/>
      <c r="P29" s="239"/>
      <c r="Q29" s="239"/>
      <c r="R29" s="239"/>
      <c r="S29" s="239"/>
      <c r="T29" s="239"/>
      <c r="U29" s="239"/>
      <c r="V29" s="239"/>
      <c r="W29" s="239"/>
      <c r="X29" s="239"/>
      <c r="Y29" s="239"/>
      <c r="Z29" s="295"/>
      <c r="AA29" s="295"/>
      <c r="AB29" s="345"/>
      <c r="AC29" s="346"/>
      <c r="AD29" s="347"/>
    </row>
    <row r="30" spans="2:36" s="293" customFormat="1" ht="15.5">
      <c r="B30" s="288"/>
      <c r="C30" s="289"/>
      <c r="D30" s="277" t="s">
        <v>734</v>
      </c>
      <c r="E30" s="291"/>
      <c r="F30" s="291"/>
      <c r="G30" s="291"/>
      <c r="H30" s="291"/>
      <c r="I30" s="291"/>
      <c r="J30" s="291"/>
      <c r="K30" s="291"/>
      <c r="L30" s="291"/>
      <c r="M30" s="291"/>
      <c r="N30" s="291"/>
      <c r="O30" s="291"/>
      <c r="P30" s="291"/>
      <c r="Q30" s="291"/>
      <c r="R30" s="291"/>
      <c r="S30" s="291"/>
      <c r="T30" s="291"/>
      <c r="U30" s="292"/>
      <c r="V30" s="291"/>
      <c r="W30" s="291"/>
      <c r="X30" s="291"/>
      <c r="Y30" s="291"/>
      <c r="Z30" s="288"/>
      <c r="AA30" s="288"/>
      <c r="AB30" s="236"/>
      <c r="AC30" s="346"/>
      <c r="AD30" s="347"/>
    </row>
    <row r="31" spans="2:36" s="344" customFormat="1" ht="30" customHeight="1">
      <c r="B31" s="295"/>
      <c r="C31" s="286"/>
      <c r="D31" s="2164" t="s">
        <v>413</v>
      </c>
      <c r="E31" s="2165"/>
      <c r="F31" s="2165"/>
      <c r="G31" s="2165"/>
      <c r="H31" s="2165"/>
      <c r="I31" s="2166"/>
      <c r="J31" s="2167">
        <v>900000</v>
      </c>
      <c r="K31" s="2168"/>
      <c r="L31" s="2168"/>
      <c r="M31" s="2168"/>
      <c r="N31" s="2168"/>
      <c r="O31" s="2168"/>
      <c r="P31" s="2168"/>
      <c r="Q31" s="2168"/>
      <c r="R31" s="2169"/>
      <c r="S31" s="306" t="s">
        <v>277</v>
      </c>
      <c r="T31" s="289" t="s">
        <v>735</v>
      </c>
      <c r="U31" s="2170" t="s">
        <v>736</v>
      </c>
      <c r="V31" s="2170"/>
      <c r="W31" s="2170"/>
      <c r="X31" s="2170"/>
      <c r="Y31" s="2170"/>
      <c r="Z31" s="2170"/>
      <c r="AA31" s="295"/>
      <c r="AB31" s="345"/>
      <c r="AC31" s="346"/>
      <c r="AD31" s="347"/>
      <c r="AJ31" s="746" t="s">
        <v>942</v>
      </c>
    </row>
    <row r="32" spans="2:36" s="344" customFormat="1" ht="15" customHeight="1">
      <c r="B32" s="295"/>
      <c r="C32" s="286"/>
      <c r="D32" s="303"/>
      <c r="E32" s="303"/>
      <c r="F32" s="304"/>
      <c r="G32" s="305"/>
      <c r="H32" s="305"/>
      <c r="I32" s="710"/>
      <c r="J32" s="710"/>
      <c r="K32" s="710"/>
      <c r="L32" s="710"/>
      <c r="M32" s="710"/>
      <c r="N32" s="710"/>
      <c r="O32" s="710"/>
      <c r="P32" s="710"/>
      <c r="Q32" s="710"/>
      <c r="R32" s="710"/>
      <c r="S32" s="710"/>
      <c r="T32" s="710"/>
      <c r="U32" s="710"/>
      <c r="V32" s="710"/>
      <c r="W32" s="710"/>
      <c r="X32" s="710"/>
      <c r="Y32" s="710"/>
      <c r="Z32" s="295"/>
      <c r="AA32" s="295"/>
      <c r="AB32" s="345"/>
      <c r="AC32" s="346"/>
      <c r="AD32" s="347"/>
    </row>
    <row r="33" spans="2:36" s="293" customFormat="1" ht="15.5">
      <c r="B33" s="288"/>
      <c r="C33" s="289" t="s">
        <v>755</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36" s="344" customFormat="1" ht="50.15" customHeight="1">
      <c r="B34" s="295"/>
      <c r="C34" s="286"/>
      <c r="D34" s="2164" t="s">
        <v>737</v>
      </c>
      <c r="E34" s="2165"/>
      <c r="F34" s="2165"/>
      <c r="G34" s="2165"/>
      <c r="H34" s="2165"/>
      <c r="I34" s="2166"/>
      <c r="J34" s="2167">
        <f>IF(J28="",0,MIN(J28,J31))</f>
        <v>0</v>
      </c>
      <c r="K34" s="2168"/>
      <c r="L34" s="2168"/>
      <c r="M34" s="2168"/>
      <c r="N34" s="2168"/>
      <c r="O34" s="2168"/>
      <c r="P34" s="2168"/>
      <c r="Q34" s="2168"/>
      <c r="R34" s="2169"/>
      <c r="S34" s="306" t="s">
        <v>277</v>
      </c>
      <c r="T34" s="289" t="s">
        <v>738</v>
      </c>
      <c r="U34" s="2170" t="s">
        <v>739</v>
      </c>
      <c r="V34" s="2170"/>
      <c r="W34" s="2170"/>
      <c r="X34" s="2170"/>
      <c r="Y34" s="2170"/>
      <c r="Z34" s="2170"/>
      <c r="AA34" s="295"/>
      <c r="AB34" s="345"/>
      <c r="AC34" s="346"/>
      <c r="AD34" s="347"/>
      <c r="AJ34" s="746" t="s">
        <v>942</v>
      </c>
    </row>
    <row r="35" spans="2:36" s="344" customFormat="1" ht="15" customHeight="1">
      <c r="B35" s="295"/>
      <c r="C35" s="286"/>
      <c r="D35" s="723" t="s">
        <v>1055</v>
      </c>
      <c r="E35" s="711"/>
      <c r="F35" s="308"/>
      <c r="G35" s="307"/>
      <c r="H35" s="307"/>
      <c r="I35" s="710"/>
      <c r="J35" s="710"/>
      <c r="K35" s="710"/>
      <c r="L35" s="710"/>
      <c r="M35" s="710"/>
      <c r="N35" s="710"/>
      <c r="O35" s="710"/>
      <c r="P35" s="710"/>
      <c r="Q35" s="710"/>
      <c r="R35" s="710"/>
      <c r="S35" s="710"/>
      <c r="T35" s="710"/>
      <c r="U35" s="710"/>
      <c r="V35" s="710"/>
      <c r="W35" s="710"/>
      <c r="X35" s="710"/>
      <c r="Y35" s="710"/>
      <c r="Z35" s="295"/>
      <c r="AA35" s="295"/>
      <c r="AB35" s="345"/>
      <c r="AC35" s="346"/>
      <c r="AD35" s="347"/>
    </row>
    <row r="36" spans="2:36" s="344" customFormat="1" ht="15" customHeight="1">
      <c r="B36" s="295"/>
      <c r="C36" s="286"/>
      <c r="D36" s="723"/>
      <c r="E36" s="711"/>
      <c r="F36" s="308"/>
      <c r="G36" s="307"/>
      <c r="H36" s="307"/>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6" s="293" customFormat="1" ht="15.5">
      <c r="B37" s="288"/>
      <c r="C37" s="289" t="s">
        <v>756</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6" s="293" customFormat="1" ht="15.5">
      <c r="B38" s="288"/>
      <c r="C38" s="289"/>
      <c r="D38" s="290" t="s">
        <v>757</v>
      </c>
      <c r="E38" s="291"/>
      <c r="F38" s="291"/>
      <c r="G38" s="291"/>
      <c r="H38" s="291"/>
      <c r="I38" s="291"/>
      <c r="J38" s="291"/>
      <c r="K38" s="291"/>
      <c r="L38" s="291"/>
      <c r="M38" s="291"/>
      <c r="N38" s="291"/>
      <c r="O38" s="291"/>
      <c r="P38" s="291"/>
      <c r="Q38" s="291"/>
      <c r="R38" s="291"/>
      <c r="S38" s="291"/>
      <c r="T38" s="291"/>
      <c r="U38" s="292"/>
      <c r="V38" s="291"/>
      <c r="W38" s="291"/>
      <c r="X38" s="291"/>
      <c r="Y38" s="291"/>
      <c r="Z38" s="932"/>
      <c r="AA38" s="932"/>
      <c r="AB38" s="933"/>
      <c r="AC38" s="934"/>
      <c r="AD38" s="935"/>
      <c r="AE38" s="936"/>
      <c r="AF38" s="936"/>
      <c r="AG38" s="936"/>
      <c r="AH38" s="936"/>
    </row>
    <row r="39" spans="2:36" s="293" customFormat="1" ht="15.5">
      <c r="B39" s="288"/>
      <c r="C39" s="289"/>
      <c r="D39" s="762"/>
      <c r="E39" s="763"/>
      <c r="F39" s="763"/>
      <c r="G39" s="763"/>
      <c r="H39" s="763"/>
      <c r="I39" s="763"/>
      <c r="J39" s="763"/>
      <c r="K39" s="763"/>
      <c r="L39" s="763"/>
      <c r="M39" s="763"/>
      <c r="N39" s="763"/>
      <c r="O39" s="763"/>
      <c r="P39" s="763"/>
      <c r="Q39" s="763"/>
      <c r="R39" s="763"/>
      <c r="S39" s="763"/>
      <c r="T39" s="763"/>
      <c r="U39" s="764"/>
      <c r="V39" s="763"/>
      <c r="W39" s="763"/>
      <c r="X39" s="763"/>
      <c r="Y39" s="763"/>
      <c r="Z39" s="288"/>
      <c r="AA39" s="288"/>
      <c r="AB39" s="236"/>
      <c r="AC39" s="346"/>
      <c r="AD39" s="347"/>
      <c r="AH39" s="937"/>
    </row>
    <row r="40" spans="2:36" s="293" customFormat="1" ht="15.5">
      <c r="B40" s="288"/>
      <c r="C40" s="289"/>
      <c r="D40" s="765"/>
      <c r="E40" s="766"/>
      <c r="F40" s="766"/>
      <c r="G40" s="766"/>
      <c r="H40" s="766"/>
      <c r="I40" s="766"/>
      <c r="J40" s="766"/>
      <c r="K40" s="766"/>
      <c r="L40" s="766"/>
      <c r="M40" s="766"/>
      <c r="N40" s="766"/>
      <c r="O40" s="766"/>
      <c r="P40" s="766"/>
      <c r="Q40" s="766"/>
      <c r="R40" s="766"/>
      <c r="S40" s="766"/>
      <c r="T40" s="766"/>
      <c r="U40" s="767"/>
      <c r="V40" s="766"/>
      <c r="W40" s="766"/>
      <c r="X40" s="766"/>
      <c r="Y40" s="766"/>
      <c r="Z40" s="288"/>
      <c r="AA40" s="288"/>
      <c r="AB40" s="236"/>
      <c r="AC40" s="346"/>
      <c r="AD40" s="347"/>
      <c r="AH40" s="938"/>
    </row>
    <row r="41" spans="2:36" s="293" customFormat="1" ht="15.5">
      <c r="B41" s="288"/>
      <c r="C41" s="289"/>
      <c r="D41" s="768"/>
      <c r="E41" s="766"/>
      <c r="F41" s="766"/>
      <c r="G41" s="766"/>
      <c r="H41" s="766"/>
      <c r="I41" s="766"/>
      <c r="J41" s="766"/>
      <c r="K41" s="766"/>
      <c r="L41" s="766"/>
      <c r="M41" s="766"/>
      <c r="N41" s="766"/>
      <c r="O41" s="766"/>
      <c r="P41" s="766"/>
      <c r="Q41" s="766"/>
      <c r="R41" s="766"/>
      <c r="S41" s="766"/>
      <c r="T41" s="766"/>
      <c r="U41" s="767"/>
      <c r="V41" s="766"/>
      <c r="W41" s="766"/>
      <c r="X41" s="766"/>
      <c r="Y41" s="766"/>
      <c r="Z41" s="288"/>
      <c r="AA41" s="288"/>
      <c r="AB41" s="236"/>
      <c r="AC41" s="346"/>
      <c r="AD41" s="347"/>
      <c r="AH41" s="938"/>
    </row>
    <row r="42" spans="2:36" s="293" customFormat="1" ht="15.5">
      <c r="B42" s="288"/>
      <c r="C42" s="289"/>
      <c r="D42" s="768"/>
      <c r="E42" s="766"/>
      <c r="F42" s="766"/>
      <c r="G42" s="766"/>
      <c r="H42" s="766"/>
      <c r="I42" s="766"/>
      <c r="J42" s="766"/>
      <c r="K42" s="766"/>
      <c r="L42" s="766"/>
      <c r="M42" s="766"/>
      <c r="N42" s="766"/>
      <c r="O42" s="766"/>
      <c r="P42" s="766"/>
      <c r="Q42" s="766"/>
      <c r="R42" s="766"/>
      <c r="S42" s="766"/>
      <c r="T42" s="766"/>
      <c r="U42" s="767"/>
      <c r="V42" s="766"/>
      <c r="W42" s="766"/>
      <c r="X42" s="766"/>
      <c r="Y42" s="766"/>
      <c r="Z42" s="288"/>
      <c r="AA42" s="288"/>
      <c r="AB42" s="236"/>
      <c r="AC42" s="346"/>
      <c r="AD42" s="347"/>
      <c r="AH42" s="938"/>
    </row>
    <row r="43" spans="2:36" s="293" customFormat="1" ht="15.5">
      <c r="B43" s="288"/>
      <c r="C43" s="289"/>
      <c r="D43" s="768"/>
      <c r="E43" s="766"/>
      <c r="F43" s="766"/>
      <c r="G43" s="766"/>
      <c r="H43" s="766"/>
      <c r="I43" s="766"/>
      <c r="J43" s="766"/>
      <c r="K43" s="766"/>
      <c r="L43" s="766"/>
      <c r="M43" s="766"/>
      <c r="N43" s="766"/>
      <c r="O43" s="766"/>
      <c r="P43" s="766"/>
      <c r="Q43" s="766"/>
      <c r="R43" s="766"/>
      <c r="S43" s="766"/>
      <c r="T43" s="766"/>
      <c r="U43" s="767"/>
      <c r="V43" s="766"/>
      <c r="W43" s="766"/>
      <c r="X43" s="766"/>
      <c r="Y43" s="766"/>
      <c r="Z43" s="288"/>
      <c r="AA43" s="288"/>
      <c r="AB43" s="236"/>
      <c r="AC43" s="309"/>
      <c r="AD43" s="310"/>
      <c r="AH43" s="938"/>
    </row>
    <row r="44" spans="2:36" s="293" customFormat="1" ht="15.5">
      <c r="B44" s="288"/>
      <c r="C44" s="289"/>
      <c r="D44" s="768"/>
      <c r="E44" s="766"/>
      <c r="F44" s="766"/>
      <c r="G44" s="766"/>
      <c r="H44" s="766"/>
      <c r="I44" s="766"/>
      <c r="J44" s="766"/>
      <c r="K44" s="766"/>
      <c r="L44" s="766"/>
      <c r="M44" s="766"/>
      <c r="N44" s="766"/>
      <c r="O44" s="766"/>
      <c r="P44" s="766"/>
      <c r="Q44" s="766"/>
      <c r="R44" s="766"/>
      <c r="S44" s="766"/>
      <c r="T44" s="766"/>
      <c r="U44" s="767"/>
      <c r="V44" s="766"/>
      <c r="W44" s="766"/>
      <c r="X44" s="766"/>
      <c r="Y44" s="766"/>
      <c r="Z44" s="288"/>
      <c r="AA44" s="288"/>
      <c r="AB44" s="236"/>
      <c r="AC44" s="309"/>
      <c r="AD44" s="310"/>
      <c r="AH44" s="938"/>
    </row>
    <row r="45" spans="2:36" s="293" customFormat="1" ht="15.5">
      <c r="B45" s="288"/>
      <c r="C45" s="289"/>
      <c r="D45" s="768"/>
      <c r="E45" s="766"/>
      <c r="F45" s="766"/>
      <c r="G45" s="766"/>
      <c r="H45" s="766"/>
      <c r="I45" s="766"/>
      <c r="J45" s="766"/>
      <c r="K45" s="766"/>
      <c r="L45" s="766"/>
      <c r="M45" s="766"/>
      <c r="N45" s="766"/>
      <c r="O45" s="766"/>
      <c r="P45" s="766"/>
      <c r="Q45" s="766"/>
      <c r="R45" s="766"/>
      <c r="S45" s="766"/>
      <c r="T45" s="766"/>
      <c r="U45" s="767"/>
      <c r="V45" s="766"/>
      <c r="W45" s="766"/>
      <c r="X45" s="766"/>
      <c r="Y45" s="766"/>
      <c r="Z45" s="288"/>
      <c r="AA45" s="288"/>
      <c r="AB45" s="236"/>
      <c r="AC45" s="309"/>
      <c r="AD45" s="310"/>
      <c r="AH45" s="938"/>
    </row>
    <row r="46" spans="2:36" s="293" customFormat="1" ht="15.5">
      <c r="B46" s="288"/>
      <c r="C46" s="289"/>
      <c r="D46" s="768"/>
      <c r="E46" s="766"/>
      <c r="F46" s="766"/>
      <c r="G46" s="766"/>
      <c r="H46" s="766"/>
      <c r="I46" s="766"/>
      <c r="J46" s="766"/>
      <c r="K46" s="766"/>
      <c r="L46" s="766"/>
      <c r="M46" s="766"/>
      <c r="N46" s="766"/>
      <c r="O46" s="766"/>
      <c r="P46" s="766"/>
      <c r="Q46" s="766"/>
      <c r="R46" s="766"/>
      <c r="S46" s="766"/>
      <c r="T46" s="766"/>
      <c r="U46" s="767"/>
      <c r="V46" s="766"/>
      <c r="W46" s="766"/>
      <c r="X46" s="766"/>
      <c r="Y46" s="766"/>
      <c r="Z46" s="288"/>
      <c r="AA46" s="288"/>
      <c r="AB46" s="236"/>
      <c r="AC46" s="309"/>
      <c r="AD46" s="310"/>
      <c r="AH46" s="938"/>
    </row>
    <row r="47" spans="2:36" s="293" customFormat="1" ht="15.5">
      <c r="B47" s="288"/>
      <c r="C47" s="289"/>
      <c r="D47" s="768"/>
      <c r="E47" s="766"/>
      <c r="F47" s="766"/>
      <c r="G47" s="766"/>
      <c r="H47" s="766"/>
      <c r="I47" s="766"/>
      <c r="J47" s="766"/>
      <c r="K47" s="766"/>
      <c r="L47" s="766"/>
      <c r="M47" s="766"/>
      <c r="N47" s="766"/>
      <c r="O47" s="766"/>
      <c r="P47" s="766"/>
      <c r="Q47" s="766"/>
      <c r="R47" s="766"/>
      <c r="S47" s="766"/>
      <c r="T47" s="766"/>
      <c r="U47" s="767"/>
      <c r="V47" s="766"/>
      <c r="W47" s="766"/>
      <c r="X47" s="766"/>
      <c r="Y47" s="766"/>
      <c r="Z47" s="288"/>
      <c r="AA47" s="288"/>
      <c r="AB47" s="236"/>
      <c r="AC47" s="309"/>
      <c r="AD47" s="310"/>
      <c r="AH47" s="938"/>
    </row>
    <row r="48" spans="2:36" s="293" customFormat="1" ht="15.5">
      <c r="B48" s="288"/>
      <c r="C48" s="289"/>
      <c r="D48" s="768"/>
      <c r="E48" s="766"/>
      <c r="F48" s="766"/>
      <c r="G48" s="766"/>
      <c r="H48" s="766"/>
      <c r="I48" s="766"/>
      <c r="J48" s="766"/>
      <c r="K48" s="766"/>
      <c r="L48" s="766"/>
      <c r="M48" s="766"/>
      <c r="N48" s="766"/>
      <c r="O48" s="766"/>
      <c r="P48" s="766"/>
      <c r="Q48" s="766"/>
      <c r="R48" s="766"/>
      <c r="S48" s="766"/>
      <c r="T48" s="766"/>
      <c r="U48" s="767"/>
      <c r="V48" s="766"/>
      <c r="W48" s="766"/>
      <c r="X48" s="766"/>
      <c r="Y48" s="766"/>
      <c r="Z48" s="288"/>
      <c r="AA48" s="288"/>
      <c r="AB48" s="236"/>
      <c r="AC48" s="309"/>
      <c r="AD48" s="310"/>
      <c r="AH48" s="938"/>
    </row>
    <row r="49" spans="2:34" s="293" customFormat="1" ht="15.5">
      <c r="B49" s="288"/>
      <c r="C49" s="289"/>
      <c r="D49" s="768"/>
      <c r="E49" s="766"/>
      <c r="F49" s="766"/>
      <c r="G49" s="766"/>
      <c r="H49" s="766"/>
      <c r="I49" s="766"/>
      <c r="J49" s="766"/>
      <c r="K49" s="766"/>
      <c r="L49" s="766"/>
      <c r="M49" s="766"/>
      <c r="N49" s="766"/>
      <c r="O49" s="766"/>
      <c r="P49" s="766"/>
      <c r="Q49" s="766"/>
      <c r="R49" s="766"/>
      <c r="S49" s="766"/>
      <c r="T49" s="766"/>
      <c r="U49" s="767"/>
      <c r="V49" s="766"/>
      <c r="W49" s="766"/>
      <c r="X49" s="766"/>
      <c r="Y49" s="766"/>
      <c r="Z49" s="288"/>
      <c r="AA49" s="288"/>
      <c r="AB49" s="236"/>
      <c r="AC49" s="309"/>
      <c r="AD49" s="310"/>
      <c r="AH49" s="938"/>
    </row>
    <row r="50" spans="2:34" s="293" customFormat="1" ht="15.5">
      <c r="B50" s="288"/>
      <c r="C50" s="289"/>
      <c r="D50" s="768"/>
      <c r="E50" s="766"/>
      <c r="F50" s="766"/>
      <c r="G50" s="766"/>
      <c r="H50" s="766"/>
      <c r="I50" s="766"/>
      <c r="J50" s="766"/>
      <c r="K50" s="766"/>
      <c r="L50" s="766"/>
      <c r="M50" s="766"/>
      <c r="N50" s="766"/>
      <c r="O50" s="766"/>
      <c r="P50" s="766"/>
      <c r="Q50" s="766"/>
      <c r="R50" s="766"/>
      <c r="S50" s="766"/>
      <c r="T50" s="766"/>
      <c r="U50" s="767"/>
      <c r="V50" s="766"/>
      <c r="W50" s="766"/>
      <c r="X50" s="766"/>
      <c r="Y50" s="766"/>
      <c r="Z50" s="288"/>
      <c r="AA50" s="288"/>
      <c r="AB50" s="236"/>
      <c r="AC50" s="309"/>
      <c r="AD50" s="310"/>
      <c r="AH50" s="938"/>
    </row>
    <row r="51" spans="2:34" ht="12.75" customHeight="1">
      <c r="B51" s="280"/>
      <c r="C51" s="280"/>
      <c r="D51" s="769"/>
      <c r="E51" s="770"/>
      <c r="F51" s="770"/>
      <c r="G51" s="770"/>
      <c r="H51" s="770"/>
      <c r="I51" s="770"/>
      <c r="J51" s="770"/>
      <c r="K51" s="770"/>
      <c r="L51" s="770"/>
      <c r="M51" s="770"/>
      <c r="N51" s="770"/>
      <c r="O51" s="770"/>
      <c r="P51" s="770"/>
      <c r="Q51" s="770"/>
      <c r="R51" s="770"/>
      <c r="S51" s="770"/>
      <c r="T51" s="770"/>
      <c r="U51" s="770"/>
      <c r="V51" s="770"/>
      <c r="W51" s="770"/>
      <c r="X51" s="770"/>
      <c r="Y51" s="770"/>
      <c r="Z51" s="280"/>
      <c r="AA51" s="280"/>
      <c r="AC51" s="309"/>
      <c r="AD51" s="310"/>
      <c r="AH51" s="939"/>
    </row>
    <row r="52" spans="2:34" ht="20.149999999999999" customHeight="1">
      <c r="D52" s="771"/>
      <c r="E52" s="772"/>
      <c r="F52" s="772"/>
      <c r="G52" s="772"/>
      <c r="H52" s="772"/>
      <c r="I52" s="772"/>
      <c r="J52" s="772"/>
      <c r="K52" s="772"/>
      <c r="L52" s="772"/>
      <c r="M52" s="772"/>
      <c r="N52" s="772"/>
      <c r="O52" s="772"/>
      <c r="P52" s="772"/>
      <c r="Q52" s="772"/>
      <c r="R52" s="772"/>
      <c r="S52" s="772"/>
      <c r="T52" s="772"/>
      <c r="U52" s="772"/>
      <c r="V52" s="772"/>
      <c r="W52" s="772"/>
      <c r="X52" s="772"/>
      <c r="Y52" s="772"/>
      <c r="AC52" s="309"/>
      <c r="AD52" s="310"/>
      <c r="AH52" s="939"/>
    </row>
    <row r="53" spans="2:34" ht="20.149999999999999" customHeight="1">
      <c r="D53" s="771"/>
      <c r="E53" s="772"/>
      <c r="F53" s="772"/>
      <c r="G53" s="772"/>
      <c r="H53" s="772"/>
      <c r="I53" s="772"/>
      <c r="J53" s="772"/>
      <c r="K53" s="772"/>
      <c r="L53" s="772"/>
      <c r="M53" s="772"/>
      <c r="N53" s="772"/>
      <c r="O53" s="772"/>
      <c r="P53" s="772"/>
      <c r="Q53" s="772"/>
      <c r="R53" s="772"/>
      <c r="S53" s="772"/>
      <c r="T53" s="772"/>
      <c r="U53" s="772"/>
      <c r="V53" s="772"/>
      <c r="W53" s="772"/>
      <c r="X53" s="772"/>
      <c r="Y53" s="772"/>
      <c r="AC53" s="309"/>
      <c r="AD53" s="310"/>
      <c r="AH53" s="939"/>
    </row>
    <row r="54" spans="2:34" ht="20.149999999999999" customHeight="1">
      <c r="D54" s="771"/>
      <c r="E54" s="772"/>
      <c r="F54" s="772"/>
      <c r="G54" s="772"/>
      <c r="H54" s="772"/>
      <c r="I54" s="772"/>
      <c r="J54" s="772"/>
      <c r="K54" s="772"/>
      <c r="L54" s="772"/>
      <c r="M54" s="772"/>
      <c r="N54" s="772"/>
      <c r="O54" s="772"/>
      <c r="P54" s="772"/>
      <c r="Q54" s="772"/>
      <c r="R54" s="772"/>
      <c r="S54" s="772"/>
      <c r="T54" s="772"/>
      <c r="U54" s="772"/>
      <c r="V54" s="772"/>
      <c r="W54" s="772"/>
      <c r="X54" s="772"/>
      <c r="Y54" s="772"/>
      <c r="AC54" s="309"/>
      <c r="AD54" s="310"/>
      <c r="AH54" s="939"/>
    </row>
    <row r="55" spans="2:34" ht="20.149999999999999" customHeight="1">
      <c r="D55" s="771"/>
      <c r="E55" s="772"/>
      <c r="F55" s="772"/>
      <c r="G55" s="772"/>
      <c r="H55" s="772"/>
      <c r="I55" s="772"/>
      <c r="J55" s="772"/>
      <c r="K55" s="772"/>
      <c r="L55" s="772"/>
      <c r="M55" s="772"/>
      <c r="N55" s="772"/>
      <c r="O55" s="772"/>
      <c r="P55" s="772"/>
      <c r="Q55" s="772"/>
      <c r="R55" s="772"/>
      <c r="S55" s="772"/>
      <c r="T55" s="772"/>
      <c r="U55" s="772"/>
      <c r="V55" s="772"/>
      <c r="W55" s="772"/>
      <c r="X55" s="772"/>
      <c r="Y55" s="772"/>
      <c r="AC55" s="309"/>
      <c r="AD55" s="310"/>
      <c r="AH55" s="939"/>
    </row>
    <row r="56" spans="2:34" ht="20.149999999999999" customHeight="1">
      <c r="D56" s="771"/>
      <c r="E56" s="772"/>
      <c r="F56" s="772"/>
      <c r="G56" s="772"/>
      <c r="H56" s="772"/>
      <c r="I56" s="772"/>
      <c r="J56" s="772"/>
      <c r="K56" s="772"/>
      <c r="L56" s="772"/>
      <c r="M56" s="772"/>
      <c r="N56" s="772"/>
      <c r="O56" s="772"/>
      <c r="P56" s="772"/>
      <c r="Q56" s="772"/>
      <c r="R56" s="772"/>
      <c r="S56" s="772"/>
      <c r="T56" s="772"/>
      <c r="U56" s="772"/>
      <c r="V56" s="772"/>
      <c r="W56" s="772"/>
      <c r="X56" s="772"/>
      <c r="Y56" s="772"/>
      <c r="AC56" s="309"/>
      <c r="AD56" s="310"/>
      <c r="AE56" s="311"/>
      <c r="AH56" s="939"/>
    </row>
    <row r="57" spans="2:34" ht="20.149999999999999" customHeight="1">
      <c r="D57" s="771"/>
      <c r="E57" s="772"/>
      <c r="F57" s="772"/>
      <c r="G57" s="772"/>
      <c r="H57" s="772"/>
      <c r="I57" s="772"/>
      <c r="J57" s="772"/>
      <c r="K57" s="772"/>
      <c r="L57" s="772"/>
      <c r="M57" s="772"/>
      <c r="N57" s="772"/>
      <c r="O57" s="772"/>
      <c r="P57" s="772"/>
      <c r="Q57" s="772"/>
      <c r="R57" s="772"/>
      <c r="S57" s="772"/>
      <c r="T57" s="772"/>
      <c r="U57" s="772"/>
      <c r="V57" s="772"/>
      <c r="W57" s="772"/>
      <c r="X57" s="772"/>
      <c r="Y57" s="772"/>
      <c r="AC57" s="309"/>
      <c r="AD57" s="310"/>
      <c r="AH57" s="939"/>
    </row>
    <row r="58" spans="2:34" ht="20.149999999999999" customHeight="1">
      <c r="D58" s="771"/>
      <c r="E58" s="772"/>
      <c r="F58" s="772"/>
      <c r="G58" s="772"/>
      <c r="H58" s="772"/>
      <c r="I58" s="772"/>
      <c r="J58" s="772"/>
      <c r="K58" s="772"/>
      <c r="L58" s="772"/>
      <c r="M58" s="772"/>
      <c r="N58" s="772"/>
      <c r="O58" s="772"/>
      <c r="P58" s="772"/>
      <c r="Q58" s="772"/>
      <c r="R58" s="772"/>
      <c r="S58" s="772"/>
      <c r="T58" s="772"/>
      <c r="U58" s="772"/>
      <c r="V58" s="772"/>
      <c r="W58" s="772"/>
      <c r="X58" s="772"/>
      <c r="Y58" s="772"/>
      <c r="AC58" s="309"/>
      <c r="AD58" s="310"/>
      <c r="AH58" s="939"/>
    </row>
    <row r="59" spans="2:34" ht="20.149999999999999" customHeight="1">
      <c r="D59" s="771"/>
      <c r="E59" s="772"/>
      <c r="F59" s="772"/>
      <c r="G59" s="772"/>
      <c r="H59" s="772"/>
      <c r="I59" s="772"/>
      <c r="J59" s="772"/>
      <c r="K59" s="772"/>
      <c r="L59" s="772"/>
      <c r="M59" s="772"/>
      <c r="N59" s="772"/>
      <c r="O59" s="772"/>
      <c r="P59" s="772"/>
      <c r="Q59" s="772"/>
      <c r="R59" s="772"/>
      <c r="S59" s="772"/>
      <c r="T59" s="772"/>
      <c r="U59" s="772"/>
      <c r="V59" s="772"/>
      <c r="W59" s="772"/>
      <c r="X59" s="772"/>
      <c r="Y59" s="772"/>
      <c r="AC59" s="309"/>
      <c r="AD59" s="310"/>
      <c r="AH59" s="939"/>
    </row>
    <row r="60" spans="2:34" ht="20.149999999999999" customHeight="1">
      <c r="D60" s="771"/>
      <c r="E60" s="772"/>
      <c r="F60" s="772"/>
      <c r="G60" s="772"/>
      <c r="H60" s="772"/>
      <c r="I60" s="772"/>
      <c r="J60" s="772"/>
      <c r="K60" s="772"/>
      <c r="L60" s="772"/>
      <c r="M60" s="772"/>
      <c r="N60" s="772"/>
      <c r="O60" s="772"/>
      <c r="P60" s="772"/>
      <c r="Q60" s="772"/>
      <c r="R60" s="772"/>
      <c r="S60" s="772"/>
      <c r="T60" s="772"/>
      <c r="U60" s="772"/>
      <c r="V60" s="772"/>
      <c r="W60" s="772"/>
      <c r="X60" s="772"/>
      <c r="Y60" s="772"/>
      <c r="AC60" s="309"/>
      <c r="AD60" s="310"/>
      <c r="AH60" s="939"/>
    </row>
    <row r="61" spans="2:34" ht="20.149999999999999" customHeight="1">
      <c r="D61" s="771"/>
      <c r="E61" s="772"/>
      <c r="F61" s="772"/>
      <c r="G61" s="772"/>
      <c r="H61" s="772"/>
      <c r="I61" s="772"/>
      <c r="J61" s="772"/>
      <c r="K61" s="772"/>
      <c r="L61" s="772"/>
      <c r="M61" s="772"/>
      <c r="N61" s="772"/>
      <c r="O61" s="772"/>
      <c r="P61" s="772"/>
      <c r="Q61" s="772"/>
      <c r="R61" s="772"/>
      <c r="S61" s="772"/>
      <c r="T61" s="772"/>
      <c r="U61" s="772"/>
      <c r="V61" s="772"/>
      <c r="W61" s="772"/>
      <c r="X61" s="772"/>
      <c r="Y61" s="772"/>
      <c r="AC61" s="309"/>
      <c r="AD61" s="310"/>
      <c r="AH61" s="939"/>
    </row>
    <row r="62" spans="2:34" ht="20.149999999999999" customHeight="1">
      <c r="D62" s="771"/>
      <c r="E62" s="772"/>
      <c r="F62" s="772"/>
      <c r="G62" s="772"/>
      <c r="H62" s="772"/>
      <c r="I62" s="772"/>
      <c r="J62" s="772"/>
      <c r="K62" s="772"/>
      <c r="L62" s="772"/>
      <c r="M62" s="772"/>
      <c r="N62" s="772"/>
      <c r="O62" s="772"/>
      <c r="P62" s="772"/>
      <c r="Q62" s="772"/>
      <c r="R62" s="772"/>
      <c r="S62" s="772"/>
      <c r="T62" s="772"/>
      <c r="U62" s="772"/>
      <c r="V62" s="772"/>
      <c r="W62" s="772"/>
      <c r="X62" s="772"/>
      <c r="Y62" s="772"/>
      <c r="AC62" s="309"/>
      <c r="AD62" s="310"/>
      <c r="AH62" s="939"/>
    </row>
    <row r="63" spans="2:34" ht="20.149999999999999" customHeight="1">
      <c r="D63" s="773"/>
      <c r="E63" s="774"/>
      <c r="F63" s="774"/>
      <c r="G63" s="774"/>
      <c r="H63" s="774"/>
      <c r="I63" s="774"/>
      <c r="J63" s="774"/>
      <c r="K63" s="774"/>
      <c r="L63" s="774"/>
      <c r="M63" s="774"/>
      <c r="N63" s="774"/>
      <c r="O63" s="774"/>
      <c r="P63" s="774"/>
      <c r="Q63" s="774"/>
      <c r="R63" s="774"/>
      <c r="S63" s="774"/>
      <c r="T63" s="774"/>
      <c r="U63" s="774"/>
      <c r="V63" s="774"/>
      <c r="W63" s="774"/>
      <c r="X63" s="774"/>
      <c r="Y63" s="774"/>
      <c r="Z63" s="940"/>
      <c r="AA63" s="940"/>
      <c r="AB63" s="941"/>
      <c r="AC63" s="942"/>
      <c r="AD63" s="943"/>
      <c r="AE63" s="940"/>
      <c r="AF63" s="940"/>
      <c r="AG63" s="940"/>
      <c r="AH63" s="944"/>
    </row>
    <row r="64" spans="2:34"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12"/>
      <c r="AD68" s="313"/>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85" spans="30:30" ht="20.149999999999999" customHeight="1">
      <c r="AD85" s="314"/>
    </row>
    <row r="86" spans="30:30" ht="20.149999999999999" customHeight="1">
      <c r="AD86" s="315"/>
    </row>
    <row r="150" spans="29:30" ht="20.149999999999999" customHeight="1">
      <c r="AC150" s="316"/>
      <c r="AD150" s="317"/>
    </row>
    <row r="151" spans="29:30" ht="20.149999999999999" customHeight="1">
      <c r="AC151" s="316"/>
      <c r="AD151" s="317"/>
    </row>
    <row r="152" spans="29:30" ht="20.149999999999999" customHeight="1">
      <c r="AC152" s="316"/>
      <c r="AD152" s="317"/>
    </row>
    <row r="153" spans="29:30" ht="20.149999999999999" customHeight="1">
      <c r="AC153" s="316"/>
      <c r="AD153" s="317"/>
    </row>
    <row r="154" spans="29:30" ht="20.149999999999999" customHeight="1">
      <c r="AC154" s="316"/>
      <c r="AD154" s="317"/>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8"/>
      <c r="AD191" s="248"/>
    </row>
    <row r="192" spans="29:30" ht="20.149999999999999" customHeight="1">
      <c r="AC192" s="318"/>
      <c r="AD192" s="248"/>
    </row>
    <row r="193" spans="29:30" ht="20.149999999999999" customHeight="1">
      <c r="AC193" s="319"/>
      <c r="AD193" s="250"/>
    </row>
    <row r="194" spans="29:30" ht="20.149999999999999" customHeight="1">
      <c r="AC194" s="319"/>
      <c r="AD194" s="250"/>
    </row>
    <row r="195" spans="29:30" ht="20.149999999999999" customHeight="1">
      <c r="AC195" s="319"/>
      <c r="AD195" s="250"/>
    </row>
    <row r="196" spans="29:30" ht="20.149999999999999" customHeight="1">
      <c r="AC196" s="319"/>
      <c r="AD196" s="250"/>
    </row>
  </sheetData>
  <sheetProtection formatCells="0" formatRows="0" insertRows="0" deleteRows="0" selectLockedCells="1" autoFilter="0" pivotTables="0"/>
  <mergeCells count="84">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 ref="AC18:AH18"/>
    <mergeCell ref="D19:G19"/>
    <mergeCell ref="H19:L19"/>
    <mergeCell ref="N19:P19"/>
    <mergeCell ref="R19:T19"/>
    <mergeCell ref="V19:X19"/>
    <mergeCell ref="Z19:AB19"/>
    <mergeCell ref="AC19:AH19"/>
    <mergeCell ref="D18:G18"/>
    <mergeCell ref="H18:L18"/>
    <mergeCell ref="N18:P18"/>
    <mergeCell ref="R18:T18"/>
    <mergeCell ref="V18:X18"/>
    <mergeCell ref="AC20:AH20"/>
    <mergeCell ref="D20:G20"/>
    <mergeCell ref="H20:L20"/>
    <mergeCell ref="N20:P20"/>
    <mergeCell ref="R20:T20"/>
    <mergeCell ref="V20:X20"/>
    <mergeCell ref="N21:P21"/>
    <mergeCell ref="R21:T21"/>
    <mergeCell ref="V21:X21"/>
    <mergeCell ref="Z21:AB21"/>
    <mergeCell ref="AC21:AH21"/>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Z24:AB24"/>
    <mergeCell ref="AC24:AH24"/>
    <mergeCell ref="D24:P24"/>
    <mergeCell ref="R24:T24"/>
    <mergeCell ref="V24:X24"/>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H16:L16"/>
    <mergeCell ref="H17:L17"/>
    <mergeCell ref="N17:P17"/>
    <mergeCell ref="H14:L15"/>
    <mergeCell ref="D14:G15"/>
    <mergeCell ref="M14:M15"/>
    <mergeCell ref="N14:P15"/>
    <mergeCell ref="N16:P16"/>
    <mergeCell ref="D16:G16"/>
    <mergeCell ref="D17:G17"/>
  </mergeCells>
  <phoneticPr fontId="22"/>
  <conditionalFormatting sqref="B1:B3">
    <cfRule type="expression" dxfId="240" priority="5">
      <formula>_xlfn.ISFORMULA(B1)=TRUE</formula>
    </cfRule>
  </conditionalFormatting>
  <conditionalFormatting sqref="D16:P23">
    <cfRule type="containsBlanks" dxfId="239" priority="1">
      <formula>LEN(TRIM(D16))=0</formula>
    </cfRule>
  </conditionalFormatting>
  <conditionalFormatting sqref="J28">
    <cfRule type="containsBlanks" dxfId="238" priority="6">
      <formula>LEN(TRIM(J28))=0</formula>
    </cfRule>
  </conditionalFormatting>
  <conditionalFormatting sqref="T8">
    <cfRule type="containsBlanks" dxfId="237" priority="3">
      <formula>LEN(TRIM(T8))=0</formula>
    </cfRule>
  </conditionalFormatting>
  <conditionalFormatting sqref="T8:X8">
    <cfRule type="expression" dxfId="236"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&amp;R&amp;K00-042R6高層ZEH-M_ver.1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2"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c r="B2" s="694" t="s">
        <v>1207</v>
      </c>
    </row>
    <row r="3" spans="2:12" ht="28.5" customHeight="1">
      <c r="B3" s="172"/>
      <c r="C3" s="427" t="s">
        <v>870</v>
      </c>
      <c r="D3" s="172"/>
      <c r="E3" s="417"/>
      <c r="F3" s="417"/>
      <c r="G3" s="417"/>
      <c r="H3" s="417"/>
      <c r="I3" s="417"/>
      <c r="J3" s="417"/>
      <c r="K3" s="417"/>
    </row>
    <row r="4" spans="2:12" ht="9" customHeight="1">
      <c r="B4" s="172"/>
      <c r="C4" s="172"/>
      <c r="D4" s="418"/>
      <c r="E4" s="418"/>
      <c r="F4" s="418"/>
      <c r="G4" s="419"/>
      <c r="H4" s="418"/>
      <c r="I4" s="418"/>
      <c r="J4" s="418"/>
      <c r="K4" s="418"/>
    </row>
    <row r="5" spans="2:12" ht="21" customHeight="1">
      <c r="B5" s="172"/>
      <c r="C5" s="2181" t="s">
        <v>949</v>
      </c>
      <c r="D5" s="2182"/>
      <c r="E5" s="2182"/>
      <c r="F5" s="2182"/>
      <c r="G5" s="2182"/>
      <c r="H5" s="2182"/>
      <c r="I5" s="2182"/>
      <c r="J5" s="2182"/>
      <c r="K5" s="2183"/>
    </row>
    <row r="6" spans="2:12" ht="21" customHeight="1">
      <c r="B6" s="172"/>
      <c r="C6" s="2185" t="s">
        <v>612</v>
      </c>
      <c r="D6" s="2186"/>
      <c r="E6" s="2186"/>
      <c r="F6" s="2187"/>
      <c r="G6" s="2188" t="s">
        <v>617</v>
      </c>
      <c r="H6" s="2188"/>
      <c r="I6" s="2188" t="s">
        <v>611</v>
      </c>
      <c r="J6" s="2188"/>
      <c r="K6" s="420" t="s">
        <v>618</v>
      </c>
    </row>
    <row r="7" spans="2:12" ht="34.5" customHeight="1">
      <c r="B7" s="172"/>
      <c r="C7" s="2197" t="s">
        <v>655</v>
      </c>
      <c r="D7" s="2200" t="s">
        <v>1073</v>
      </c>
      <c r="E7" s="2200"/>
      <c r="F7" s="2200"/>
      <c r="G7" s="1140">
        <f>COUNTIF('４.住戸情報入力'!AQ:AQ,"1")</f>
        <v>0</v>
      </c>
      <c r="H7" s="1141" t="s">
        <v>614</v>
      </c>
      <c r="I7" s="997"/>
      <c r="J7" s="1139" t="s">
        <v>1137</v>
      </c>
      <c r="K7" s="996" t="s">
        <v>1293</v>
      </c>
    </row>
    <row r="8" spans="2:12" ht="21" customHeight="1">
      <c r="B8" s="172"/>
      <c r="C8" s="2198"/>
      <c r="D8" s="2192" t="s">
        <v>731</v>
      </c>
      <c r="E8" s="2192"/>
      <c r="F8" s="2192"/>
      <c r="G8" s="998">
        <f>COUNTIFS('４.住戸情報入力'!AX:AX,"V2H充電設備（充放電設備）",'４.住戸情報入力'!AZ:AZ,1)+COUNTIFS('４.住戸情報入力'!AX:AX,"地中熱ヒートポンプ・システム、V2H充電設備（充放電設備）",'４.住戸情報入力'!AZ:AZ,1)</f>
        <v>0</v>
      </c>
      <c r="H8" s="1142" t="s">
        <v>615</v>
      </c>
      <c r="I8" s="999">
        <f>SUMIFS('４.住戸情報入力'!AY:AY,'４.住戸情報入力'!AX:AX,"V2H充電設備（充放電設備）",'４.住戸情報入力'!AZ:AZ,1)+SUMIFS('４.住戸情報入力'!AY:AY,'４.住戸情報入力'!AX:AX,"地中熱ヒートポンプ・システム、V2H充電設備（充放電設備）",'４.住戸情報入力'!AZ:AZ,1)-900000*COUNTIFS('４.住戸情報入力'!AX:AX,"地中熱ヒートポンプ・システム、V2H充電設備（充放電設備）",'４.住戸情報入力'!AZ:AZ,1)</f>
        <v>0</v>
      </c>
      <c r="J8" s="1143" t="s">
        <v>613</v>
      </c>
      <c r="K8" s="996" t="s">
        <v>1077</v>
      </c>
    </row>
    <row r="9" spans="2:12" ht="21" customHeight="1">
      <c r="B9" s="172"/>
      <c r="C9" s="2198"/>
      <c r="D9" s="2184" t="s">
        <v>608</v>
      </c>
      <c r="E9" s="2184"/>
      <c r="F9" s="2184"/>
      <c r="G9" s="1144">
        <f>COUNTIFS('４.住戸情報入力'!AX:AX,"地中熱ヒートポンプ・システム",'４.住戸情報入力'!AZ:AZ,1)+COUNTIFS('４.住戸情報入力'!AX:AX,"地中熱ヒートポンプ・システム、V2H充電設備（充放電設備）",'４.住戸情報入力'!AZ:AZ,1)</f>
        <v>0</v>
      </c>
      <c r="H9" s="1145" t="s">
        <v>614</v>
      </c>
      <c r="I9" s="1146">
        <f>G9*900000</f>
        <v>0</v>
      </c>
      <c r="J9" s="1142" t="s">
        <v>613</v>
      </c>
      <c r="K9" s="424" t="s">
        <v>1075</v>
      </c>
    </row>
    <row r="10" spans="2:12" ht="21" customHeight="1">
      <c r="B10" s="172"/>
      <c r="C10" s="2198"/>
      <c r="D10" s="2192" t="s">
        <v>609</v>
      </c>
      <c r="E10" s="2192"/>
      <c r="F10" s="2192"/>
      <c r="G10" s="1147" t="str">
        <f>IF('２０.ＰＶＴシステム明細 '!D23="１年目",'２０.ＰＶＴシステム明細 '!J23,"0")</f>
        <v>0</v>
      </c>
      <c r="H10" s="1148" t="s">
        <v>403</v>
      </c>
      <c r="I10" s="1147" t="str">
        <f>IF('２０.ＰＶＴシステム明細 '!D23="１年目",'２０.ＰＶＴシステム明細 '!O23,"0")</f>
        <v>0</v>
      </c>
      <c r="J10" s="1142" t="s">
        <v>613</v>
      </c>
      <c r="K10" s="424" t="s">
        <v>1074</v>
      </c>
    </row>
    <row r="11" spans="2:12" ht="21" customHeight="1" thickBot="1">
      <c r="B11" s="172"/>
      <c r="C11" s="2198"/>
      <c r="D11" s="2189" t="s">
        <v>610</v>
      </c>
      <c r="E11" s="2189"/>
      <c r="F11" s="2189"/>
      <c r="G11" s="1149" t="str">
        <f>IF('２１.液体集熱式太陽熱利用システム明細'!D23="１年目",'２１.液体集熱式太陽熱利用システム明細'!J23,"0")</f>
        <v>0</v>
      </c>
      <c r="H11" s="1150" t="s">
        <v>403</v>
      </c>
      <c r="I11" s="1149" t="str">
        <f>IF('２１.液体集熱式太陽熱利用システム明細'!D23="１年目",'２１.液体集熱式太陽熱利用システム明細'!O23,"0")</f>
        <v>0</v>
      </c>
      <c r="J11" s="1151" t="s">
        <v>613</v>
      </c>
      <c r="K11" s="683" t="s">
        <v>1076</v>
      </c>
    </row>
    <row r="12" spans="2:12" ht="21" customHeight="1" thickTop="1">
      <c r="B12" s="172"/>
      <c r="C12" s="2199"/>
      <c r="D12" s="2196" t="s">
        <v>493</v>
      </c>
      <c r="E12" s="2196"/>
      <c r="F12" s="2196"/>
      <c r="G12" s="2196"/>
      <c r="H12" s="2196"/>
      <c r="I12" s="1001">
        <f>SUM(I7:I11)</f>
        <v>0</v>
      </c>
      <c r="J12" s="421" t="s">
        <v>613</v>
      </c>
      <c r="K12" s="426"/>
    </row>
    <row r="13" spans="2:12" ht="21" customHeight="1" thickBot="1">
      <c r="B13" s="172"/>
      <c r="C13" s="2201" t="s">
        <v>616</v>
      </c>
      <c r="D13" s="2204" t="s">
        <v>732</v>
      </c>
      <c r="E13" s="2205"/>
      <c r="F13" s="2206"/>
      <c r="G13" s="997"/>
      <c r="H13" s="422" t="s">
        <v>615</v>
      </c>
      <c r="I13" s="997"/>
      <c r="J13" s="1005" t="s">
        <v>613</v>
      </c>
      <c r="K13" s="2190" t="s">
        <v>1218</v>
      </c>
      <c r="L13" s="1006"/>
    </row>
    <row r="14" spans="2:12" ht="21" customHeight="1" thickTop="1">
      <c r="B14" s="172"/>
      <c r="C14" s="2202"/>
      <c r="D14" s="2207" t="s">
        <v>731</v>
      </c>
      <c r="E14" s="2207"/>
      <c r="F14" s="2208"/>
      <c r="G14" s="507"/>
      <c r="H14" s="1000" t="s">
        <v>615</v>
      </c>
      <c r="I14" s="507"/>
      <c r="J14" s="1005" t="s">
        <v>613</v>
      </c>
      <c r="K14" s="2191"/>
      <c r="L14" s="1006"/>
    </row>
    <row r="15" spans="2:12" ht="21" customHeight="1" thickBot="1">
      <c r="B15" s="172"/>
      <c r="C15" s="2202"/>
      <c r="D15" s="2189" t="s">
        <v>1322</v>
      </c>
      <c r="E15" s="2189"/>
      <c r="F15" s="2189"/>
      <c r="G15" s="999">
        <f>'１８.直交集成板（ＣＬＴ）明細'!J16</f>
        <v>0</v>
      </c>
      <c r="H15" s="1150" t="s">
        <v>661</v>
      </c>
      <c r="I15" s="1146">
        <f>'１８.直交集成板（ＣＬＴ）明細'!T16</f>
        <v>0</v>
      </c>
      <c r="J15" s="1142" t="s">
        <v>613</v>
      </c>
      <c r="K15" s="683" t="s">
        <v>1361</v>
      </c>
    </row>
    <row r="16" spans="2:12" ht="21" customHeight="1" thickTop="1" thickBot="1">
      <c r="B16" s="172"/>
      <c r="C16" s="2203"/>
      <c r="D16" s="2195" t="s">
        <v>493</v>
      </c>
      <c r="E16" s="2195"/>
      <c r="F16" s="2195"/>
      <c r="G16" s="2195"/>
      <c r="H16" s="2195"/>
      <c r="I16" s="1004">
        <f>SUM(I13:I15)</f>
        <v>0</v>
      </c>
      <c r="J16" s="1002" t="s">
        <v>613</v>
      </c>
      <c r="K16" s="1003"/>
    </row>
    <row r="17" spans="2:11" ht="21" customHeight="1" thickTop="1">
      <c r="B17" s="172"/>
      <c r="C17" s="2193" t="s">
        <v>619</v>
      </c>
      <c r="D17" s="2193"/>
      <c r="E17" s="2193"/>
      <c r="F17" s="2193"/>
      <c r="G17" s="2193"/>
      <c r="H17" s="2194"/>
      <c r="I17" s="1001">
        <f>I12+I16</f>
        <v>0</v>
      </c>
      <c r="J17" s="1007" t="s">
        <v>613</v>
      </c>
      <c r="K17" s="1008"/>
    </row>
    <row r="18" spans="2:11" ht="9.75" customHeight="1">
      <c r="B18" s="172"/>
      <c r="C18" s="172"/>
      <c r="D18" s="172"/>
      <c r="E18" s="172"/>
      <c r="F18" s="172"/>
      <c r="G18" s="172"/>
      <c r="H18" s="172"/>
      <c r="I18" s="172"/>
      <c r="J18" s="172"/>
      <c r="K18" s="172"/>
    </row>
    <row r="19" spans="2:11" ht="21" customHeight="1">
      <c r="B19" s="172"/>
      <c r="C19" s="2181" t="s">
        <v>950</v>
      </c>
      <c r="D19" s="2182"/>
      <c r="E19" s="2182"/>
      <c r="F19" s="2182"/>
      <c r="G19" s="2182"/>
      <c r="H19" s="2182"/>
      <c r="I19" s="2182"/>
      <c r="J19" s="2182"/>
      <c r="K19" s="2183"/>
    </row>
    <row r="20" spans="2:11" ht="21" customHeight="1">
      <c r="B20" s="172"/>
      <c r="C20" s="2185" t="s">
        <v>612</v>
      </c>
      <c r="D20" s="2186"/>
      <c r="E20" s="2186"/>
      <c r="F20" s="2187"/>
      <c r="G20" s="2188" t="s">
        <v>617</v>
      </c>
      <c r="H20" s="2188"/>
      <c r="I20" s="2188" t="s">
        <v>611</v>
      </c>
      <c r="J20" s="2188"/>
      <c r="K20" s="420" t="s">
        <v>618</v>
      </c>
    </row>
    <row r="21" spans="2:11" ht="34.5" customHeight="1">
      <c r="B21" s="172"/>
      <c r="C21" s="2209" t="s">
        <v>655</v>
      </c>
      <c r="D21" s="2200" t="s">
        <v>1073</v>
      </c>
      <c r="E21" s="2200"/>
      <c r="F21" s="2200"/>
      <c r="G21" s="1140">
        <f>COUNTIF('４.住戸情報入力'!AQ:AQ,"2")</f>
        <v>0</v>
      </c>
      <c r="H21" s="1141" t="s">
        <v>614</v>
      </c>
      <c r="I21" s="997"/>
      <c r="J21" s="1139" t="s">
        <v>1137</v>
      </c>
      <c r="K21" s="996" t="s">
        <v>1294</v>
      </c>
    </row>
    <row r="22" spans="2:11" ht="21" customHeight="1">
      <c r="B22" s="172"/>
      <c r="C22" s="2210"/>
      <c r="D22" s="2192" t="s">
        <v>731</v>
      </c>
      <c r="E22" s="2192"/>
      <c r="F22" s="2192"/>
      <c r="G22" s="998">
        <f>COUNTIFS('４.住戸情報入力'!AX:AX,"V2H充電設備（充放電設備）",'４.住戸情報入力'!AZ:AZ,2)+COUNTIFS('４.住戸情報入力'!AX:AX,"地中熱ヒートポンプ・システム、V2H充電設備（充放電設備）",'４.住戸情報入力'!AZ:AZ,2)</f>
        <v>0</v>
      </c>
      <c r="H22" s="1143" t="s">
        <v>615</v>
      </c>
      <c r="I22" s="999">
        <f>SUMIFS('４.住戸情報入力'!AY:AY,'４.住戸情報入力'!AX:AX,"V2H充電設備（充放電設備）",'４.住戸情報入力'!AZ:AZ,2)+SUMIFS('４.住戸情報入力'!AY:AY,'４.住戸情報入力'!AX:AX,"地中熱ヒートポンプ・システム、V2H充電設備（充放電設備）",'４.住戸情報入力'!AZ:AZ,2)-900000*COUNTIFS('４.住戸情報入力'!AX:AX,"地中熱ヒートポンプ・システム、V2H充電設備（充放電設備）",'４.住戸情報入力'!AZ:AZ,2)</f>
        <v>0</v>
      </c>
      <c r="J22" s="1143" t="s">
        <v>613</v>
      </c>
      <c r="K22" s="996" t="s">
        <v>1077</v>
      </c>
    </row>
    <row r="23" spans="2:11" ht="21" customHeight="1">
      <c r="B23" s="172"/>
      <c r="C23" s="2210"/>
      <c r="D23" s="2184" t="s">
        <v>608</v>
      </c>
      <c r="E23" s="2184"/>
      <c r="F23" s="2184"/>
      <c r="G23" s="1144">
        <f>COUNTIFS('４.住戸情報入力'!AX:AX,"地中熱ヒートポンプ・システム",'４.住戸情報入力'!AZ:AZ,2)+COUNTIFS('４.住戸情報入力'!AX:AX,"地中熱ヒートポンプ・システム、V2H充電設備（充放電設備）",'４.住戸情報入力'!AZ:AZ,2)</f>
        <v>0</v>
      </c>
      <c r="H23" s="1142" t="s">
        <v>614</v>
      </c>
      <c r="I23" s="1146">
        <f>G23*900000</f>
        <v>0</v>
      </c>
      <c r="J23" s="1142" t="s">
        <v>613</v>
      </c>
      <c r="K23" s="424" t="s">
        <v>1075</v>
      </c>
    </row>
    <row r="24" spans="2:11" ht="21" customHeight="1">
      <c r="B24" s="172"/>
      <c r="C24" s="2210"/>
      <c r="D24" s="2192" t="s">
        <v>609</v>
      </c>
      <c r="E24" s="2192"/>
      <c r="F24" s="2192"/>
      <c r="G24" s="1147" t="str">
        <f>IF('２０.ＰＶＴシステム明細 '!D23="２年目",'２０.ＰＶＴシステム明細 '!J23,"0")</f>
        <v>0</v>
      </c>
      <c r="H24" s="1148" t="s">
        <v>403</v>
      </c>
      <c r="I24" s="1147" t="str">
        <f>IF('２０.ＰＶＴシステム明細 '!D23="２年目",'２０.ＰＶＴシステム明細 '!O23,"0")</f>
        <v>0</v>
      </c>
      <c r="J24" s="1142" t="s">
        <v>613</v>
      </c>
      <c r="K24" s="424" t="s">
        <v>1074</v>
      </c>
    </row>
    <row r="25" spans="2:11" ht="21" customHeight="1" thickBot="1">
      <c r="B25" s="172"/>
      <c r="C25" s="2210"/>
      <c r="D25" s="2189" t="s">
        <v>610</v>
      </c>
      <c r="E25" s="2189"/>
      <c r="F25" s="2189"/>
      <c r="G25" s="1149" t="str">
        <f>IF('２１.液体集熱式太陽熱利用システム明細'!D23="２年目",'２１.液体集熱式太陽熱利用システム明細'!J23,"0")</f>
        <v>0</v>
      </c>
      <c r="H25" s="1150" t="s">
        <v>403</v>
      </c>
      <c r="I25" s="1149" t="str">
        <f>IF('２１.液体集熱式太陽熱利用システム明細'!D23="２年目",'２１.液体集熱式太陽熱利用システム明細'!O23,"0")</f>
        <v>0</v>
      </c>
      <c r="J25" s="1143" t="s">
        <v>613</v>
      </c>
      <c r="K25" s="683" t="s">
        <v>1076</v>
      </c>
    </row>
    <row r="26" spans="2:11" ht="21" customHeight="1" thickTop="1">
      <c r="B26" s="172"/>
      <c r="C26" s="2211"/>
      <c r="D26" s="2196" t="s">
        <v>493</v>
      </c>
      <c r="E26" s="2196"/>
      <c r="F26" s="2196"/>
      <c r="G26" s="2196"/>
      <c r="H26" s="2196"/>
      <c r="I26" s="1001">
        <f>SUM(I21:I25)</f>
        <v>0</v>
      </c>
      <c r="J26" s="1007" t="s">
        <v>613</v>
      </c>
      <c r="K26" s="426"/>
    </row>
    <row r="27" spans="2:11" ht="21" customHeight="1" thickBot="1">
      <c r="B27" s="172"/>
      <c r="C27" s="2201" t="s">
        <v>616</v>
      </c>
      <c r="D27" s="2212" t="s">
        <v>732</v>
      </c>
      <c r="E27" s="2213"/>
      <c r="F27" s="2214"/>
      <c r="G27" s="997"/>
      <c r="H27" s="423" t="s">
        <v>615</v>
      </c>
      <c r="I27" s="997"/>
      <c r="J27" s="1066" t="s">
        <v>613</v>
      </c>
      <c r="K27" s="2215" t="s">
        <v>1219</v>
      </c>
    </row>
    <row r="28" spans="2:11" ht="21" customHeight="1" thickTop="1">
      <c r="B28" s="172"/>
      <c r="C28" s="2202"/>
      <c r="D28" s="2192" t="s">
        <v>731</v>
      </c>
      <c r="E28" s="2192"/>
      <c r="F28" s="2192"/>
      <c r="G28" s="507"/>
      <c r="H28" s="422" t="s">
        <v>615</v>
      </c>
      <c r="I28" s="507"/>
      <c r="J28" s="422" t="s">
        <v>613</v>
      </c>
      <c r="K28" s="2216"/>
    </row>
    <row r="29" spans="2:11" ht="21" customHeight="1" thickBot="1">
      <c r="B29" s="172"/>
      <c r="C29" s="2202"/>
      <c r="D29" s="2212" t="s">
        <v>1322</v>
      </c>
      <c r="E29" s="2213"/>
      <c r="F29" s="2214"/>
      <c r="G29" s="999">
        <f>'１８.直交集成板（ＣＬＴ）明細'!J17</f>
        <v>0</v>
      </c>
      <c r="H29" s="1150" t="s">
        <v>661</v>
      </c>
      <c r="I29" s="1152">
        <f>'１８.直交集成板（ＣＬＴ）明細'!T17</f>
        <v>0</v>
      </c>
      <c r="J29" s="1151" t="s">
        <v>613</v>
      </c>
      <c r="K29" s="1067" t="s">
        <v>1362</v>
      </c>
    </row>
    <row r="30" spans="2:11" ht="21" customHeight="1" thickTop="1" thickBot="1">
      <c r="B30" s="172"/>
      <c r="C30" s="2203"/>
      <c r="D30" s="2195" t="s">
        <v>493</v>
      </c>
      <c r="E30" s="2195"/>
      <c r="F30" s="2195"/>
      <c r="G30" s="2195"/>
      <c r="H30" s="2195"/>
      <c r="I30" s="508">
        <f>SUM(I27:I29)</f>
        <v>0</v>
      </c>
      <c r="J30" s="1094" t="s">
        <v>613</v>
      </c>
      <c r="K30" s="1095"/>
    </row>
    <row r="31" spans="2:11" ht="21" customHeight="1" thickTop="1">
      <c r="B31" s="172"/>
      <c r="C31" s="2193" t="s">
        <v>619</v>
      </c>
      <c r="D31" s="2193"/>
      <c r="E31" s="2193"/>
      <c r="F31" s="2193"/>
      <c r="G31" s="2193"/>
      <c r="H31" s="2194"/>
      <c r="I31" s="1001">
        <f>I26+I30</f>
        <v>0</v>
      </c>
      <c r="J31" s="1093" t="s">
        <v>613</v>
      </c>
      <c r="K31" s="425"/>
    </row>
    <row r="32" spans="2:11" ht="9.75" customHeight="1">
      <c r="B32" s="172"/>
      <c r="C32" s="172"/>
      <c r="D32" s="172"/>
      <c r="E32" s="172"/>
      <c r="F32" s="172"/>
      <c r="G32" s="172"/>
      <c r="H32" s="172"/>
      <c r="I32" s="172"/>
      <c r="J32" s="172"/>
      <c r="K32" s="172"/>
    </row>
    <row r="33" spans="2:11" ht="21" customHeight="1">
      <c r="B33" s="172"/>
      <c r="C33" s="2181" t="s">
        <v>951</v>
      </c>
      <c r="D33" s="2182"/>
      <c r="E33" s="2182"/>
      <c r="F33" s="2182"/>
      <c r="G33" s="2182"/>
      <c r="H33" s="2182"/>
      <c r="I33" s="2182"/>
      <c r="J33" s="2182"/>
      <c r="K33" s="2183"/>
    </row>
    <row r="34" spans="2:11" ht="21" customHeight="1">
      <c r="B34" s="172"/>
      <c r="C34" s="2185" t="s">
        <v>612</v>
      </c>
      <c r="D34" s="2186"/>
      <c r="E34" s="2186"/>
      <c r="F34" s="2187"/>
      <c r="G34" s="2188" t="s">
        <v>617</v>
      </c>
      <c r="H34" s="2188"/>
      <c r="I34" s="2188" t="s">
        <v>611</v>
      </c>
      <c r="J34" s="2188"/>
      <c r="K34" s="420" t="s">
        <v>618</v>
      </c>
    </row>
    <row r="35" spans="2:11" ht="34.5" customHeight="1">
      <c r="B35" s="172"/>
      <c r="C35" s="2209" t="s">
        <v>655</v>
      </c>
      <c r="D35" s="2200" t="s">
        <v>1073</v>
      </c>
      <c r="E35" s="2200"/>
      <c r="F35" s="2200"/>
      <c r="G35" s="1140">
        <f>COUNTIF('４.住戸情報入力'!AQ:AQ,"3")</f>
        <v>0</v>
      </c>
      <c r="H35" s="1141" t="s">
        <v>614</v>
      </c>
      <c r="I35" s="997"/>
      <c r="J35" s="1139" t="s">
        <v>1137</v>
      </c>
      <c r="K35" s="996" t="s">
        <v>1294</v>
      </c>
    </row>
    <row r="36" spans="2:11" ht="21" customHeight="1">
      <c r="B36" s="172"/>
      <c r="C36" s="2210"/>
      <c r="D36" s="2204" t="s">
        <v>731</v>
      </c>
      <c r="E36" s="2205"/>
      <c r="F36" s="2206"/>
      <c r="G36" s="1153">
        <f>COUNTIFS('４.住戸情報入力'!AX:AX,"V2H充電設備（充放電設備）",'４.住戸情報入力'!AZ:AZ,3)+COUNTIFS('４.住戸情報入力'!AX:AX,"地中熱ヒートポンプ・システム、V2H充電設備（充放電設備）",'４.住戸情報入力'!AZ:AZ,3)</f>
        <v>0</v>
      </c>
      <c r="H36" s="1143" t="s">
        <v>615</v>
      </c>
      <c r="I36" s="999">
        <f>SUMIFS('４.住戸情報入力'!AY:AY,'４.住戸情報入力'!AX:AX,"V2H充電設備（充放電設備）",'４.住戸情報入力'!AZ:AZ,3)+SUMIFS('４.住戸情報入力'!AY:AY,'４.住戸情報入力'!AX:AX,"地中熱ヒートポンプ・システム、V2H充電設備（充放電設備）",'４.住戸情報入力'!AZ:AZ,3)-900000*COUNTIFS('４.住戸情報入力'!AX:AX,"地中熱ヒートポンプ・システム、V2H充電設備（充放電設備）",'４.住戸情報入力'!AZ:AZ,3)</f>
        <v>0</v>
      </c>
      <c r="J36" s="1143" t="s">
        <v>613</v>
      </c>
      <c r="K36" s="424" t="s">
        <v>1077</v>
      </c>
    </row>
    <row r="37" spans="2:11" ht="21" customHeight="1">
      <c r="B37" s="172"/>
      <c r="C37" s="2210"/>
      <c r="D37" s="2217" t="s">
        <v>608</v>
      </c>
      <c r="E37" s="2218"/>
      <c r="F37" s="2219"/>
      <c r="G37" s="1146">
        <f>COUNTIFS('４.住戸情報入力'!AX:AX,"地中熱ヒートポンプ・システム",'４.住戸情報入力'!AZ:AZ,3)+COUNTIFS('４.住戸情報入力'!AX:AX,"地中熱ヒートポンプ・システム、V2H充電設備（充放電設備）",'４.住戸情報入力'!AZ:AZ,3)</f>
        <v>0</v>
      </c>
      <c r="H37" s="1142" t="s">
        <v>614</v>
      </c>
      <c r="I37" s="1146">
        <f>G37*900000</f>
        <v>0</v>
      </c>
      <c r="J37" s="1142" t="s">
        <v>613</v>
      </c>
      <c r="K37" s="425" t="s">
        <v>1075</v>
      </c>
    </row>
    <row r="38" spans="2:11" ht="21" customHeight="1">
      <c r="B38" s="172"/>
      <c r="C38" s="2210"/>
      <c r="D38" s="2204" t="s">
        <v>609</v>
      </c>
      <c r="E38" s="2205"/>
      <c r="F38" s="2206"/>
      <c r="G38" s="1147" t="str">
        <f>IF('２０.ＰＶＴシステム明細 '!D23="３年目",'２０.ＰＶＴシステム明細 '!J23,"0")</f>
        <v>0</v>
      </c>
      <c r="H38" s="1148" t="s">
        <v>403</v>
      </c>
      <c r="I38" s="1147" t="str">
        <f>IF('２０.ＰＶＴシステム明細 '!D23="３年目",'２０.ＰＶＴシステム明細 '!O23,"0")</f>
        <v>0</v>
      </c>
      <c r="J38" s="1142" t="s">
        <v>613</v>
      </c>
      <c r="K38" s="424" t="s">
        <v>1074</v>
      </c>
    </row>
    <row r="39" spans="2:11" ht="21" customHeight="1" thickBot="1">
      <c r="C39" s="2210"/>
      <c r="D39" s="2212" t="s">
        <v>610</v>
      </c>
      <c r="E39" s="2213"/>
      <c r="F39" s="2214"/>
      <c r="G39" s="1149" t="str">
        <f>IF('２１.液体集熱式太陽熱利用システム明細'!D23="３年目",'２１.液体集熱式太陽熱利用システム明細'!J23,"0")</f>
        <v>0</v>
      </c>
      <c r="H39" s="1150" t="s">
        <v>403</v>
      </c>
      <c r="I39" s="1154" t="str">
        <f>IF('２１.液体集熱式太陽熱利用システム明細'!D23="３年目",'２１.液体集熱式太陽熱利用システム明細'!O23,"0")</f>
        <v>0</v>
      </c>
      <c r="J39" s="1151" t="s">
        <v>613</v>
      </c>
      <c r="K39" s="683" t="s">
        <v>1078</v>
      </c>
    </row>
    <row r="40" spans="2:11" ht="21" customHeight="1" thickTop="1">
      <c r="C40" s="2211"/>
      <c r="D40" s="2196" t="s">
        <v>493</v>
      </c>
      <c r="E40" s="2196"/>
      <c r="F40" s="2196"/>
      <c r="G40" s="2196"/>
      <c r="H40" s="2196"/>
      <c r="I40" s="508">
        <f>SUM(I35:I39)</f>
        <v>0</v>
      </c>
      <c r="J40" s="421" t="s">
        <v>613</v>
      </c>
      <c r="K40" s="425"/>
    </row>
    <row r="41" spans="2:11" ht="21" customHeight="1" thickBot="1">
      <c r="C41" s="2201" t="s">
        <v>616</v>
      </c>
      <c r="D41" s="2204" t="s">
        <v>732</v>
      </c>
      <c r="E41" s="2205"/>
      <c r="F41" s="2206"/>
      <c r="G41" s="997"/>
      <c r="H41" s="423" t="s">
        <v>615</v>
      </c>
      <c r="I41" s="997"/>
      <c r="J41" s="423" t="s">
        <v>613</v>
      </c>
      <c r="K41" s="2215" t="s">
        <v>1219</v>
      </c>
    </row>
    <row r="42" spans="2:11" ht="21" customHeight="1" thickTop="1">
      <c r="C42" s="2202"/>
      <c r="D42" s="2207" t="s">
        <v>731</v>
      </c>
      <c r="E42" s="2207"/>
      <c r="F42" s="2208"/>
      <c r="G42" s="507"/>
      <c r="H42" s="422" t="s">
        <v>615</v>
      </c>
      <c r="I42" s="507"/>
      <c r="J42" s="422" t="s">
        <v>613</v>
      </c>
      <c r="K42" s="2216"/>
    </row>
    <row r="43" spans="2:11" ht="21" customHeight="1" thickBot="1">
      <c r="B43" s="172"/>
      <c r="C43" s="2202"/>
      <c r="D43" s="2189" t="s">
        <v>1322</v>
      </c>
      <c r="E43" s="2189"/>
      <c r="F43" s="2189"/>
      <c r="G43" s="999">
        <f>'１８.直交集成板（ＣＬＴ）明細'!J18</f>
        <v>0</v>
      </c>
      <c r="H43" s="1150" t="s">
        <v>661</v>
      </c>
      <c r="I43" s="999">
        <f>'１８.直交集成板（ＣＬＴ）明細'!T18</f>
        <v>0</v>
      </c>
      <c r="J43" s="1143" t="s">
        <v>613</v>
      </c>
      <c r="K43" s="996" t="s">
        <v>1362</v>
      </c>
    </row>
    <row r="44" spans="2:11" ht="21" customHeight="1" thickTop="1" thickBot="1">
      <c r="C44" s="2203"/>
      <c r="D44" s="2195" t="s">
        <v>493</v>
      </c>
      <c r="E44" s="2195"/>
      <c r="F44" s="2195"/>
      <c r="G44" s="2195"/>
      <c r="H44" s="2195"/>
      <c r="I44" s="1004">
        <f>SUM(I41:I43)</f>
        <v>0</v>
      </c>
      <c r="J44" s="1094" t="s">
        <v>613</v>
      </c>
      <c r="K44" s="1095"/>
    </row>
    <row r="45" spans="2:11" ht="21" customHeight="1" thickTop="1">
      <c r="C45" s="2193" t="s">
        <v>619</v>
      </c>
      <c r="D45" s="2193"/>
      <c r="E45" s="2193"/>
      <c r="F45" s="2193"/>
      <c r="G45" s="2193"/>
      <c r="H45" s="2194"/>
      <c r="I45" s="1001">
        <f>I40+I44</f>
        <v>0</v>
      </c>
      <c r="J45" s="1093" t="s">
        <v>613</v>
      </c>
      <c r="K45" s="425"/>
    </row>
    <row r="46" spans="2:11" ht="9.75" customHeight="1"/>
    <row r="47" spans="2:11" ht="21" customHeight="1">
      <c r="C47" s="2181" t="s">
        <v>952</v>
      </c>
      <c r="D47" s="2182"/>
      <c r="E47" s="2182"/>
      <c r="F47" s="2182"/>
      <c r="G47" s="2182"/>
      <c r="H47" s="2182"/>
      <c r="I47" s="2182"/>
      <c r="J47" s="2182"/>
      <c r="K47" s="2183"/>
    </row>
    <row r="48" spans="2:11" ht="21" customHeight="1">
      <c r="C48" s="2185" t="s">
        <v>612</v>
      </c>
      <c r="D48" s="2186"/>
      <c r="E48" s="2186"/>
      <c r="F48" s="2187"/>
      <c r="G48" s="2188" t="s">
        <v>617</v>
      </c>
      <c r="H48" s="2188"/>
      <c r="I48" s="2188" t="s">
        <v>611</v>
      </c>
      <c r="J48" s="2188"/>
      <c r="K48" s="420" t="s">
        <v>618</v>
      </c>
    </row>
    <row r="49" spans="3:12" ht="34.5" customHeight="1">
      <c r="C49" s="2209" t="s">
        <v>655</v>
      </c>
      <c r="D49" s="2200" t="s">
        <v>1073</v>
      </c>
      <c r="E49" s="2200"/>
      <c r="F49" s="2200"/>
      <c r="G49" s="1140">
        <f>COUNTIF('４.住戸情報入力'!AQ:AQ,"4")</f>
        <v>0</v>
      </c>
      <c r="H49" s="1141" t="s">
        <v>614</v>
      </c>
      <c r="I49" s="997"/>
      <c r="J49" s="1139" t="s">
        <v>1137</v>
      </c>
      <c r="K49" s="996" t="s">
        <v>1294</v>
      </c>
    </row>
    <row r="50" spans="3:12" ht="21" customHeight="1">
      <c r="C50" s="2210"/>
      <c r="D50" s="2192" t="s">
        <v>731</v>
      </c>
      <c r="E50" s="2192"/>
      <c r="F50" s="2192"/>
      <c r="G50" s="998">
        <f>COUNTIFS('４.住戸情報入力'!AX:AX,"V2H充電設備（充放電設備）",'４.住戸情報入力'!AZ:AZ,4)+COUNTIFS('４.住戸情報入力'!AX:AX,"地中熱ヒートポンプ・システム、V2H充電設備（充放電設備）",'４.住戸情報入力'!AZ:AZ,4)</f>
        <v>0</v>
      </c>
      <c r="H50" s="1143" t="s">
        <v>615</v>
      </c>
      <c r="I50" s="999">
        <f>SUMIFS('４.住戸情報入力'!AY:AY,'４.住戸情報入力'!AX:AX,"V2H充電設備（充放電設備）",'４.住戸情報入力'!AZ:AZ,4)+SUMIFS('４.住戸情報入力'!AY:AY,'４.住戸情報入力'!AX:AX,"地中熱ヒートポンプ・システム、V2H充電設備（充放電設備）",'４.住戸情報入力'!AZ:AZ,4)-900000*COUNTIFS('４.住戸情報入力'!AX:AX,"地中熱ヒートポンプ・システム、V2H充電設備（充放電設備）",'４.住戸情報入力'!AZ:AZ,4)</f>
        <v>0</v>
      </c>
      <c r="J50" s="1143" t="s">
        <v>613</v>
      </c>
      <c r="K50" s="996" t="s">
        <v>1077</v>
      </c>
    </row>
    <row r="51" spans="3:12" ht="21" customHeight="1">
      <c r="C51" s="2210"/>
      <c r="D51" s="2184" t="s">
        <v>608</v>
      </c>
      <c r="E51" s="2184"/>
      <c r="F51" s="2184"/>
      <c r="G51" s="1144">
        <f>COUNTIFS('４.住戸情報入力'!AX:AX,"地中熱ヒートポンプ・システム",'４.住戸情報入力'!AZ:AZ,4)+COUNTIFS('４.住戸情報入力'!AX:AX,"地中熱ヒートポンプ・システム、V2H充電設備（充放電設備）",'４.住戸情報入力'!AZ:AZ,4)</f>
        <v>0</v>
      </c>
      <c r="H51" s="1142" t="s">
        <v>614</v>
      </c>
      <c r="I51" s="1146">
        <f>G51*900000</f>
        <v>0</v>
      </c>
      <c r="J51" s="1142" t="s">
        <v>613</v>
      </c>
      <c r="K51" s="424" t="s">
        <v>1075</v>
      </c>
    </row>
    <row r="52" spans="3:12" ht="21" customHeight="1">
      <c r="C52" s="2210"/>
      <c r="D52" s="2192" t="s">
        <v>609</v>
      </c>
      <c r="E52" s="2192"/>
      <c r="F52" s="2192"/>
      <c r="G52" s="1147" t="str">
        <f>IF('２０.ＰＶＴシステム明細 '!D23="４年目",'２０.ＰＶＴシステム明細 '!J23,"0")</f>
        <v>0</v>
      </c>
      <c r="H52" s="1148" t="s">
        <v>403</v>
      </c>
      <c r="I52" s="1147" t="str">
        <f>IF('２０.ＰＶＴシステム明細 '!D23="４年目",'２０.ＰＶＴシステム明細 '!O23,"0")</f>
        <v>0</v>
      </c>
      <c r="J52" s="1142" t="s">
        <v>613</v>
      </c>
      <c r="K52" s="424" t="s">
        <v>1074</v>
      </c>
    </row>
    <row r="53" spans="3:12" ht="21" customHeight="1" thickBot="1">
      <c r="C53" s="2210"/>
      <c r="D53" s="2189" t="s">
        <v>610</v>
      </c>
      <c r="E53" s="2189"/>
      <c r="F53" s="2189"/>
      <c r="G53" s="1149" t="str">
        <f>IF('２１.液体集熱式太陽熱利用システム明細'!D23="４年目",'２１.液体集熱式太陽熱利用システム明細'!J23,"0")</f>
        <v>0</v>
      </c>
      <c r="H53" s="1150" t="s">
        <v>403</v>
      </c>
      <c r="I53" s="1154" t="str">
        <f>IF('２１.液体集熱式太陽熱利用システム明細'!D23="４年目",'２１.液体集熱式太陽熱利用システム明細'!O23,"0")</f>
        <v>0</v>
      </c>
      <c r="J53" s="1151" t="s">
        <v>613</v>
      </c>
      <c r="K53" s="996" t="s">
        <v>1078</v>
      </c>
    </row>
    <row r="54" spans="3:12" ht="21" customHeight="1" thickTop="1">
      <c r="C54" s="2211"/>
      <c r="D54" s="2196" t="s">
        <v>493</v>
      </c>
      <c r="E54" s="2196"/>
      <c r="F54" s="2196"/>
      <c r="G54" s="2196"/>
      <c r="H54" s="2196"/>
      <c r="I54" s="508">
        <f>SUM(I49:I53)</f>
        <v>0</v>
      </c>
      <c r="J54" s="421" t="s">
        <v>613</v>
      </c>
      <c r="K54" s="1008"/>
    </row>
    <row r="55" spans="3:12" ht="21" customHeight="1" thickBot="1">
      <c r="C55" s="2201" t="s">
        <v>616</v>
      </c>
      <c r="D55" s="2204" t="s">
        <v>732</v>
      </c>
      <c r="E55" s="2205"/>
      <c r="F55" s="2206"/>
      <c r="G55" s="997"/>
      <c r="H55" s="423" t="s">
        <v>615</v>
      </c>
      <c r="I55" s="997"/>
      <c r="J55" s="423" t="s">
        <v>613</v>
      </c>
      <c r="K55" s="2190" t="s">
        <v>1219</v>
      </c>
      <c r="L55" s="1006"/>
    </row>
    <row r="56" spans="3:12" ht="21" customHeight="1" thickTop="1">
      <c r="C56" s="2202"/>
      <c r="D56" s="2207" t="s">
        <v>731</v>
      </c>
      <c r="E56" s="2207"/>
      <c r="F56" s="2208"/>
      <c r="G56" s="507"/>
      <c r="H56" s="422" t="s">
        <v>615</v>
      </c>
      <c r="I56" s="507"/>
      <c r="J56" s="422" t="s">
        <v>613</v>
      </c>
      <c r="K56" s="2191"/>
      <c r="L56" s="1006"/>
    </row>
    <row r="57" spans="3:12" ht="21" customHeight="1" thickBot="1">
      <c r="C57" s="2202"/>
      <c r="D57" s="2189" t="s">
        <v>1322</v>
      </c>
      <c r="E57" s="2189"/>
      <c r="F57" s="2189"/>
      <c r="G57" s="999">
        <f>'１８.直交集成板（ＣＬＴ）明細'!J19</f>
        <v>0</v>
      </c>
      <c r="H57" s="1150" t="s">
        <v>661</v>
      </c>
      <c r="I57" s="999">
        <f>'１８.直交集成板（ＣＬＴ）明細'!T19</f>
        <v>0</v>
      </c>
      <c r="J57" s="1143" t="s">
        <v>613</v>
      </c>
      <c r="K57" s="426" t="s">
        <v>1362</v>
      </c>
    </row>
    <row r="58" spans="3:12" ht="21" customHeight="1" thickTop="1" thickBot="1">
      <c r="C58" s="2203"/>
      <c r="D58" s="2195" t="s">
        <v>493</v>
      </c>
      <c r="E58" s="2195"/>
      <c r="F58" s="2195"/>
      <c r="G58" s="2195"/>
      <c r="H58" s="2195"/>
      <c r="I58" s="1004">
        <f>SUM(I55:I57)</f>
        <v>0</v>
      </c>
      <c r="J58" s="1002" t="s">
        <v>613</v>
      </c>
      <c r="K58" s="1003"/>
    </row>
    <row r="59" spans="3:12" ht="21" customHeight="1" thickTop="1">
      <c r="C59" s="2193" t="s">
        <v>619</v>
      </c>
      <c r="D59" s="2193"/>
      <c r="E59" s="2193"/>
      <c r="F59" s="2193"/>
      <c r="G59" s="2193"/>
      <c r="H59" s="2194"/>
      <c r="I59" s="1001">
        <f>I54+I58</f>
        <v>0</v>
      </c>
      <c r="J59" s="1007" t="s">
        <v>613</v>
      </c>
      <c r="K59" s="1008"/>
    </row>
    <row r="60" spans="3:12" ht="7.5" customHeight="1"/>
  </sheetData>
  <sheetProtection algorithmName="SHA-512" hashValue="j+gLhuRaXOlMUGJE7WH8wv1ry4uPj9FpXh9R1YWWnL+He/3qa7eLwj6542YYv+AU6V159l+z+yHHm3R5Up/uJQ==" saltValue="7q/p3+12K/10/KQCevtGJg==" spinCount="100000" sheet="1" formatCells="0" formatRows="0" insertRows="0" deleteRows="0" selectLockedCells="1" autoFilter="0" pivotTables="0"/>
  <mergeCells count="72">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D27:F27"/>
    <mergeCell ref="D28:F28"/>
    <mergeCell ref="D24:F24"/>
    <mergeCell ref="D25:F25"/>
    <mergeCell ref="D26:H26"/>
    <mergeCell ref="C59:H59"/>
    <mergeCell ref="C47:K47"/>
    <mergeCell ref="C48:F48"/>
    <mergeCell ref="G48:H48"/>
    <mergeCell ref="I48:J48"/>
    <mergeCell ref="D51:F51"/>
    <mergeCell ref="D52:F52"/>
    <mergeCell ref="D53:F53"/>
    <mergeCell ref="C49:C54"/>
    <mergeCell ref="D49:F49"/>
    <mergeCell ref="C19:K19"/>
    <mergeCell ref="C20:F20"/>
    <mergeCell ref="G20:H20"/>
    <mergeCell ref="I20:J20"/>
    <mergeCell ref="D23:F23"/>
    <mergeCell ref="C21:C26"/>
    <mergeCell ref="D21:F21"/>
    <mergeCell ref="D22:F22"/>
    <mergeCell ref="D15:F15"/>
    <mergeCell ref="K13:K14"/>
    <mergeCell ref="D11:F11"/>
    <mergeCell ref="D10:F10"/>
    <mergeCell ref="C17:H17"/>
    <mergeCell ref="D16:H16"/>
    <mergeCell ref="D12:H12"/>
    <mergeCell ref="C7:C12"/>
    <mergeCell ref="D7:F7"/>
    <mergeCell ref="C13:C16"/>
    <mergeCell ref="D8:F8"/>
    <mergeCell ref="D13:F13"/>
    <mergeCell ref="D14:F14"/>
    <mergeCell ref="C5:K5"/>
    <mergeCell ref="D9:F9"/>
    <mergeCell ref="C6:F6"/>
    <mergeCell ref="G6:H6"/>
    <mergeCell ref="I6:J6"/>
  </mergeCells>
  <phoneticPr fontId="22"/>
  <conditionalFormatting sqref="B2">
    <cfRule type="expression" dxfId="235" priority="99">
      <formula>_xlfn.ISFORMULA(B2)=TRUE</formula>
    </cfRule>
  </conditionalFormatting>
  <conditionalFormatting sqref="G13:G14 I13:I14">
    <cfRule type="notContainsBlanks" dxfId="227" priority="63">
      <formula>LEN(TRIM(G13))&gt;0</formula>
    </cfRule>
  </conditionalFormatting>
  <conditionalFormatting sqref="G27:G28 I27:I28">
    <cfRule type="notContainsBlanks" dxfId="223" priority="7">
      <formula>LEN(TRIM(G27))&gt;0</formula>
    </cfRule>
  </conditionalFormatting>
  <conditionalFormatting sqref="G41:G42 I41:I42">
    <cfRule type="notContainsBlanks" dxfId="219" priority="43">
      <formula>LEN(TRIM(G41))&gt;0</formula>
    </cfRule>
  </conditionalFormatting>
  <conditionalFormatting sqref="G55:G56 I55:I56">
    <cfRule type="notContainsBlanks" dxfId="215" priority="33">
      <formula>LEN(TRIM(G55))&gt;0</formula>
    </cfRule>
  </conditionalFormatting>
  <conditionalFormatting sqref="I7">
    <cfRule type="expression" dxfId="199" priority="23">
      <formula>$G$7&gt;=1</formula>
    </cfRule>
    <cfRule type="notContainsBlanks" dxfId="198" priority="15">
      <formula>LEN(TRIM(I7))&gt;0</formula>
    </cfRule>
  </conditionalFormatting>
  <conditionalFormatting sqref="I21">
    <cfRule type="expression" dxfId="197" priority="22">
      <formula>$G$21&gt;=1</formula>
    </cfRule>
    <cfRule type="notContainsBlanks" dxfId="196" priority="19">
      <formula>LEN(TRIM(I21))&gt;0</formula>
    </cfRule>
  </conditionalFormatting>
  <conditionalFormatting sqref="I35">
    <cfRule type="expression" dxfId="195" priority="17">
      <formula>$G$35&gt;=1</formula>
    </cfRule>
    <cfRule type="notContainsBlanks" dxfId="194" priority="13">
      <formula>LEN(TRIM(I35))&gt;0</formula>
    </cfRule>
  </conditionalFormatting>
  <conditionalFormatting sqref="I49">
    <cfRule type="expression" dxfId="193" priority="20">
      <formula>$G$49&gt;=1</formula>
    </cfRule>
    <cfRule type="notContainsBlanks" dxfId="192" priority="12">
      <formula>LEN(TRIM(I49))&gt;0</formula>
    </cfRule>
  </conditionalFormatting>
  <conditionalFormatting sqref="J7">
    <cfRule type="expression" dxfId="191" priority="4">
      <formula>$G$7&gt;=1</formula>
    </cfRule>
  </conditionalFormatting>
  <conditionalFormatting sqref="J21">
    <cfRule type="expression" dxfId="190" priority="3">
      <formula>$G$21&gt;=1</formula>
    </cfRule>
  </conditionalFormatting>
  <conditionalFormatting sqref="J35">
    <cfRule type="expression" dxfId="189" priority="2">
      <formula>$G$35&gt;=1</formula>
    </cfRule>
  </conditionalFormatting>
  <conditionalFormatting sqref="J49">
    <cfRule type="expression" dxfId="188" priority="1">
      <formula>$G$49&gt;=1</formula>
    </cfRule>
  </conditionalFormatting>
  <dataValidations count="1">
    <dataValidation type="custom" imeMode="disabled" allowBlank="1" showInputMessage="1" showErrorMessage="1" sqref="I13:I14 G13:G14 I27:I28 G27:G28 G41:G42 I41:I42 G55:G56 I55:I56"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5" id="{8C8E92DB-EC33-4BF8-A086-09F319BFBEFB}">
            <xm:f>入力シート!$F$13="単年度事業"</xm:f>
            <x14:dxf>
              <fill>
                <patternFill>
                  <bgColor theme="0" tint="-0.499984740745262"/>
                </patternFill>
              </fill>
            </x14:dxf>
          </x14:cfRule>
          <xm:sqref>C19:K31</xm:sqref>
        </x14:conditionalFormatting>
        <x14:conditionalFormatting xmlns:xm="http://schemas.microsoft.com/office/excel/2006/main">
          <x14:cfRule type="expression" priority="18" id="{CD2C39CD-E676-4A83-82C0-D3D336E33B2B}">
            <xm:f>入力シート!$F$13="単年度事業"</xm:f>
            <x14:dxf>
              <fill>
                <patternFill>
                  <bgColor theme="0" tint="-0.499984740745262"/>
                </patternFill>
              </fill>
            </x14:dxf>
          </x14:cfRule>
          <x14:cfRule type="expression" priority="21" id="{15A08497-8A0A-4919-9EF7-8A6CB935E7DF}">
            <xm:f>入力シート!$F$13="2年度事業（1年目）"</xm:f>
            <x14:dxf>
              <fill>
                <patternFill>
                  <bgColor theme="0" tint="-0.499984740745262"/>
                </patternFill>
              </fill>
            </x14:dxf>
          </x14:cfRule>
          <xm:sqref>C33:K45</xm:sqref>
        </x14:conditionalFormatting>
        <x14:conditionalFormatting xmlns:xm="http://schemas.microsoft.com/office/excel/2006/main">
          <x14:cfRule type="expression" priority="24" id="{DAA995EF-4451-4F39-9539-61CB072B9309}">
            <xm:f>入力シート!$F$13="単年度事業"</xm:f>
            <x14:dxf>
              <fill>
                <patternFill>
                  <bgColor theme="0" tint="-0.499984740745262"/>
                </patternFill>
              </fill>
            </x14:dxf>
          </x14:cfRule>
          <x14:cfRule type="expression" priority="31" id="{BD733279-7A82-4EC1-8FAA-E6E98C2E9E1C}">
            <xm:f>入力シート!$F$13="2年度事業（1年目）"</xm:f>
            <x14:dxf>
              <fill>
                <patternFill>
                  <bgColor theme="0" tint="-0.499984740745262"/>
                </patternFill>
              </fill>
            </x14:dxf>
          </x14:cfRule>
          <x14:cfRule type="expression" priority="32" id="{3C4C9B41-F4A1-4B53-9BEA-07B0DCBCF38E}">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0" id="{6856F276-8DA3-4F05-BCD1-69E0D19A3E11}">
            <xm:f>'２.全体概要'!$W$26="共用部"</xm:f>
            <x14:dxf>
              <fill>
                <patternFill>
                  <bgColor theme="5" tint="0.79998168889431442"/>
                </patternFill>
              </fill>
            </x14:dxf>
          </x14:cfRule>
          <xm:sqref>G13 I13</xm:sqref>
        </x14:conditionalFormatting>
        <x14:conditionalFormatting xmlns:xm="http://schemas.microsoft.com/office/excel/2006/main">
          <x14:cfRule type="expression" priority="64" id="{2407B0AB-ED95-415C-A830-B41005AACDCD}">
            <xm:f>'２.全体概要'!$K$26="専有部・共用部"</xm:f>
            <x14:dxf>
              <fill>
                <patternFill>
                  <bgColor theme="5" tint="0.79998168889431442"/>
                </patternFill>
              </fill>
            </x14:dxf>
          </x14:cfRule>
          <x14:cfRule type="expression" priority="67" id="{26610247-3092-4573-9717-B32E9640B9B2}">
            <xm:f>'２.全体概要'!$K$26:$L$26="共用部"</xm:f>
            <x14:dxf>
              <fill>
                <patternFill>
                  <bgColor theme="5" tint="0.79998168889431442"/>
                </patternFill>
              </fill>
            </x14:dxf>
          </x14:cfRule>
          <xm:sqref>G14 I14</xm:sqref>
        </x14:conditionalFormatting>
        <x14:conditionalFormatting xmlns:xm="http://schemas.microsoft.com/office/excel/2006/main">
          <x14:cfRule type="expression" priority="61" id="{D9775F21-5C5A-4906-8921-97AE21B29735}">
            <xm:f>'２.全体概要'!$W$26="共用部"</xm:f>
            <x14:dxf>
              <fill>
                <patternFill>
                  <bgColor theme="5" tint="0.79998168889431442"/>
                </patternFill>
              </fill>
            </x14:dxf>
          </x14:cfRule>
          <xm:sqref>G27 I27</xm:sqref>
        </x14:conditionalFormatting>
        <x14:conditionalFormatting xmlns:xm="http://schemas.microsoft.com/office/excel/2006/main">
          <x14:cfRule type="expression" priority="8" id="{F5779FCF-938F-48E4-8FE0-233CC7C5A78C}">
            <xm:f>'２.全体概要'!$K$26="専有部・共用部"</xm:f>
            <x14:dxf>
              <fill>
                <patternFill>
                  <bgColor theme="5" tint="0.79998168889431442"/>
                </patternFill>
              </fill>
            </x14:dxf>
          </x14:cfRule>
          <x14:cfRule type="expression" priority="11" id="{70E72D3B-75C1-4DAF-9B96-A2B99ED6DE79}">
            <xm:f>'２.全体概要'!$K$26:$L$26="共用部"</xm:f>
            <x14:dxf>
              <fill>
                <patternFill>
                  <bgColor theme="5" tint="0.79998168889431442"/>
                </patternFill>
              </fill>
            </x14:dxf>
          </x14:cfRule>
          <xm:sqref>G28 I28</xm:sqref>
        </x14:conditionalFormatting>
        <x14:conditionalFormatting xmlns:xm="http://schemas.microsoft.com/office/excel/2006/main">
          <x14:cfRule type="expression" priority="50" id="{A71787EE-08CF-4EFB-B95C-214B2CD94DBC}">
            <xm:f>'２.全体概要'!$W$26="共用部"</xm:f>
            <x14:dxf>
              <fill>
                <patternFill>
                  <bgColor theme="5" tint="0.79998168889431442"/>
                </patternFill>
              </fill>
            </x14:dxf>
          </x14:cfRule>
          <xm:sqref>G41 I41</xm:sqref>
        </x14:conditionalFormatting>
        <x14:conditionalFormatting xmlns:xm="http://schemas.microsoft.com/office/excel/2006/main">
          <x14:cfRule type="expression" priority="47" id="{C334DE52-BC2A-4E00-8E82-2F9E75EC945D}">
            <xm:f>'２.全体概要'!$K$26:$L$26="共用部"</xm:f>
            <x14:dxf>
              <fill>
                <patternFill>
                  <bgColor theme="5" tint="0.79998168889431442"/>
                </patternFill>
              </fill>
            </x14:dxf>
          </x14:cfRule>
          <x14:cfRule type="expression" priority="44" id="{8F1BD656-6673-469B-8E23-963ECD297A0F}">
            <xm:f>'２.全体概要'!$K$26="専有部・共用部"</xm:f>
            <x14:dxf>
              <fill>
                <patternFill>
                  <bgColor theme="5" tint="0.79998168889431442"/>
                </patternFill>
              </fill>
            </x14:dxf>
          </x14:cfRule>
          <xm:sqref>G42 I42</xm:sqref>
        </x14:conditionalFormatting>
        <x14:conditionalFormatting xmlns:xm="http://schemas.microsoft.com/office/excel/2006/main">
          <x14:cfRule type="expression" priority="36" id="{E5FF8673-271E-4C6F-BA17-C625E24B53E8}">
            <xm:f>'２.全体概要'!$W$26="共用部"</xm:f>
            <x14:dxf>
              <fill>
                <patternFill>
                  <bgColor theme="5" tint="0.79998168889431442"/>
                </patternFill>
              </fill>
            </x14:dxf>
          </x14:cfRule>
          <xm:sqref>G55 I55</xm:sqref>
        </x14:conditionalFormatting>
        <x14:conditionalFormatting xmlns:xm="http://schemas.microsoft.com/office/excel/2006/main">
          <x14:cfRule type="expression" priority="37" id="{E0CDDDCB-12C5-4A0F-B0FF-44BA0EDDF8E0}">
            <xm:f>'２.全体概要'!$K$26="専有部・共用部"</xm:f>
            <x14:dxf>
              <fill>
                <patternFill>
                  <bgColor theme="5" tint="0.79998168889431442"/>
                </patternFill>
              </fill>
            </x14:dxf>
          </x14:cfRule>
          <x14:cfRule type="expression" priority="40" id="{F8C03152-1BA0-4A95-90FE-28846FF8340F}">
            <xm:f>'２.全体概要'!$K$26:$L$26="共用部"</xm:f>
            <x14:dxf>
              <fill>
                <patternFill>
                  <bgColor theme="5" tint="0.79998168889431442"/>
                </patternFill>
              </fill>
            </x14:dxf>
          </x14:cfRule>
          <xm:sqref>G56 I56</xm:sqref>
        </x14:conditionalFormatting>
        <x14:conditionalFormatting xmlns:xm="http://schemas.microsoft.com/office/excel/2006/main">
          <x14:cfRule type="expression" priority="65" id="{0E48D901-2C26-494F-950B-F7F9ACC17D75}">
            <xm:f>'２.全体概要'!$K$26="専有部・共用部"</xm:f>
            <x14:dxf>
              <fill>
                <patternFill patternType="none">
                  <bgColor auto="1"/>
                </patternFill>
              </fill>
            </x14:dxf>
          </x14:cfRule>
          <xm:sqref>G14:J14</xm:sqref>
        </x14:conditionalFormatting>
        <x14:conditionalFormatting xmlns:xm="http://schemas.microsoft.com/office/excel/2006/main">
          <x14:cfRule type="expression" priority="6" id="{D9960470-6C11-49B7-B2D1-06E7FB96469B}">
            <xm:f>入力シート!$F$13="2年度事業（1年目）"</xm:f>
            <x14:dxf>
              <fill>
                <patternFill>
                  <bgColor theme="0" tint="-0.499984740745262"/>
                </patternFill>
              </fill>
            </x14:dxf>
          </x14:cfRule>
          <x14:cfRule type="expression" priority="9" id="{9D1D744C-6332-49AD-9FD0-84008D2D17CB}">
            <xm:f>'２.全体概要'!$K$26="専有部・共用部"</xm:f>
            <x14:dxf>
              <fill>
                <patternFill patternType="none">
                  <bgColor auto="1"/>
                </patternFill>
              </fill>
            </x14:dxf>
          </x14:cfRule>
          <xm:sqref>G28:J28</xm:sqref>
        </x14:conditionalFormatting>
        <x14:conditionalFormatting xmlns:xm="http://schemas.microsoft.com/office/excel/2006/main">
          <x14:cfRule type="expression" priority="45" id="{81C6CD97-F6B3-4DBC-B51F-43937DBB5AF2}">
            <xm:f>'２.全体概要'!$K$26="専有部・共用部"</xm:f>
            <x14:dxf>
              <fill>
                <patternFill patternType="none">
                  <bgColor auto="1"/>
                </patternFill>
              </fill>
            </x14:dxf>
          </x14:cfRule>
          <xm:sqref>G42:J42</xm:sqref>
        </x14:conditionalFormatting>
        <x14:conditionalFormatting xmlns:xm="http://schemas.microsoft.com/office/excel/2006/main">
          <x14:cfRule type="expression" priority="38" id="{5878B96E-2914-4F58-8B86-20011735B8D2}">
            <xm:f>'２.全体概要'!$K$26="専有部・共用部"</xm:f>
            <x14:dxf>
              <fill>
                <patternFill patternType="none">
                  <bgColor auto="1"/>
                </patternFill>
              </fill>
            </x14:dxf>
          </x14:cfRule>
          <xm:sqref>G56:J56</xm:sqref>
        </x14:conditionalFormatting>
        <x14:conditionalFormatting xmlns:xm="http://schemas.microsoft.com/office/excel/2006/main">
          <x14:cfRule type="expression" priority="69" id="{0151EA32-B72D-47C3-B79C-AEB6BDC25D10}">
            <xm:f>'２.全体概要'!$W$26="共用部"</xm:f>
            <x14:dxf>
              <fill>
                <patternFill patternType="none">
                  <bgColor auto="1"/>
                </patternFill>
              </fill>
            </x14:dxf>
          </x14:cfRule>
          <xm:sqref>H13 J13</xm:sqref>
        </x14:conditionalFormatting>
        <x14:conditionalFormatting xmlns:xm="http://schemas.microsoft.com/office/excel/2006/main">
          <x14:cfRule type="expression" priority="66" id="{818725C4-13C8-4658-8A8E-B47EE4541712}">
            <xm:f>'２.全体概要'!$K$26="共用部"</xm:f>
            <x14:dxf>
              <fill>
                <patternFill patternType="none">
                  <bgColor auto="1"/>
                </patternFill>
              </fill>
            </x14:dxf>
          </x14:cfRule>
          <xm:sqref>H14 J14</xm:sqref>
        </x14:conditionalFormatting>
        <x14:conditionalFormatting xmlns:xm="http://schemas.microsoft.com/office/excel/2006/main">
          <x14:cfRule type="expression" priority="60" id="{444ED35E-E255-4D07-B6B7-494AAEED4A40}">
            <xm:f>'２.全体概要'!$W$26="共用部"</xm:f>
            <x14:dxf>
              <fill>
                <patternFill patternType="none">
                  <bgColor auto="1"/>
                </patternFill>
              </fill>
            </x14:dxf>
          </x14:cfRule>
          <xm:sqref>H27 J27</xm:sqref>
        </x14:conditionalFormatting>
        <x14:conditionalFormatting xmlns:xm="http://schemas.microsoft.com/office/excel/2006/main">
          <x14:cfRule type="expression" priority="10" id="{90C6A16E-3BDE-4B74-8C0F-5770E994C71F}">
            <xm:f>'２.全体概要'!$K$26="共用部"</xm:f>
            <x14:dxf>
              <fill>
                <patternFill patternType="none">
                  <bgColor auto="1"/>
                </patternFill>
              </fill>
            </x14:dxf>
          </x14:cfRule>
          <xm:sqref>H28 J28</xm:sqref>
        </x14:conditionalFormatting>
        <x14:conditionalFormatting xmlns:xm="http://schemas.microsoft.com/office/excel/2006/main">
          <x14:cfRule type="expression" priority="49" id="{741900D7-1BA2-4C83-8C11-F3A0AC4C57D8}">
            <xm:f>'２.全体概要'!$W$26="共用部"</xm:f>
            <x14:dxf>
              <fill>
                <patternFill patternType="none">
                  <bgColor auto="1"/>
                </patternFill>
              </fill>
            </x14:dxf>
          </x14:cfRule>
          <xm:sqref>H41 J41</xm:sqref>
        </x14:conditionalFormatting>
        <x14:conditionalFormatting xmlns:xm="http://schemas.microsoft.com/office/excel/2006/main">
          <x14:cfRule type="expression" priority="46" id="{07BEA251-7490-490F-BD71-7DF72B7210D9}">
            <xm:f>'２.全体概要'!$K$26="共用部"</xm:f>
            <x14:dxf>
              <fill>
                <patternFill patternType="none">
                  <bgColor auto="1"/>
                </patternFill>
              </fill>
            </x14:dxf>
          </x14:cfRule>
          <xm:sqref>H42 J42</xm:sqref>
        </x14:conditionalFormatting>
        <x14:conditionalFormatting xmlns:xm="http://schemas.microsoft.com/office/excel/2006/main">
          <x14:cfRule type="expression" priority="35" id="{C8F084F1-FB3F-4927-9023-4821025F5ED7}">
            <xm:f>'２.全体概要'!$W$26="共用部"</xm:f>
            <x14:dxf>
              <fill>
                <patternFill patternType="none">
                  <bgColor auto="1"/>
                </patternFill>
              </fill>
            </x14:dxf>
          </x14:cfRule>
          <xm:sqref>H55 J55</xm:sqref>
        </x14:conditionalFormatting>
        <x14:conditionalFormatting xmlns:xm="http://schemas.microsoft.com/office/excel/2006/main">
          <x14:cfRule type="expression" priority="39" id="{6B269848-0937-4857-8731-A393D58559A4}">
            <xm:f>'２.全体概要'!$K$26="共用部"</xm:f>
            <x14:dxf>
              <fill>
                <patternFill patternType="none">
                  <bgColor auto="1"/>
                </patternFill>
              </fill>
            </x14:dxf>
          </x14:cfRule>
          <xm:sqref>H56 J56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1062</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64" t="s">
        <v>439</v>
      </c>
      <c r="E8" s="2165"/>
      <c r="F8" s="2165"/>
      <c r="G8" s="2165"/>
      <c r="H8" s="2165"/>
      <c r="I8" s="2166"/>
      <c r="J8" s="2227" t="str">
        <f>IF(入力シート!F11="","",入力シート!F11)</f>
        <v/>
      </c>
      <c r="K8" s="2228"/>
      <c r="L8" s="2228"/>
      <c r="M8" s="2228"/>
      <c r="N8" s="2228"/>
      <c r="O8" s="2228"/>
      <c r="P8" s="2228"/>
      <c r="Q8" s="2228"/>
      <c r="R8" s="2228"/>
      <c r="S8" s="2228"/>
      <c r="T8" s="2179" t="s">
        <v>797</v>
      </c>
      <c r="U8" s="2179"/>
      <c r="V8" s="2179"/>
      <c r="W8" s="2179"/>
      <c r="X8" s="2180"/>
      <c r="Y8" s="279"/>
      <c r="Z8" s="295"/>
      <c r="AA8" s="745" t="s">
        <v>761</v>
      </c>
      <c r="AB8" s="345"/>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6"/>
      <c r="AB9" s="345"/>
      <c r="AD9" s="347"/>
    </row>
    <row r="10" spans="2:45" s="293" customFormat="1" ht="15.5">
      <c r="B10" s="288"/>
      <c r="C10" s="289" t="s">
        <v>858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346"/>
      <c r="AB10" s="236"/>
      <c r="AD10" s="347"/>
    </row>
    <row r="11" spans="2:45" s="344" customFormat="1" ht="40" customHeight="1">
      <c r="B11" s="295"/>
      <c r="C11" s="286"/>
      <c r="D11" s="2223" t="s">
        <v>702</v>
      </c>
      <c r="E11" s="2165"/>
      <c r="F11" s="2165"/>
      <c r="G11" s="2165"/>
      <c r="H11" s="2165"/>
      <c r="I11" s="2166"/>
      <c r="J11" s="2224"/>
      <c r="K11" s="2225"/>
      <c r="L11" s="2225"/>
      <c r="M11" s="2225"/>
      <c r="N11" s="2225"/>
      <c r="O11" s="2225"/>
      <c r="P11" s="2225"/>
      <c r="Q11" s="2225"/>
      <c r="R11" s="2225"/>
      <c r="S11" s="2225"/>
      <c r="T11" s="2225"/>
      <c r="U11" s="2225"/>
      <c r="V11" s="2226"/>
      <c r="W11" s="279"/>
      <c r="X11" s="279"/>
      <c r="Y11" s="279"/>
      <c r="Z11" s="295"/>
      <c r="AA11" s="301"/>
      <c r="AB11" s="345"/>
      <c r="AD11" s="347"/>
    </row>
    <row r="12" spans="2:45" s="344" customFormat="1" ht="15" customHeight="1">
      <c r="B12" s="295"/>
      <c r="C12" s="286"/>
      <c r="D12" s="296"/>
      <c r="E12" s="296"/>
      <c r="F12" s="296"/>
      <c r="G12" s="296"/>
      <c r="H12" s="296"/>
      <c r="I12" s="296"/>
      <c r="J12" s="296"/>
      <c r="K12" s="296"/>
      <c r="L12" s="296"/>
      <c r="M12" s="296"/>
      <c r="N12" s="296"/>
      <c r="O12" s="296"/>
      <c r="P12" s="296"/>
      <c r="Q12" s="296"/>
      <c r="R12" s="296"/>
      <c r="S12" s="296"/>
      <c r="T12" s="296"/>
      <c r="U12" s="296"/>
      <c r="V12" s="296"/>
      <c r="W12" s="279"/>
      <c r="X12" s="279"/>
      <c r="Y12" s="279"/>
      <c r="Z12" s="295"/>
      <c r="AA12" s="346"/>
      <c r="AB12" s="345"/>
      <c r="AD12" s="347"/>
    </row>
    <row r="13" spans="2:45" s="293" customFormat="1" ht="15.5">
      <c r="B13" s="288"/>
      <c r="C13" s="289" t="s">
        <v>521</v>
      </c>
      <c r="D13" s="290"/>
      <c r="E13" s="291"/>
      <c r="F13" s="291"/>
      <c r="G13" s="291"/>
      <c r="H13" s="291"/>
      <c r="I13" s="291"/>
      <c r="J13" s="291"/>
      <c r="K13" s="291"/>
      <c r="L13" s="291"/>
      <c r="M13" s="291"/>
      <c r="N13" s="291"/>
      <c r="O13" s="291"/>
      <c r="P13" s="291"/>
      <c r="Q13" s="291"/>
      <c r="R13" s="291"/>
      <c r="S13" s="291"/>
      <c r="T13" s="291"/>
      <c r="U13" s="292"/>
      <c r="V13" s="291"/>
      <c r="W13" s="291"/>
      <c r="X13" s="291"/>
      <c r="Y13" s="291"/>
      <c r="Z13" s="288"/>
      <c r="AA13" s="346"/>
      <c r="AB13" s="236"/>
      <c r="AD13" s="347"/>
    </row>
    <row r="14" spans="2:45" s="344" customFormat="1" ht="30" customHeight="1">
      <c r="B14" s="295"/>
      <c r="C14" s="286"/>
      <c r="D14" s="2164" t="s">
        <v>278</v>
      </c>
      <c r="E14" s="2165"/>
      <c r="F14" s="2165"/>
      <c r="G14" s="2165"/>
      <c r="H14" s="2165"/>
      <c r="I14" s="2166"/>
      <c r="J14" s="2220"/>
      <c r="K14" s="2221"/>
      <c r="L14" s="2221"/>
      <c r="M14" s="2221"/>
      <c r="N14" s="2221"/>
      <c r="O14" s="2221"/>
      <c r="P14" s="2221"/>
      <c r="Q14" s="2221"/>
      <c r="R14" s="2221"/>
      <c r="S14" s="2221"/>
      <c r="T14" s="2221"/>
      <c r="U14" s="2221"/>
      <c r="V14" s="2222"/>
      <c r="W14" s="279"/>
      <c r="X14" s="279"/>
      <c r="Y14" s="279"/>
      <c r="Z14" s="295"/>
      <c r="AA14" s="746" t="s">
        <v>762</v>
      </c>
      <c r="AB14" s="345"/>
      <c r="AD14" s="347"/>
    </row>
    <row r="15" spans="2:45" s="344" customFormat="1" ht="30" customHeight="1">
      <c r="B15" s="295"/>
      <c r="C15" s="286"/>
      <c r="D15" s="2164" t="s">
        <v>703</v>
      </c>
      <c r="E15" s="2165"/>
      <c r="F15" s="2165"/>
      <c r="G15" s="2165"/>
      <c r="H15" s="2165"/>
      <c r="I15" s="2166"/>
      <c r="J15" s="2220"/>
      <c r="K15" s="2221"/>
      <c r="L15" s="2221"/>
      <c r="M15" s="2221"/>
      <c r="N15" s="2221"/>
      <c r="O15" s="2221"/>
      <c r="P15" s="2221"/>
      <c r="Q15" s="2221"/>
      <c r="R15" s="2221"/>
      <c r="S15" s="2221"/>
      <c r="T15" s="2221"/>
      <c r="U15" s="2221"/>
      <c r="V15" s="2222"/>
      <c r="W15" s="279"/>
      <c r="X15" s="279"/>
      <c r="Y15" s="279"/>
      <c r="Z15" s="295"/>
      <c r="AA15" s="301"/>
      <c r="AB15" s="345"/>
      <c r="AD15" s="347"/>
    </row>
    <row r="16" spans="2:45" s="344" customFormat="1" ht="30" customHeight="1">
      <c r="B16" s="295"/>
      <c r="C16" s="286"/>
      <c r="D16" s="2164" t="s">
        <v>1185</v>
      </c>
      <c r="E16" s="2165"/>
      <c r="F16" s="2165"/>
      <c r="G16" s="2165"/>
      <c r="H16" s="2165"/>
      <c r="I16" s="2166"/>
      <c r="J16" s="2220"/>
      <c r="K16" s="2221"/>
      <c r="L16" s="2221"/>
      <c r="M16" s="2221"/>
      <c r="N16" s="2221"/>
      <c r="O16" s="2221"/>
      <c r="P16" s="2221"/>
      <c r="Q16" s="2221"/>
      <c r="R16" s="2221"/>
      <c r="S16" s="2221"/>
      <c r="T16" s="2221"/>
      <c r="U16" s="2221"/>
      <c r="V16" s="2222"/>
      <c r="W16" s="741" t="s">
        <v>759</v>
      </c>
      <c r="X16" s="742"/>
      <c r="Y16" s="742"/>
      <c r="Z16" s="742"/>
      <c r="AA16" s="742"/>
      <c r="AB16" s="742"/>
      <c r="AD16" s="347"/>
    </row>
    <row r="17" spans="2:35" s="344" customFormat="1" ht="30" customHeight="1">
      <c r="B17" s="295"/>
      <c r="C17" s="286"/>
      <c r="D17" s="2164" t="s">
        <v>704</v>
      </c>
      <c r="E17" s="2165"/>
      <c r="F17" s="2165"/>
      <c r="G17" s="2165"/>
      <c r="H17" s="2165"/>
      <c r="I17" s="2166"/>
      <c r="J17" s="2220"/>
      <c r="K17" s="2221"/>
      <c r="L17" s="2221"/>
      <c r="M17" s="2221"/>
      <c r="N17" s="2221"/>
      <c r="O17" s="2221"/>
      <c r="P17" s="2221"/>
      <c r="Q17" s="2221"/>
      <c r="R17" s="2221"/>
      <c r="S17" s="2221"/>
      <c r="T17" s="2221"/>
      <c r="U17" s="2221"/>
      <c r="V17" s="2222"/>
      <c r="W17" s="741" t="s">
        <v>759</v>
      </c>
      <c r="X17" s="279"/>
      <c r="Y17" s="279"/>
      <c r="Z17" s="295"/>
      <c r="AA17" s="301"/>
      <c r="AB17" s="345"/>
      <c r="AD17" s="347"/>
    </row>
    <row r="18" spans="2:35" s="344" customFormat="1" ht="30" customHeight="1">
      <c r="B18" s="295"/>
      <c r="C18" s="286"/>
      <c r="D18" s="2164" t="s">
        <v>1186</v>
      </c>
      <c r="E18" s="2165"/>
      <c r="F18" s="2165"/>
      <c r="G18" s="2165"/>
      <c r="H18" s="2165"/>
      <c r="I18" s="2166"/>
      <c r="J18" s="2229"/>
      <c r="K18" s="2230"/>
      <c r="L18" s="2230"/>
      <c r="M18" s="2230"/>
      <c r="N18" s="2230"/>
      <c r="O18" s="2230"/>
      <c r="P18" s="2230"/>
      <c r="Q18" s="2230"/>
      <c r="R18" s="2230"/>
      <c r="S18" s="2230"/>
      <c r="T18" s="2230"/>
      <c r="U18" s="2230"/>
      <c r="V18" s="2231"/>
      <c r="W18" s="279"/>
      <c r="X18" s="279"/>
      <c r="Y18" s="279"/>
      <c r="Z18" s="295"/>
      <c r="AA18" s="301"/>
      <c r="AB18" s="345"/>
      <c r="AD18" s="347"/>
    </row>
    <row r="19" spans="2:35" s="344" customFormat="1" ht="30" customHeight="1">
      <c r="B19" s="295"/>
      <c r="C19" s="286"/>
      <c r="D19" s="2164" t="s">
        <v>1187</v>
      </c>
      <c r="E19" s="2165"/>
      <c r="F19" s="2165"/>
      <c r="G19" s="2165"/>
      <c r="H19" s="2165"/>
      <c r="I19" s="2166"/>
      <c r="J19" s="2220"/>
      <c r="K19" s="2221"/>
      <c r="L19" s="2221"/>
      <c r="M19" s="2221"/>
      <c r="N19" s="2221"/>
      <c r="O19" s="2221"/>
      <c r="P19" s="2221"/>
      <c r="Q19" s="2221"/>
      <c r="R19" s="2221"/>
      <c r="S19" s="2221"/>
      <c r="T19" s="2221"/>
      <c r="U19" s="2221"/>
      <c r="V19" s="2222"/>
      <c r="W19" s="741" t="s">
        <v>760</v>
      </c>
      <c r="X19" s="742"/>
      <c r="Y19" s="743"/>
      <c r="Z19" s="744"/>
      <c r="AA19" s="744"/>
      <c r="AB19" s="744"/>
      <c r="AD19" s="347"/>
    </row>
    <row r="20" spans="2:35" s="344" customFormat="1" ht="30" customHeight="1">
      <c r="B20" s="295"/>
      <c r="C20" s="286"/>
      <c r="D20" s="2164" t="s">
        <v>705</v>
      </c>
      <c r="E20" s="2165"/>
      <c r="F20" s="2165"/>
      <c r="G20" s="2165"/>
      <c r="H20" s="2165"/>
      <c r="I20" s="2166"/>
      <c r="J20" s="2232" t="str">
        <f>IF(J17="","",141000*J17+IF(J18="ハイブリッド",J19*20000,0))</f>
        <v/>
      </c>
      <c r="K20" s="2233"/>
      <c r="L20" s="2233"/>
      <c r="M20" s="2233"/>
      <c r="N20" s="2233"/>
      <c r="O20" s="2233"/>
      <c r="P20" s="2233"/>
      <c r="Q20" s="2233"/>
      <c r="R20" s="2233"/>
      <c r="S20" s="2233"/>
      <c r="T20" s="2233"/>
      <c r="U20" s="2233"/>
      <c r="V20" s="2234"/>
      <c r="W20" s="741" t="s">
        <v>277</v>
      </c>
      <c r="X20" s="744"/>
      <c r="Y20" s="744"/>
      <c r="Z20" s="744"/>
      <c r="AA20" s="744"/>
      <c r="AB20" s="744"/>
      <c r="AD20" s="347"/>
    </row>
    <row r="21" spans="2:35" s="344" customFormat="1" ht="15" customHeight="1">
      <c r="B21" s="295"/>
      <c r="C21" s="286"/>
      <c r="D21" s="296"/>
      <c r="E21" s="296"/>
      <c r="F21" s="296"/>
      <c r="G21" s="296"/>
      <c r="H21" s="296"/>
      <c r="I21" s="296"/>
      <c r="J21" s="296"/>
      <c r="K21" s="296"/>
      <c r="L21" s="296"/>
      <c r="M21" s="296"/>
      <c r="N21" s="296"/>
      <c r="O21" s="296"/>
      <c r="P21" s="296"/>
      <c r="Q21" s="296"/>
      <c r="R21" s="296"/>
      <c r="S21" s="296"/>
      <c r="T21" s="296"/>
      <c r="U21" s="296"/>
      <c r="V21" s="296"/>
      <c r="W21" s="279"/>
      <c r="X21" s="279"/>
      <c r="Y21" s="279"/>
      <c r="Z21" s="295"/>
      <c r="AA21" s="346"/>
      <c r="AB21" s="345"/>
      <c r="AD21" s="347"/>
    </row>
    <row r="22" spans="2:35" s="293" customFormat="1" ht="15.5">
      <c r="B22" s="288"/>
      <c r="C22" s="289" t="s">
        <v>706</v>
      </c>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346"/>
      <c r="AB22" s="236"/>
      <c r="AD22" s="347"/>
    </row>
    <row r="23" spans="2:35" s="293" customFormat="1" ht="15.5">
      <c r="B23" s="288"/>
      <c r="C23" s="289"/>
      <c r="D23" s="277" t="s">
        <v>836</v>
      </c>
      <c r="E23" s="291"/>
      <c r="F23" s="291"/>
      <c r="G23" s="291"/>
      <c r="H23" s="291"/>
      <c r="I23" s="291"/>
      <c r="J23" s="291"/>
      <c r="K23" s="291"/>
      <c r="L23" s="291"/>
      <c r="M23" s="291"/>
      <c r="N23" s="291"/>
      <c r="O23" s="291"/>
      <c r="P23" s="291"/>
      <c r="Q23" s="291"/>
      <c r="R23" s="291"/>
      <c r="S23" s="291"/>
      <c r="T23" s="291"/>
      <c r="U23" s="292"/>
      <c r="V23" s="291"/>
      <c r="W23" s="291"/>
      <c r="X23" s="291"/>
      <c r="Y23" s="291"/>
      <c r="Z23" s="288"/>
      <c r="AA23" s="346"/>
      <c r="AB23" s="236"/>
      <c r="AD23" s="747"/>
    </row>
    <row r="24" spans="2:35" s="344" customFormat="1" ht="30" customHeight="1">
      <c r="B24" s="295"/>
      <c r="C24" s="286"/>
      <c r="D24" s="2171" t="s">
        <v>781</v>
      </c>
      <c r="E24" s="2172"/>
      <c r="F24" s="2172"/>
      <c r="G24" s="2172"/>
      <c r="H24" s="2172"/>
      <c r="I24" s="2173"/>
      <c r="J24" s="2133"/>
      <c r="K24" s="2134"/>
      <c r="L24" s="2134"/>
      <c r="M24" s="2134"/>
      <c r="N24" s="2134"/>
      <c r="O24" s="2134"/>
      <c r="P24" s="2134"/>
      <c r="Q24" s="2134"/>
      <c r="R24" s="2135"/>
      <c r="S24" s="306" t="s">
        <v>277</v>
      </c>
      <c r="T24" s="289" t="s">
        <v>412</v>
      </c>
      <c r="U24" s="2170" t="s">
        <v>708</v>
      </c>
      <c r="V24" s="2170"/>
      <c r="W24" s="2170"/>
      <c r="X24" s="2170"/>
      <c r="Y24" s="2170"/>
      <c r="Z24" s="2170"/>
      <c r="AA24" s="746" t="s">
        <v>860</v>
      </c>
      <c r="AB24" s="345"/>
      <c r="AD24" s="748"/>
      <c r="AE24" s="748"/>
      <c r="AF24" s="748"/>
      <c r="AG24" s="748"/>
      <c r="AH24" s="748"/>
      <c r="AI24" s="748"/>
    </row>
    <row r="25" spans="2:35" s="344" customFormat="1" ht="30" customHeight="1">
      <c r="B25" s="295"/>
      <c r="C25" s="286"/>
      <c r="D25" s="2171" t="s">
        <v>782</v>
      </c>
      <c r="E25" s="2172"/>
      <c r="F25" s="2172"/>
      <c r="G25" s="2172"/>
      <c r="H25" s="2172"/>
      <c r="I25" s="2173"/>
      <c r="J25" s="2133"/>
      <c r="K25" s="2134"/>
      <c r="L25" s="2134"/>
      <c r="M25" s="2134"/>
      <c r="N25" s="2134"/>
      <c r="O25" s="2134"/>
      <c r="P25" s="2134"/>
      <c r="Q25" s="2134"/>
      <c r="R25" s="2135"/>
      <c r="S25" s="306" t="s">
        <v>277</v>
      </c>
      <c r="T25" s="289"/>
      <c r="U25" s="279"/>
      <c r="V25" s="279"/>
      <c r="W25" s="279"/>
      <c r="X25" s="279"/>
      <c r="Y25" s="279"/>
      <c r="Z25" s="279"/>
      <c r="AA25" s="746"/>
      <c r="AB25" s="345"/>
      <c r="AD25" s="748"/>
      <c r="AE25" s="748"/>
      <c r="AF25" s="748"/>
      <c r="AG25" s="748"/>
      <c r="AH25" s="748"/>
      <c r="AI25" s="748"/>
    </row>
    <row r="26" spans="2:35" s="344" customFormat="1" ht="15" customHeight="1">
      <c r="B26" s="295"/>
      <c r="C26" s="286"/>
      <c r="D26" s="712"/>
      <c r="E26" s="303"/>
      <c r="F26" s="304"/>
      <c r="G26" s="305"/>
      <c r="H26" s="305"/>
      <c r="I26" s="305"/>
      <c r="J26" s="305"/>
      <c r="K26" s="305"/>
      <c r="L26" s="239"/>
      <c r="M26" s="239"/>
      <c r="N26" s="239"/>
      <c r="O26" s="239"/>
      <c r="P26" s="239"/>
      <c r="Q26" s="239"/>
      <c r="R26" s="239"/>
      <c r="S26" s="239"/>
      <c r="T26" s="239"/>
      <c r="U26" s="239"/>
      <c r="V26" s="239"/>
      <c r="W26" s="239"/>
      <c r="X26" s="239"/>
      <c r="Y26" s="239"/>
      <c r="Z26" s="295"/>
      <c r="AA26" s="346"/>
      <c r="AB26" s="345"/>
      <c r="AD26" s="347"/>
    </row>
    <row r="27" spans="2:35" s="293" customFormat="1" ht="15.5">
      <c r="B27" s="288"/>
      <c r="C27" s="289"/>
      <c r="D27" s="277" t="s">
        <v>763</v>
      </c>
      <c r="E27" s="291"/>
      <c r="F27" s="291"/>
      <c r="G27" s="291"/>
      <c r="H27" s="291"/>
      <c r="I27" s="291"/>
      <c r="J27" s="291"/>
      <c r="K27" s="291"/>
      <c r="L27" s="291"/>
      <c r="M27" s="291"/>
      <c r="N27" s="291"/>
      <c r="O27" s="291"/>
      <c r="P27" s="291"/>
      <c r="Q27" s="291"/>
      <c r="R27" s="291"/>
      <c r="S27" s="291"/>
      <c r="T27" s="291"/>
      <c r="U27" s="292"/>
      <c r="V27" s="291"/>
      <c r="W27" s="291"/>
      <c r="X27" s="291"/>
      <c r="Y27" s="291"/>
      <c r="Z27" s="288"/>
      <c r="AA27" s="346"/>
      <c r="AB27" s="236"/>
      <c r="AD27" s="347"/>
    </row>
    <row r="28" spans="2:35" s="344" customFormat="1" ht="30" customHeight="1">
      <c r="B28" s="295"/>
      <c r="C28" s="286"/>
      <c r="D28" s="2171" t="s">
        <v>707</v>
      </c>
      <c r="E28" s="2172"/>
      <c r="F28" s="2172"/>
      <c r="G28" s="2172"/>
      <c r="H28" s="2172"/>
      <c r="I28" s="2173"/>
      <c r="J28" s="2174" t="str">
        <f>IFERROR(IF(OR(J24="",J25=""),"",IF(J24+J25&gt;J20,0,J16*60000)),"")</f>
        <v/>
      </c>
      <c r="K28" s="2175"/>
      <c r="L28" s="2175"/>
      <c r="M28" s="2175"/>
      <c r="N28" s="2175"/>
      <c r="O28" s="2175"/>
      <c r="P28" s="2175"/>
      <c r="Q28" s="2175"/>
      <c r="R28" s="2176"/>
      <c r="S28" s="306" t="s">
        <v>277</v>
      </c>
      <c r="T28" s="289" t="s">
        <v>441</v>
      </c>
      <c r="AA28" s="346"/>
      <c r="AB28" s="345"/>
      <c r="AD28" s="347"/>
    </row>
    <row r="29" spans="2:35" s="344" customFormat="1" ht="15" customHeight="1">
      <c r="B29" s="295"/>
      <c r="C29" s="286"/>
      <c r="D29" s="277"/>
      <c r="E29" s="303"/>
      <c r="F29" s="304"/>
      <c r="G29" s="305"/>
      <c r="H29" s="305"/>
      <c r="I29" s="305"/>
      <c r="J29" s="305"/>
      <c r="K29" s="305"/>
      <c r="L29" s="239"/>
      <c r="M29" s="239"/>
      <c r="N29" s="239"/>
      <c r="O29" s="239"/>
      <c r="P29" s="239"/>
      <c r="Q29" s="239"/>
      <c r="R29" s="239"/>
      <c r="S29" s="239"/>
      <c r="T29" s="239"/>
      <c r="U29" s="239"/>
      <c r="V29" s="239"/>
      <c r="W29" s="239"/>
      <c r="X29" s="239"/>
      <c r="Y29" s="239"/>
      <c r="Z29" s="295"/>
      <c r="AA29" s="346"/>
      <c r="AB29" s="345"/>
      <c r="AD29" s="347"/>
    </row>
    <row r="30" spans="2:35" s="293" customFormat="1" ht="15.5">
      <c r="B30" s="288"/>
      <c r="C30" s="289"/>
      <c r="D30" s="277" t="s">
        <v>709</v>
      </c>
      <c r="E30" s="291"/>
      <c r="F30" s="291"/>
      <c r="G30" s="291"/>
      <c r="H30" s="291"/>
      <c r="I30" s="291"/>
      <c r="J30" s="291"/>
      <c r="K30" s="291"/>
      <c r="L30" s="291"/>
      <c r="M30" s="291"/>
      <c r="N30" s="291"/>
      <c r="O30" s="291"/>
      <c r="P30" s="291"/>
      <c r="Q30" s="291"/>
      <c r="R30" s="291"/>
      <c r="S30" s="291"/>
      <c r="T30" s="291"/>
      <c r="U30" s="292"/>
      <c r="V30" s="291"/>
      <c r="W30" s="291"/>
      <c r="X30" s="291"/>
      <c r="Y30" s="291"/>
      <c r="Z30" s="288"/>
      <c r="AA30" s="346"/>
      <c r="AB30" s="236"/>
      <c r="AD30" s="347"/>
    </row>
    <row r="31" spans="2:35" s="293" customFormat="1" ht="30" customHeight="1">
      <c r="B31" s="288"/>
      <c r="C31" s="289"/>
      <c r="D31" s="2164" t="s">
        <v>710</v>
      </c>
      <c r="E31" s="2165"/>
      <c r="F31" s="2165"/>
      <c r="G31" s="2165"/>
      <c r="H31" s="2165"/>
      <c r="I31" s="2166"/>
      <c r="J31" s="2235"/>
      <c r="K31" s="2236"/>
      <c r="L31" s="2236"/>
      <c r="M31" s="2236"/>
      <c r="N31" s="2236"/>
      <c r="O31" s="2236"/>
      <c r="P31" s="2236"/>
      <c r="Q31" s="2236"/>
      <c r="R31" s="2237"/>
      <c r="S31" s="302" t="s">
        <v>440</v>
      </c>
      <c r="T31" s="279" t="s">
        <v>711</v>
      </c>
      <c r="U31" s="2238" t="s">
        <v>859</v>
      </c>
      <c r="V31" s="2238"/>
      <c r="W31" s="2238"/>
      <c r="X31" s="2238"/>
      <c r="Y31" s="2238"/>
      <c r="Z31" s="2238"/>
      <c r="AA31" s="746"/>
      <c r="AB31" s="236"/>
      <c r="AD31" s="347"/>
    </row>
    <row r="32" spans="2:35" s="344" customFormat="1" ht="30" customHeight="1">
      <c r="B32" s="295"/>
      <c r="C32" s="286"/>
      <c r="D32" s="2164" t="s">
        <v>712</v>
      </c>
      <c r="E32" s="2165"/>
      <c r="F32" s="2165"/>
      <c r="G32" s="2165"/>
      <c r="H32" s="2165"/>
      <c r="I32" s="2166"/>
      <c r="J32" s="2167">
        <f>MIN(J24,J28)*J31</f>
        <v>0</v>
      </c>
      <c r="K32" s="2168"/>
      <c r="L32" s="2168"/>
      <c r="M32" s="2168"/>
      <c r="N32" s="2168"/>
      <c r="O32" s="2168"/>
      <c r="P32" s="2168"/>
      <c r="Q32" s="2168"/>
      <c r="R32" s="2169"/>
      <c r="S32" s="306" t="s">
        <v>277</v>
      </c>
      <c r="T32" s="289" t="s">
        <v>713</v>
      </c>
      <c r="U32" s="2238" t="s">
        <v>714</v>
      </c>
      <c r="V32" s="2238"/>
      <c r="W32" s="2238"/>
      <c r="X32" s="2238"/>
      <c r="Y32" s="2238"/>
      <c r="Z32" s="2238"/>
      <c r="AA32" s="346"/>
      <c r="AB32" s="345"/>
      <c r="AD32" s="347"/>
    </row>
    <row r="33" spans="2:30" s="344" customFormat="1" ht="15" customHeight="1">
      <c r="B33" s="295"/>
      <c r="C33" s="286"/>
      <c r="D33" s="307"/>
      <c r="E33" s="711"/>
      <c r="F33" s="308"/>
      <c r="G33" s="307"/>
      <c r="H33" s="307"/>
      <c r="I33" s="710"/>
      <c r="J33" s="710"/>
      <c r="K33" s="710"/>
      <c r="L33" s="710"/>
      <c r="M33" s="710"/>
      <c r="N33" s="710"/>
      <c r="O33" s="710"/>
      <c r="P33" s="710"/>
      <c r="Q33" s="710"/>
      <c r="R33" s="710"/>
      <c r="S33" s="710"/>
      <c r="T33" s="710"/>
      <c r="U33" s="710"/>
      <c r="V33" s="710"/>
      <c r="W33" s="710"/>
      <c r="X33" s="710"/>
      <c r="Y33" s="710"/>
      <c r="Z33" s="295"/>
      <c r="AA33" s="346"/>
      <c r="AB33" s="345"/>
      <c r="AD33" s="347"/>
    </row>
    <row r="34" spans="2:30" s="293" customFormat="1" ht="15.5">
      <c r="B34" s="288"/>
      <c r="C34" s="289" t="s">
        <v>784</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346"/>
      <c r="AB34" s="236"/>
      <c r="AD34" s="347"/>
    </row>
    <row r="35" spans="2:30" s="344" customFormat="1" ht="15" customHeight="1">
      <c r="B35" s="295"/>
      <c r="C35" s="286"/>
      <c r="D35" s="2239" t="s">
        <v>764</v>
      </c>
      <c r="E35" s="2239"/>
      <c r="F35" s="2239"/>
      <c r="G35" s="2239"/>
      <c r="H35" s="2239"/>
      <c r="I35" s="2239"/>
      <c r="J35" s="2239"/>
      <c r="K35" s="2239"/>
      <c r="L35" s="2239"/>
      <c r="M35" s="2239"/>
      <c r="N35" s="2239"/>
      <c r="O35" s="2239"/>
      <c r="P35" s="2239"/>
      <c r="Q35" s="2239"/>
      <c r="R35" s="2239"/>
      <c r="S35" s="239"/>
      <c r="T35" s="239"/>
      <c r="U35" s="239"/>
      <c r="V35" s="239"/>
      <c r="W35" s="239"/>
      <c r="X35" s="239"/>
      <c r="Y35" s="239"/>
      <c r="Z35" s="295"/>
      <c r="AA35" s="346"/>
      <c r="AB35" s="345"/>
      <c r="AD35" s="347"/>
    </row>
    <row r="36" spans="2:30" s="344" customFormat="1" ht="15" customHeight="1">
      <c r="B36" s="295"/>
      <c r="C36" s="286"/>
      <c r="D36" s="2240"/>
      <c r="E36" s="2240"/>
      <c r="F36" s="2240"/>
      <c r="G36" s="2240"/>
      <c r="H36" s="2240"/>
      <c r="I36" s="2240"/>
      <c r="J36" s="2240"/>
      <c r="K36" s="2240"/>
      <c r="L36" s="2240"/>
      <c r="M36" s="2240"/>
      <c r="N36" s="2240"/>
      <c r="O36" s="2240"/>
      <c r="P36" s="2240"/>
      <c r="Q36" s="2240"/>
      <c r="R36" s="2240"/>
      <c r="S36" s="239"/>
      <c r="T36" s="239"/>
      <c r="U36" s="239"/>
      <c r="V36" s="239"/>
      <c r="W36" s="239"/>
      <c r="X36" s="239"/>
      <c r="Y36" s="239"/>
      <c r="Z36" s="295"/>
      <c r="AA36" s="346"/>
      <c r="AB36" s="345"/>
      <c r="AD36" s="347"/>
    </row>
    <row r="37" spans="2:30" s="344" customFormat="1" ht="30" customHeight="1">
      <c r="B37" s="295"/>
      <c r="C37" s="286"/>
      <c r="D37" s="2164" t="s">
        <v>712</v>
      </c>
      <c r="E37" s="2165"/>
      <c r="F37" s="2165"/>
      <c r="G37" s="2165"/>
      <c r="H37" s="2165"/>
      <c r="I37" s="2166"/>
      <c r="J37" s="2241"/>
      <c r="K37" s="2242"/>
      <c r="L37" s="2242"/>
      <c r="M37" s="2242"/>
      <c r="N37" s="2242"/>
      <c r="O37" s="2242"/>
      <c r="P37" s="2242"/>
      <c r="Q37" s="2242"/>
      <c r="R37" s="2243"/>
      <c r="S37" s="306" t="s">
        <v>277</v>
      </c>
      <c r="T37" s="289" t="s">
        <v>715</v>
      </c>
      <c r="U37" s="2244" t="s">
        <v>716</v>
      </c>
      <c r="V37" s="2244"/>
      <c r="W37" s="2244"/>
      <c r="X37" s="2244"/>
      <c r="Y37" s="2244"/>
      <c r="Z37" s="2244"/>
      <c r="AA37" s="746" t="s">
        <v>857</v>
      </c>
      <c r="AB37" s="722"/>
      <c r="AD37" s="347"/>
    </row>
    <row r="38" spans="2:30" s="344" customFormat="1" ht="15" customHeight="1">
      <c r="B38" s="295"/>
      <c r="C38" s="286"/>
      <c r="D38" s="303"/>
      <c r="E38" s="303"/>
      <c r="F38" s="304"/>
      <c r="G38" s="305"/>
      <c r="H38" s="305"/>
      <c r="I38" s="305"/>
      <c r="J38" s="305"/>
      <c r="K38" s="305"/>
      <c r="L38" s="239"/>
      <c r="M38" s="239"/>
      <c r="N38" s="239"/>
      <c r="O38" s="239"/>
      <c r="P38" s="239"/>
      <c r="Q38" s="239"/>
      <c r="R38" s="239"/>
      <c r="S38" s="239"/>
      <c r="T38" s="239"/>
      <c r="U38" s="239"/>
      <c r="V38" s="239"/>
      <c r="W38" s="239"/>
      <c r="X38" s="239"/>
      <c r="Y38" s="239"/>
      <c r="Z38" s="295"/>
      <c r="AA38" s="295"/>
      <c r="AB38" s="345"/>
      <c r="AC38" s="346"/>
      <c r="AD38" s="347"/>
    </row>
    <row r="39" spans="2:30" s="293" customFormat="1" ht="15.5">
      <c r="B39" s="288"/>
      <c r="C39" s="289"/>
      <c r="D39" s="277" t="s">
        <v>717</v>
      </c>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236"/>
      <c r="AC39" s="346"/>
      <c r="AD39" s="347"/>
    </row>
    <row r="40" spans="2:30" s="344" customFormat="1" ht="30" customHeight="1">
      <c r="B40" s="295"/>
      <c r="C40" s="286"/>
      <c r="D40" s="2164" t="s">
        <v>712</v>
      </c>
      <c r="E40" s="2165"/>
      <c r="F40" s="2165"/>
      <c r="G40" s="2165"/>
      <c r="H40" s="2165"/>
      <c r="I40" s="2166"/>
      <c r="J40" s="2167">
        <f>J32+J37</f>
        <v>0</v>
      </c>
      <c r="K40" s="2168"/>
      <c r="L40" s="2168"/>
      <c r="M40" s="2168"/>
      <c r="N40" s="2168"/>
      <c r="O40" s="2168"/>
      <c r="P40" s="2168"/>
      <c r="Q40" s="2168"/>
      <c r="R40" s="2169"/>
      <c r="S40" s="306" t="s">
        <v>277</v>
      </c>
      <c r="T40" s="289" t="s">
        <v>522</v>
      </c>
      <c r="U40" s="2170" t="s">
        <v>718</v>
      </c>
      <c r="V40" s="2170"/>
      <c r="W40" s="2170"/>
      <c r="X40" s="2170"/>
      <c r="Y40" s="2170"/>
      <c r="Z40" s="2170"/>
      <c r="AA40" s="295"/>
      <c r="AB40" s="345"/>
      <c r="AC40" s="346"/>
      <c r="AD40" s="347"/>
    </row>
    <row r="41" spans="2:30" s="344" customFormat="1" ht="15" customHeight="1">
      <c r="B41" s="295"/>
      <c r="C41" s="286"/>
      <c r="D41" s="307"/>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t="s">
        <v>783</v>
      </c>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344" customFormat="1" ht="30" customHeight="1">
      <c r="B43" s="295"/>
      <c r="C43" s="286"/>
      <c r="D43" s="2164" t="s">
        <v>719</v>
      </c>
      <c r="E43" s="2165"/>
      <c r="F43" s="2165"/>
      <c r="G43" s="2165"/>
      <c r="H43" s="2165"/>
      <c r="I43" s="2166"/>
      <c r="J43" s="2167">
        <v>600000</v>
      </c>
      <c r="K43" s="2168"/>
      <c r="L43" s="2168"/>
      <c r="M43" s="2168"/>
      <c r="N43" s="2168"/>
      <c r="O43" s="2168"/>
      <c r="P43" s="2168"/>
      <c r="Q43" s="2168"/>
      <c r="R43" s="2169"/>
      <c r="S43" s="306" t="s">
        <v>277</v>
      </c>
      <c r="T43" s="289" t="s">
        <v>720</v>
      </c>
      <c r="U43" s="2245" t="s">
        <v>721</v>
      </c>
      <c r="V43" s="2245"/>
      <c r="W43" s="2245"/>
      <c r="X43" s="2245"/>
      <c r="Y43" s="2245"/>
      <c r="Z43" s="2245"/>
      <c r="AA43" s="295"/>
      <c r="AB43" s="722"/>
      <c r="AC43" s="346"/>
      <c r="AD43" s="347"/>
    </row>
    <row r="44" spans="2:30" s="344" customFormat="1" ht="15" customHeight="1">
      <c r="B44" s="295"/>
      <c r="C44" s="286"/>
      <c r="D44" s="303"/>
      <c r="E44" s="303"/>
      <c r="F44" s="304"/>
      <c r="G44" s="305"/>
      <c r="H44" s="305"/>
      <c r="I44" s="305"/>
      <c r="J44" s="305"/>
      <c r="K44" s="305"/>
      <c r="L44" s="239"/>
      <c r="M44" s="239"/>
      <c r="N44" s="239"/>
      <c r="O44" s="239"/>
      <c r="P44" s="239"/>
      <c r="Q44" s="239"/>
      <c r="R44" s="239"/>
      <c r="S44" s="239"/>
      <c r="T44" s="239"/>
      <c r="U44" s="239"/>
      <c r="V44" s="239"/>
      <c r="W44" s="239"/>
      <c r="X44" s="239"/>
      <c r="Y44" s="239"/>
      <c r="Z44" s="295"/>
      <c r="AA44" s="295"/>
      <c r="AB44" s="345"/>
      <c r="AC44" s="346"/>
      <c r="AD44" s="347"/>
    </row>
    <row r="45" spans="2:30" s="293" customFormat="1" ht="15.5">
      <c r="B45" s="288"/>
      <c r="C45" s="289" t="s">
        <v>785</v>
      </c>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344" customFormat="1" ht="30" customHeight="1">
      <c r="B46" s="295"/>
      <c r="C46" s="286"/>
      <c r="D46" s="2164" t="s">
        <v>722</v>
      </c>
      <c r="E46" s="2165"/>
      <c r="F46" s="2165"/>
      <c r="G46" s="2165"/>
      <c r="H46" s="2165"/>
      <c r="I46" s="2166"/>
      <c r="J46" s="2241">
        <v>0</v>
      </c>
      <c r="K46" s="2242"/>
      <c r="L46" s="2242"/>
      <c r="M46" s="2242"/>
      <c r="N46" s="2242"/>
      <c r="O46" s="2242"/>
      <c r="P46" s="2242"/>
      <c r="Q46" s="2242"/>
      <c r="R46" s="2243"/>
      <c r="S46" s="306" t="s">
        <v>277</v>
      </c>
      <c r="T46" s="289" t="s">
        <v>723</v>
      </c>
      <c r="U46" s="2246" t="s">
        <v>724</v>
      </c>
      <c r="V46" s="2246"/>
      <c r="W46" s="2246"/>
      <c r="X46" s="2246"/>
      <c r="Y46" s="2246"/>
      <c r="Z46" s="2246"/>
      <c r="AA46" s="295"/>
      <c r="AB46" s="345"/>
      <c r="AC46" s="346"/>
      <c r="AD46" s="347"/>
    </row>
    <row r="47" spans="2:30" s="344" customFormat="1" ht="15" customHeight="1">
      <c r="B47" s="295"/>
      <c r="C47" s="286"/>
      <c r="E47" s="711"/>
      <c r="F47" s="308"/>
      <c r="G47" s="307"/>
      <c r="H47" s="307"/>
      <c r="I47" s="710"/>
      <c r="J47" s="710"/>
      <c r="K47" s="710"/>
      <c r="L47" s="710"/>
      <c r="M47" s="710"/>
      <c r="N47" s="710"/>
      <c r="O47" s="710"/>
      <c r="P47" s="710"/>
      <c r="Q47" s="710"/>
      <c r="R47" s="710"/>
      <c r="S47" s="710"/>
      <c r="T47" s="710"/>
      <c r="U47" s="710"/>
      <c r="V47" s="710"/>
      <c r="W47" s="710"/>
      <c r="X47" s="710"/>
      <c r="Y47" s="710"/>
      <c r="Z47" s="295"/>
      <c r="AA47" s="295"/>
      <c r="AB47" s="345"/>
      <c r="AC47" s="346"/>
      <c r="AD47" s="347"/>
    </row>
    <row r="48" spans="2:30" s="293" customFormat="1" ht="15.5">
      <c r="B48" s="288"/>
      <c r="C48" s="289" t="s">
        <v>786</v>
      </c>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0" s="344" customFormat="1" ht="40" customHeight="1">
      <c r="B49" s="295"/>
      <c r="C49" s="286"/>
      <c r="D49" s="2164" t="s">
        <v>722</v>
      </c>
      <c r="E49" s="2165"/>
      <c r="F49" s="2165"/>
      <c r="G49" s="2165"/>
      <c r="H49" s="2165"/>
      <c r="I49" s="2166"/>
      <c r="J49" s="2167">
        <f>MIN(J40,J43)+J46</f>
        <v>0</v>
      </c>
      <c r="K49" s="2168"/>
      <c r="L49" s="2168"/>
      <c r="M49" s="2168"/>
      <c r="N49" s="2168"/>
      <c r="O49" s="2168"/>
      <c r="P49" s="2168"/>
      <c r="Q49" s="2168"/>
      <c r="R49" s="2169"/>
      <c r="S49" s="306" t="s">
        <v>277</v>
      </c>
      <c r="T49" s="289" t="s">
        <v>725</v>
      </c>
      <c r="U49" s="2238" t="s">
        <v>765</v>
      </c>
      <c r="V49" s="2238"/>
      <c r="W49" s="2238"/>
      <c r="X49" s="2238"/>
      <c r="Y49" s="2238"/>
      <c r="Z49" s="2238"/>
      <c r="AA49" s="295"/>
      <c r="AB49" s="345"/>
      <c r="AC49" s="346"/>
      <c r="AD49" s="347"/>
    </row>
    <row r="50" spans="2:30" s="344" customFormat="1" ht="15" customHeight="1">
      <c r="B50" s="295"/>
      <c r="C50" s="286"/>
      <c r="D50" s="723" t="s">
        <v>1053</v>
      </c>
      <c r="E50" s="239"/>
      <c r="F50" s="239"/>
      <c r="G50" s="239"/>
      <c r="H50" s="239"/>
      <c r="I50" s="239"/>
      <c r="J50" s="239"/>
      <c r="K50" s="239"/>
      <c r="L50" s="239"/>
      <c r="M50" s="239"/>
      <c r="N50" s="239"/>
      <c r="O50" s="239"/>
      <c r="P50" s="239"/>
      <c r="Q50" s="239"/>
      <c r="R50" s="239"/>
      <c r="S50" s="239"/>
      <c r="T50" s="239"/>
      <c r="U50" s="239"/>
      <c r="V50" s="239"/>
      <c r="W50" s="239"/>
      <c r="X50" s="239"/>
      <c r="Y50" s="239"/>
      <c r="Z50" s="239"/>
      <c r="AA50" s="295"/>
      <c r="AB50" s="345"/>
      <c r="AC50" s="346"/>
      <c r="AD50" s="347"/>
    </row>
    <row r="51" spans="2:30" s="293" customFormat="1" ht="15.5">
      <c r="B51" s="288"/>
      <c r="C51" s="28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88"/>
      <c r="AB51" s="236"/>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46"/>
      <c r="AD54" s="347"/>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46"/>
      <c r="AD55" s="347"/>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46"/>
      <c r="AD56" s="347"/>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236"/>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236"/>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236"/>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236"/>
      <c r="AC61" s="309"/>
      <c r="AD61" s="310"/>
    </row>
    <row r="62" spans="2:30" s="293" customFormat="1" ht="15.5">
      <c r="B62" s="288"/>
      <c r="C62" s="289"/>
      <c r="D62" s="290"/>
      <c r="E62" s="291"/>
      <c r="F62" s="291"/>
      <c r="G62" s="291"/>
      <c r="H62" s="291"/>
      <c r="I62" s="291"/>
      <c r="J62" s="291"/>
      <c r="K62" s="291"/>
      <c r="L62" s="291"/>
      <c r="M62" s="291"/>
      <c r="N62" s="291"/>
      <c r="O62" s="291"/>
      <c r="P62" s="291"/>
      <c r="Q62" s="291"/>
      <c r="R62" s="291"/>
      <c r="S62" s="291"/>
      <c r="T62" s="291"/>
      <c r="U62" s="292"/>
      <c r="V62" s="291"/>
      <c r="W62" s="291"/>
      <c r="X62" s="291"/>
      <c r="Y62" s="291"/>
      <c r="Z62" s="288"/>
      <c r="AA62" s="288"/>
      <c r="AB62" s="236"/>
      <c r="AC62" s="309"/>
      <c r="AD62" s="310"/>
    </row>
    <row r="63" spans="2:30" s="293" customFormat="1" ht="15.5">
      <c r="B63" s="288"/>
      <c r="C63" s="289"/>
      <c r="D63" s="290"/>
      <c r="E63" s="291"/>
      <c r="F63" s="291"/>
      <c r="G63" s="291"/>
      <c r="H63" s="291"/>
      <c r="I63" s="291"/>
      <c r="J63" s="291"/>
      <c r="K63" s="291"/>
      <c r="L63" s="291"/>
      <c r="M63" s="291"/>
      <c r="N63" s="291"/>
      <c r="O63" s="291"/>
      <c r="P63" s="291"/>
      <c r="Q63" s="291"/>
      <c r="R63" s="291"/>
      <c r="S63" s="291"/>
      <c r="T63" s="291"/>
      <c r="U63" s="292"/>
      <c r="V63" s="291"/>
      <c r="W63" s="291"/>
      <c r="X63" s="291"/>
      <c r="Y63" s="291"/>
      <c r="Z63" s="288"/>
      <c r="AA63" s="288"/>
      <c r="AB63" s="236"/>
      <c r="AC63" s="309"/>
      <c r="AD63" s="310"/>
    </row>
    <row r="64" spans="2:30" s="293" customFormat="1" ht="15.5">
      <c r="B64" s="288"/>
      <c r="C64" s="289"/>
      <c r="D64" s="290"/>
      <c r="E64" s="291"/>
      <c r="F64" s="291"/>
      <c r="G64" s="291"/>
      <c r="H64" s="291"/>
      <c r="I64" s="291"/>
      <c r="J64" s="291"/>
      <c r="K64" s="291"/>
      <c r="L64" s="291"/>
      <c r="M64" s="291"/>
      <c r="N64" s="291"/>
      <c r="O64" s="291"/>
      <c r="P64" s="291"/>
      <c r="Q64" s="291"/>
      <c r="R64" s="291"/>
      <c r="S64" s="291"/>
      <c r="T64" s="291"/>
      <c r="U64" s="292"/>
      <c r="V64" s="291"/>
      <c r="W64" s="291"/>
      <c r="X64" s="291"/>
      <c r="Y64" s="291"/>
      <c r="Z64" s="288"/>
      <c r="AA64" s="288"/>
      <c r="AB64" s="236"/>
      <c r="AC64" s="309"/>
      <c r="AD64" s="310"/>
    </row>
    <row r="65" spans="2:31" ht="12.75" customHeight="1">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C65" s="309"/>
      <c r="AD65" s="310"/>
    </row>
    <row r="66" spans="2:31" ht="20.149999999999999" customHeight="1">
      <c r="AC66" s="309"/>
      <c r="AD66" s="310"/>
    </row>
    <row r="67" spans="2:31" ht="20.149999999999999" customHeight="1">
      <c r="AC67" s="309"/>
      <c r="AD67" s="310"/>
    </row>
    <row r="68" spans="2:31" ht="20.149999999999999" customHeight="1">
      <c r="AC68" s="309"/>
      <c r="AD68" s="310"/>
    </row>
    <row r="69" spans="2:31" ht="20.149999999999999" customHeight="1">
      <c r="AC69" s="309"/>
      <c r="AD69" s="310"/>
    </row>
    <row r="70" spans="2:31" ht="20.149999999999999" customHeight="1">
      <c r="AC70" s="309"/>
      <c r="AD70" s="310"/>
      <c r="AE70" s="311"/>
    </row>
    <row r="71" spans="2:31" ht="20.149999999999999" customHeight="1">
      <c r="AC71" s="309"/>
      <c r="AD71" s="310"/>
    </row>
    <row r="72" spans="2:31" ht="20.149999999999999" customHeight="1">
      <c r="AC72" s="309"/>
      <c r="AD72" s="310"/>
    </row>
    <row r="73" spans="2:31" ht="20.149999999999999" customHeight="1">
      <c r="AC73" s="309"/>
      <c r="AD73" s="310"/>
    </row>
    <row r="74" spans="2:31" ht="20.149999999999999" customHeight="1">
      <c r="AC74" s="309"/>
      <c r="AD74" s="310"/>
    </row>
    <row r="75" spans="2:31" ht="20.149999999999999" customHeight="1">
      <c r="AC75" s="309"/>
      <c r="AD75" s="310"/>
    </row>
    <row r="76" spans="2:31" ht="20.149999999999999" customHeight="1">
      <c r="AC76" s="309"/>
      <c r="AD76" s="310"/>
    </row>
    <row r="77" spans="2:31" ht="20.149999999999999" customHeight="1">
      <c r="AC77" s="309"/>
      <c r="AD77" s="310"/>
    </row>
    <row r="78" spans="2:31" ht="20.149999999999999" customHeight="1">
      <c r="AC78" s="309"/>
      <c r="AD78" s="310"/>
    </row>
    <row r="79" spans="2:31" ht="20.149999999999999" customHeight="1">
      <c r="AC79" s="309"/>
      <c r="AD79" s="310"/>
    </row>
    <row r="80" spans="2:31" ht="20.149999999999999" customHeight="1">
      <c r="AC80" s="309"/>
      <c r="AD80" s="310"/>
    </row>
    <row r="81" spans="29:30" ht="20.149999999999999" customHeight="1">
      <c r="AC81" s="309"/>
      <c r="AD81" s="310"/>
    </row>
    <row r="82" spans="29:30" ht="20.149999999999999" customHeight="1">
      <c r="AC82" s="312"/>
      <c r="AD82" s="313"/>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89" spans="29:30" ht="20.149999999999999" customHeight="1">
      <c r="AC89" s="309"/>
      <c r="AD89" s="310"/>
    </row>
    <row r="90" spans="29:30" ht="20.149999999999999" customHeight="1">
      <c r="AC90" s="309"/>
      <c r="AD90" s="310"/>
    </row>
    <row r="91" spans="29:30" ht="20.149999999999999" customHeight="1">
      <c r="AC91" s="309"/>
      <c r="AD91" s="310"/>
    </row>
    <row r="99" spans="30:30" ht="20.149999999999999" customHeight="1">
      <c r="AD99" s="314"/>
    </row>
    <row r="100" spans="30:30" ht="20.149999999999999" customHeight="1">
      <c r="AD100" s="315"/>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6"/>
      <c r="AD202" s="317"/>
    </row>
    <row r="203" spans="29:30" ht="20.149999999999999" customHeight="1">
      <c r="AC203" s="316"/>
      <c r="AD203" s="317"/>
    </row>
    <row r="204" spans="29:30" ht="20.149999999999999" customHeight="1">
      <c r="AC204" s="316"/>
      <c r="AD204" s="317"/>
    </row>
    <row r="205" spans="29:30" ht="20.149999999999999" customHeight="1">
      <c r="AC205" s="318"/>
      <c r="AD205" s="248"/>
    </row>
    <row r="206" spans="29:30" ht="20.149999999999999" customHeight="1">
      <c r="AC206" s="318"/>
      <c r="AD206" s="248"/>
    </row>
    <row r="207" spans="29:30" ht="20.149999999999999" customHeight="1">
      <c r="AC207" s="319"/>
      <c r="AD207" s="250"/>
    </row>
    <row r="208" spans="29:30" ht="20.149999999999999" customHeight="1">
      <c r="AC208" s="319"/>
      <c r="AD208" s="250"/>
    </row>
    <row r="209" spans="29:30" ht="20.149999999999999" customHeight="1">
      <c r="AC209" s="319"/>
      <c r="AD209" s="250"/>
    </row>
    <row r="210" spans="29:30" ht="20.149999999999999" customHeight="1">
      <c r="AC210" s="319"/>
      <c r="AD210" s="250"/>
    </row>
  </sheetData>
  <sheetProtection formatCells="0" formatRows="0" deleteRows="0" selectLockedCells="1" autoFilter="0" pivotTables="0"/>
  <mergeCells count="48">
    <mergeCell ref="D49:I49"/>
    <mergeCell ref="J49:R49"/>
    <mergeCell ref="U49:Z49"/>
    <mergeCell ref="D43:I43"/>
    <mergeCell ref="J43:R43"/>
    <mergeCell ref="U43:Z43"/>
    <mergeCell ref="D46:I46"/>
    <mergeCell ref="J46:R46"/>
    <mergeCell ref="U46:Z46"/>
    <mergeCell ref="D37:I37"/>
    <mergeCell ref="J37:R37"/>
    <mergeCell ref="U37:Z37"/>
    <mergeCell ref="D40:I40"/>
    <mergeCell ref="J40:R40"/>
    <mergeCell ref="U40:Z40"/>
    <mergeCell ref="D35:R36"/>
    <mergeCell ref="D24:I24"/>
    <mergeCell ref="J24:R24"/>
    <mergeCell ref="D28:I28"/>
    <mergeCell ref="J28:R28"/>
    <mergeCell ref="U24:Z24"/>
    <mergeCell ref="D31:I31"/>
    <mergeCell ref="J31:R31"/>
    <mergeCell ref="D32:I32"/>
    <mergeCell ref="J32:R32"/>
    <mergeCell ref="U32:Z32"/>
    <mergeCell ref="D25:I25"/>
    <mergeCell ref="J25:R25"/>
    <mergeCell ref="U31:Z31"/>
    <mergeCell ref="D18:I18"/>
    <mergeCell ref="J18:V18"/>
    <mergeCell ref="D19:I19"/>
    <mergeCell ref="J19:V19"/>
    <mergeCell ref="D20:I20"/>
    <mergeCell ref="J20:V20"/>
    <mergeCell ref="D15:I15"/>
    <mergeCell ref="J15:V15"/>
    <mergeCell ref="D16:I16"/>
    <mergeCell ref="J16:V16"/>
    <mergeCell ref="D17:I17"/>
    <mergeCell ref="J17:V17"/>
    <mergeCell ref="D14:I14"/>
    <mergeCell ref="J14:V14"/>
    <mergeCell ref="D8:I8"/>
    <mergeCell ref="D11:I11"/>
    <mergeCell ref="J11:V11"/>
    <mergeCell ref="T8:X8"/>
    <mergeCell ref="J8:S8"/>
  </mergeCells>
  <phoneticPr fontId="22"/>
  <conditionalFormatting sqref="B1:B3">
    <cfRule type="expression" dxfId="187" priority="27">
      <formula>_xlfn.ISFORMULA(B1)=TRUE</formula>
    </cfRule>
  </conditionalFormatting>
  <conditionalFormatting sqref="J14:J19">
    <cfRule type="containsBlanks" dxfId="186" priority="11">
      <formula>LEN(TRIM(J14))=0</formula>
    </cfRule>
  </conditionalFormatting>
  <conditionalFormatting sqref="J18">
    <cfRule type="expression" priority="10">
      <formula>CELL("protect",J18)=0</formula>
    </cfRule>
  </conditionalFormatting>
  <conditionalFormatting sqref="J31">
    <cfRule type="containsBlanks" dxfId="185" priority="24">
      <formula>LEN(TRIM(J31))=0</formula>
    </cfRule>
    <cfRule type="expression" dxfId="184" priority="25">
      <formula>#REF!="■"</formula>
    </cfRule>
    <cfRule type="expression" dxfId="183" priority="26">
      <formula>#REF!="■"</formula>
    </cfRule>
  </conditionalFormatting>
  <conditionalFormatting sqref="J24:R25">
    <cfRule type="notContainsBlanks" dxfId="182" priority="12">
      <formula>LEN(TRIM(J24))&gt;0</formula>
    </cfRule>
    <cfRule type="expression" dxfId="181" priority="13">
      <formula>#REF!="■"</formula>
    </cfRule>
  </conditionalFormatting>
  <conditionalFormatting sqref="J37:R37">
    <cfRule type="containsBlanks" dxfId="180" priority="1">
      <formula>LEN(TRIM(J37))=0</formula>
    </cfRule>
  </conditionalFormatting>
  <conditionalFormatting sqref="J46:R46">
    <cfRule type="containsBlanks" dxfId="179" priority="3">
      <formula>LEN(TRIM(J46))=0</formula>
    </cfRule>
  </conditionalFormatting>
  <conditionalFormatting sqref="J11:V11">
    <cfRule type="containsBlanks" dxfId="178" priority="2">
      <formula>LEN(TRIM(J11))=0</formula>
    </cfRule>
  </conditionalFormatting>
  <conditionalFormatting sqref="T8">
    <cfRule type="containsBlanks" dxfId="177" priority="8">
      <formula>LEN(TRIM(T8))=0</formula>
    </cfRule>
  </conditionalFormatting>
  <conditionalFormatting sqref="T8:X8">
    <cfRule type="expression" dxfId="176"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175" priority="9">
      <formula>_xlfn.ISFORMULA(AB37)=TRUE</formula>
    </cfRule>
  </conditionalFormatting>
  <conditionalFormatting sqref="AB43">
    <cfRule type="expression" dxfId="174"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1" zoomScale="110" zoomScaleNormal="100" zoomScaleSheetLayoutView="110" workbookViewId="0">
      <selection activeCell="J11" sqref="J11:V11"/>
    </sheetView>
  </sheetViews>
  <sheetFormatPr defaultRowHeight="20.149999999999999" customHeight="1"/>
  <cols>
    <col min="1" max="1" width="0.58203125" style="228" hidden="1" customWidth="1"/>
    <col min="2" max="2" width="1.5" style="228" customWidth="1"/>
    <col min="3" max="3" width="2.5" style="228" customWidth="1"/>
    <col min="4" max="21" width="3.83203125" style="228" customWidth="1"/>
    <col min="22" max="22" width="3.08203125" style="228" customWidth="1"/>
    <col min="23" max="23" width="3.83203125" style="228" customWidth="1"/>
    <col min="24" max="24" width="3.58203125" style="228" customWidth="1"/>
    <col min="25" max="25" width="0.58203125" style="228" hidden="1" customWidth="1"/>
    <col min="26" max="26" width="8.58203125" style="1059"/>
    <col min="27" max="216" width="8.58203125" style="228"/>
    <col min="217" max="240" width="3.58203125" style="228" customWidth="1"/>
    <col min="241" max="249" width="9" style="228" customWidth="1"/>
    <col min="250" max="250" width="2" style="228" customWidth="1"/>
    <col min="251" max="472" width="8.58203125" style="228"/>
    <col min="473" max="496" width="3.58203125" style="228" customWidth="1"/>
    <col min="497" max="505" width="9" style="228" customWidth="1"/>
    <col min="506" max="506" width="2" style="228" customWidth="1"/>
    <col min="507" max="728" width="8.58203125" style="228"/>
    <col min="729" max="752" width="3.58203125" style="228" customWidth="1"/>
    <col min="753" max="761" width="9" style="228" customWidth="1"/>
    <col min="762" max="762" width="2" style="228" customWidth="1"/>
    <col min="763" max="984" width="8.58203125" style="228"/>
    <col min="985" max="1008" width="3.58203125" style="228" customWidth="1"/>
    <col min="1009" max="1017" width="9" style="228" customWidth="1"/>
    <col min="1018" max="1018" width="2" style="228" customWidth="1"/>
    <col min="1019" max="1240" width="8.58203125" style="228"/>
    <col min="1241" max="1264" width="3.58203125" style="228" customWidth="1"/>
    <col min="1265" max="1273" width="9" style="228" customWidth="1"/>
    <col min="1274" max="1274" width="2" style="228" customWidth="1"/>
    <col min="1275" max="1496" width="8.58203125" style="228"/>
    <col min="1497" max="1520" width="3.58203125" style="228" customWidth="1"/>
    <col min="1521" max="1529" width="9" style="228" customWidth="1"/>
    <col min="1530" max="1530" width="2" style="228" customWidth="1"/>
    <col min="1531" max="1752" width="8.58203125" style="228"/>
    <col min="1753" max="1776" width="3.58203125" style="228" customWidth="1"/>
    <col min="1777" max="1785" width="9" style="228" customWidth="1"/>
    <col min="1786" max="1786" width="2" style="228" customWidth="1"/>
    <col min="1787" max="2008" width="8.58203125" style="228"/>
    <col min="2009" max="2032" width="3.58203125" style="228" customWidth="1"/>
    <col min="2033" max="2041" width="9" style="228" customWidth="1"/>
    <col min="2042" max="2042" width="2" style="228" customWidth="1"/>
    <col min="2043" max="2264" width="8.58203125" style="228"/>
    <col min="2265" max="2288" width="3.58203125" style="228" customWidth="1"/>
    <col min="2289" max="2297" width="9" style="228" customWidth="1"/>
    <col min="2298" max="2298" width="2" style="228" customWidth="1"/>
    <col min="2299" max="2520" width="8.58203125" style="228"/>
    <col min="2521" max="2544" width="3.58203125" style="228" customWidth="1"/>
    <col min="2545" max="2553" width="9" style="228" customWidth="1"/>
    <col min="2554" max="2554" width="2" style="228" customWidth="1"/>
    <col min="2555" max="2776" width="8.58203125" style="228"/>
    <col min="2777" max="2800" width="3.58203125" style="228" customWidth="1"/>
    <col min="2801" max="2809" width="9" style="228" customWidth="1"/>
    <col min="2810" max="2810" width="2" style="228" customWidth="1"/>
    <col min="2811" max="3032" width="8.58203125" style="228"/>
    <col min="3033" max="3056" width="3.58203125" style="228" customWidth="1"/>
    <col min="3057" max="3065" width="9" style="228" customWidth="1"/>
    <col min="3066" max="3066" width="2" style="228" customWidth="1"/>
    <col min="3067" max="3288" width="8.58203125" style="228"/>
    <col min="3289" max="3312" width="3.58203125" style="228" customWidth="1"/>
    <col min="3313" max="3321" width="9" style="228" customWidth="1"/>
    <col min="3322" max="3322" width="2" style="228" customWidth="1"/>
    <col min="3323" max="3544" width="8.58203125" style="228"/>
    <col min="3545" max="3568" width="3.58203125" style="228" customWidth="1"/>
    <col min="3569" max="3577" width="9" style="228" customWidth="1"/>
    <col min="3578" max="3578" width="2" style="228" customWidth="1"/>
    <col min="3579" max="3800" width="8.58203125" style="228"/>
    <col min="3801" max="3824" width="3.58203125" style="228" customWidth="1"/>
    <col min="3825" max="3833" width="9" style="228" customWidth="1"/>
    <col min="3834" max="3834" width="2" style="228" customWidth="1"/>
    <col min="3835" max="4056" width="8.58203125" style="228"/>
    <col min="4057" max="4080" width="3.58203125" style="228" customWidth="1"/>
    <col min="4081" max="4089" width="9" style="228" customWidth="1"/>
    <col min="4090" max="4090" width="2" style="228" customWidth="1"/>
    <col min="4091" max="4312" width="8.58203125" style="228"/>
    <col min="4313" max="4336" width="3.58203125" style="228" customWidth="1"/>
    <col min="4337" max="4345" width="9" style="228" customWidth="1"/>
    <col min="4346" max="4346" width="2" style="228" customWidth="1"/>
    <col min="4347" max="4568" width="8.58203125" style="228"/>
    <col min="4569" max="4592" width="3.58203125" style="228" customWidth="1"/>
    <col min="4593" max="4601" width="9" style="228" customWidth="1"/>
    <col min="4602" max="4602" width="2" style="228" customWidth="1"/>
    <col min="4603" max="4824" width="8.58203125" style="228"/>
    <col min="4825" max="4848" width="3.58203125" style="228" customWidth="1"/>
    <col min="4849" max="4857" width="9" style="228" customWidth="1"/>
    <col min="4858" max="4858" width="2" style="228" customWidth="1"/>
    <col min="4859" max="5080" width="8.58203125" style="228"/>
    <col min="5081" max="5104" width="3.58203125" style="228" customWidth="1"/>
    <col min="5105" max="5113" width="9" style="228" customWidth="1"/>
    <col min="5114" max="5114" width="2" style="228" customWidth="1"/>
    <col min="5115" max="5336" width="8.58203125" style="228"/>
    <col min="5337" max="5360" width="3.58203125" style="228" customWidth="1"/>
    <col min="5361" max="5369" width="9" style="228" customWidth="1"/>
    <col min="5370" max="5370" width="2" style="228" customWidth="1"/>
    <col min="5371" max="5592" width="8.58203125" style="228"/>
    <col min="5593" max="5616" width="3.58203125" style="228" customWidth="1"/>
    <col min="5617" max="5625" width="9" style="228" customWidth="1"/>
    <col min="5626" max="5626" width="2" style="228" customWidth="1"/>
    <col min="5627" max="5848" width="8.58203125" style="228"/>
    <col min="5849" max="5872" width="3.58203125" style="228" customWidth="1"/>
    <col min="5873" max="5881" width="9" style="228" customWidth="1"/>
    <col min="5882" max="5882" width="2" style="228" customWidth="1"/>
    <col min="5883" max="6104" width="8.58203125" style="228"/>
    <col min="6105" max="6128" width="3.58203125" style="228" customWidth="1"/>
    <col min="6129" max="6137" width="9" style="228" customWidth="1"/>
    <col min="6138" max="6138" width="2" style="228" customWidth="1"/>
    <col min="6139" max="6360" width="8.58203125" style="228"/>
    <col min="6361" max="6384" width="3.58203125" style="228" customWidth="1"/>
    <col min="6385" max="6393" width="9" style="228" customWidth="1"/>
    <col min="6394" max="6394" width="2" style="228" customWidth="1"/>
    <col min="6395" max="6616" width="8.58203125" style="228"/>
    <col min="6617" max="6640" width="3.58203125" style="228" customWidth="1"/>
    <col min="6641" max="6649" width="9" style="228" customWidth="1"/>
    <col min="6650" max="6650" width="2" style="228" customWidth="1"/>
    <col min="6651" max="6872" width="8.58203125" style="228"/>
    <col min="6873" max="6896" width="3.58203125" style="228" customWidth="1"/>
    <col min="6897" max="6905" width="9" style="228" customWidth="1"/>
    <col min="6906" max="6906" width="2" style="228" customWidth="1"/>
    <col min="6907" max="7128" width="8.58203125" style="228"/>
    <col min="7129" max="7152" width="3.58203125" style="228" customWidth="1"/>
    <col min="7153" max="7161" width="9" style="228" customWidth="1"/>
    <col min="7162" max="7162" width="2" style="228" customWidth="1"/>
    <col min="7163" max="7384" width="8.58203125" style="228"/>
    <col min="7385" max="7408" width="3.58203125" style="228" customWidth="1"/>
    <col min="7409" max="7417" width="9" style="228" customWidth="1"/>
    <col min="7418" max="7418" width="2" style="228" customWidth="1"/>
    <col min="7419" max="7640" width="8.58203125" style="228"/>
    <col min="7641" max="7664" width="3.58203125" style="228" customWidth="1"/>
    <col min="7665" max="7673" width="9" style="228" customWidth="1"/>
    <col min="7674" max="7674" width="2" style="228" customWidth="1"/>
    <col min="7675" max="7896" width="8.58203125" style="228"/>
    <col min="7897" max="7920" width="3.58203125" style="228" customWidth="1"/>
    <col min="7921" max="7929" width="9" style="228" customWidth="1"/>
    <col min="7930" max="7930" width="2" style="228" customWidth="1"/>
    <col min="7931" max="8152" width="8.58203125" style="228"/>
    <col min="8153" max="8176" width="3.58203125" style="228" customWidth="1"/>
    <col min="8177" max="8185" width="9" style="228" customWidth="1"/>
    <col min="8186" max="8186" width="2" style="228" customWidth="1"/>
    <col min="8187" max="8408" width="8.58203125" style="228"/>
    <col min="8409" max="8432" width="3.58203125" style="228" customWidth="1"/>
    <col min="8433" max="8441" width="9" style="228" customWidth="1"/>
    <col min="8442" max="8442" width="2" style="228" customWidth="1"/>
    <col min="8443" max="8664" width="8.58203125" style="228"/>
    <col min="8665" max="8688" width="3.58203125" style="228" customWidth="1"/>
    <col min="8689" max="8697" width="9" style="228" customWidth="1"/>
    <col min="8698" max="8698" width="2" style="228" customWidth="1"/>
    <col min="8699" max="8920" width="8.58203125" style="228"/>
    <col min="8921" max="8944" width="3.58203125" style="228" customWidth="1"/>
    <col min="8945" max="8953" width="9" style="228" customWidth="1"/>
    <col min="8954" max="8954" width="2" style="228" customWidth="1"/>
    <col min="8955" max="9176" width="8.58203125" style="228"/>
    <col min="9177" max="9200" width="3.58203125" style="228" customWidth="1"/>
    <col min="9201" max="9209" width="9" style="228" customWidth="1"/>
    <col min="9210" max="9210" width="2" style="228" customWidth="1"/>
    <col min="9211" max="9432" width="8.58203125" style="228"/>
    <col min="9433" max="9456" width="3.58203125" style="228" customWidth="1"/>
    <col min="9457" max="9465" width="9" style="228" customWidth="1"/>
    <col min="9466" max="9466" width="2" style="228" customWidth="1"/>
    <col min="9467" max="9688" width="8.58203125" style="228"/>
    <col min="9689" max="9712" width="3.58203125" style="228" customWidth="1"/>
    <col min="9713" max="9721" width="9" style="228" customWidth="1"/>
    <col min="9722" max="9722" width="2" style="228" customWidth="1"/>
    <col min="9723" max="9944" width="8.58203125" style="228"/>
    <col min="9945" max="9968" width="3.58203125" style="228" customWidth="1"/>
    <col min="9969" max="9977" width="9" style="228" customWidth="1"/>
    <col min="9978" max="9978" width="2" style="228" customWidth="1"/>
    <col min="9979" max="10200" width="8.58203125" style="228"/>
    <col min="10201" max="10224" width="3.58203125" style="228" customWidth="1"/>
    <col min="10225" max="10233" width="9" style="228" customWidth="1"/>
    <col min="10234" max="10234" width="2" style="228" customWidth="1"/>
    <col min="10235" max="10456" width="8.58203125" style="228"/>
    <col min="10457" max="10480" width="3.58203125" style="228" customWidth="1"/>
    <col min="10481" max="10489" width="9" style="228" customWidth="1"/>
    <col min="10490" max="10490" width="2" style="228" customWidth="1"/>
    <col min="10491" max="10712" width="8.58203125" style="228"/>
    <col min="10713" max="10736" width="3.58203125" style="228" customWidth="1"/>
    <col min="10737" max="10745" width="9" style="228" customWidth="1"/>
    <col min="10746" max="10746" width="2" style="228" customWidth="1"/>
    <col min="10747" max="10968" width="8.58203125" style="228"/>
    <col min="10969" max="10992" width="3.58203125" style="228" customWidth="1"/>
    <col min="10993" max="11001" width="9" style="228" customWidth="1"/>
    <col min="11002" max="11002" width="2" style="228" customWidth="1"/>
    <col min="11003" max="11224" width="8.58203125" style="228"/>
    <col min="11225" max="11248" width="3.58203125" style="228" customWidth="1"/>
    <col min="11249" max="11257" width="9" style="228" customWidth="1"/>
    <col min="11258" max="11258" width="2" style="228" customWidth="1"/>
    <col min="11259" max="11480" width="8.58203125" style="228"/>
    <col min="11481" max="11504" width="3.58203125" style="228" customWidth="1"/>
    <col min="11505" max="11513" width="9" style="228" customWidth="1"/>
    <col min="11514" max="11514" width="2" style="228" customWidth="1"/>
    <col min="11515" max="11736" width="8.58203125" style="228"/>
    <col min="11737" max="11760" width="3.58203125" style="228" customWidth="1"/>
    <col min="11761" max="11769" width="9" style="228" customWidth="1"/>
    <col min="11770" max="11770" width="2" style="228" customWidth="1"/>
    <col min="11771" max="11992" width="8.58203125" style="228"/>
    <col min="11993" max="12016" width="3.58203125" style="228" customWidth="1"/>
    <col min="12017" max="12025" width="9" style="228" customWidth="1"/>
    <col min="12026" max="12026" width="2" style="228" customWidth="1"/>
    <col min="12027" max="12248" width="8.58203125" style="228"/>
    <col min="12249" max="12272" width="3.58203125" style="228" customWidth="1"/>
    <col min="12273" max="12281" width="9" style="228" customWidth="1"/>
    <col min="12282" max="12282" width="2" style="228" customWidth="1"/>
    <col min="12283" max="12504" width="8.58203125" style="228"/>
    <col min="12505" max="12528" width="3.58203125" style="228" customWidth="1"/>
    <col min="12529" max="12537" width="9" style="228" customWidth="1"/>
    <col min="12538" max="12538" width="2" style="228" customWidth="1"/>
    <col min="12539" max="12760" width="8.58203125" style="228"/>
    <col min="12761" max="12784" width="3.58203125" style="228" customWidth="1"/>
    <col min="12785" max="12793" width="9" style="228" customWidth="1"/>
    <col min="12794" max="12794" width="2" style="228" customWidth="1"/>
    <col min="12795" max="13016" width="8.58203125" style="228"/>
    <col min="13017" max="13040" width="3.58203125" style="228" customWidth="1"/>
    <col min="13041" max="13049" width="9" style="228" customWidth="1"/>
    <col min="13050" max="13050" width="2" style="228" customWidth="1"/>
    <col min="13051" max="13272" width="8.58203125" style="228"/>
    <col min="13273" max="13296" width="3.58203125" style="228" customWidth="1"/>
    <col min="13297" max="13305" width="9" style="228" customWidth="1"/>
    <col min="13306" max="13306" width="2" style="228" customWidth="1"/>
    <col min="13307" max="13528" width="8.58203125" style="228"/>
    <col min="13529" max="13552" width="3.58203125" style="228" customWidth="1"/>
    <col min="13553" max="13561" width="9" style="228" customWidth="1"/>
    <col min="13562" max="13562" width="2" style="228" customWidth="1"/>
    <col min="13563" max="13784" width="8.58203125" style="228"/>
    <col min="13785" max="13808" width="3.58203125" style="228" customWidth="1"/>
    <col min="13809" max="13817" width="9" style="228" customWidth="1"/>
    <col min="13818" max="13818" width="2" style="228" customWidth="1"/>
    <col min="13819" max="14040" width="8.58203125" style="228"/>
    <col min="14041" max="14064" width="3.58203125" style="228" customWidth="1"/>
    <col min="14065" max="14073" width="9" style="228" customWidth="1"/>
    <col min="14074" max="14074" width="2" style="228" customWidth="1"/>
    <col min="14075" max="14296" width="8.58203125" style="228"/>
    <col min="14297" max="14320" width="3.58203125" style="228" customWidth="1"/>
    <col min="14321" max="14329" width="9" style="228" customWidth="1"/>
    <col min="14330" max="14330" width="2" style="228" customWidth="1"/>
    <col min="14331" max="14552" width="8.58203125" style="228"/>
    <col min="14553" max="14576" width="3.58203125" style="228" customWidth="1"/>
    <col min="14577" max="14585" width="9" style="228" customWidth="1"/>
    <col min="14586" max="14586" width="2" style="228" customWidth="1"/>
    <col min="14587" max="14808" width="8.58203125" style="228"/>
    <col min="14809" max="14832" width="3.58203125" style="228" customWidth="1"/>
    <col min="14833" max="14841" width="9" style="228" customWidth="1"/>
    <col min="14842" max="14842" width="2" style="228" customWidth="1"/>
    <col min="14843" max="15064" width="8.58203125" style="228"/>
    <col min="15065" max="15088" width="3.58203125" style="228" customWidth="1"/>
    <col min="15089" max="15097" width="9" style="228" customWidth="1"/>
    <col min="15098" max="15098" width="2" style="228" customWidth="1"/>
    <col min="15099" max="15320" width="8.58203125" style="228"/>
    <col min="15321" max="15344" width="3.58203125" style="228" customWidth="1"/>
    <col min="15345" max="15353" width="9" style="228" customWidth="1"/>
    <col min="15354" max="15354" width="2" style="228" customWidth="1"/>
    <col min="15355" max="15576" width="8.58203125" style="228"/>
    <col min="15577" max="15600" width="3.58203125" style="228" customWidth="1"/>
    <col min="15601" max="15609" width="9" style="228" customWidth="1"/>
    <col min="15610" max="15610" width="2" style="228" customWidth="1"/>
    <col min="15611" max="15832" width="8.58203125" style="228"/>
    <col min="15833" max="15856" width="3.58203125" style="228" customWidth="1"/>
    <col min="15857" max="15865" width="9" style="228" customWidth="1"/>
    <col min="15866" max="15866" width="2" style="228" customWidth="1"/>
    <col min="15867" max="16088" width="8.58203125" style="228"/>
    <col min="16089" max="16112" width="3.58203125" style="228" customWidth="1"/>
    <col min="16113" max="16121" width="9" style="228" customWidth="1"/>
    <col min="16122" max="16122" width="2" style="228" customWidth="1"/>
    <col min="16123" max="16384" width="8.58203125" style="228"/>
  </cols>
  <sheetData>
    <row r="1" spans="2:45" ht="20.149999999999999" customHeight="1">
      <c r="B1" s="207" t="s">
        <v>365</v>
      </c>
      <c r="C1" s="1121"/>
    </row>
    <row r="2" spans="2:45" ht="20.149999999999999" customHeight="1">
      <c r="B2" s="207" t="s">
        <v>583</v>
      </c>
      <c r="C2" s="1121"/>
    </row>
    <row r="3" spans="2:45" ht="20.149999999999999" customHeight="1">
      <c r="B3" s="207" t="s">
        <v>585</v>
      </c>
      <c r="C3" s="1121"/>
    </row>
    <row r="4" spans="2:45" s="278" customFormat="1" ht="6" customHeight="1">
      <c r="O4" s="1027"/>
      <c r="W4" s="1027"/>
      <c r="X4" s="1028"/>
      <c r="Z4" s="1059"/>
    </row>
    <row r="5" spans="2:45" ht="15" customHeight="1">
      <c r="B5" s="1096" t="s">
        <v>1290</v>
      </c>
      <c r="C5" s="278"/>
      <c r="D5" s="1029"/>
      <c r="E5" s="1029"/>
      <c r="F5" s="1029"/>
      <c r="G5" s="1029"/>
      <c r="H5" s="1029"/>
      <c r="I5" s="1029"/>
      <c r="J5" s="1029"/>
      <c r="K5" s="1029"/>
      <c r="L5" s="1029"/>
      <c r="M5" s="1029"/>
      <c r="N5" s="1029"/>
      <c r="O5" s="1029"/>
      <c r="P5" s="1029"/>
      <c r="Q5" s="1029"/>
      <c r="R5" s="1029"/>
      <c r="S5" s="1029"/>
      <c r="T5" s="1029"/>
      <c r="U5" s="1029"/>
      <c r="V5" s="1029"/>
      <c r="W5" s="1029"/>
      <c r="X5" s="1097" t="s">
        <v>370</v>
      </c>
    </row>
    <row r="6" spans="2:45" ht="8.25" customHeight="1">
      <c r="B6" s="1030"/>
      <c r="C6" s="1030"/>
      <c r="D6" s="1030"/>
      <c r="E6" s="1030"/>
      <c r="F6" s="1030"/>
      <c r="G6" s="1030"/>
      <c r="H6" s="1030"/>
      <c r="I6" s="1030"/>
      <c r="J6" s="1030"/>
      <c r="K6" s="1030"/>
      <c r="L6" s="1030"/>
      <c r="M6" s="1030"/>
      <c r="N6" s="1030"/>
      <c r="O6" s="1030"/>
      <c r="P6" s="1030"/>
      <c r="Q6" s="1030"/>
      <c r="R6" s="1030"/>
      <c r="S6" s="1030"/>
      <c r="T6" s="1030"/>
      <c r="U6" s="1030"/>
      <c r="V6" s="1030"/>
      <c r="W6" s="1030"/>
      <c r="X6" s="278"/>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1119"/>
      <c r="AA7" s="288"/>
      <c r="AB7" s="236"/>
      <c r="AC7" s="992"/>
      <c r="AD7" s="347"/>
      <c r="AR7" s="347"/>
      <c r="AS7" s="294"/>
    </row>
    <row r="8" spans="2:45" s="344" customFormat="1" ht="30" customHeight="1">
      <c r="B8" s="295"/>
      <c r="C8" s="286"/>
      <c r="D8" s="2164" t="s">
        <v>439</v>
      </c>
      <c r="E8" s="2165"/>
      <c r="F8" s="2165"/>
      <c r="G8" s="2165"/>
      <c r="H8" s="2165"/>
      <c r="I8" s="2166"/>
      <c r="J8" s="2305" t="str">
        <f>IF(入力シート!F11="","",入力シート!F11)&amp;"高層ＺＥＨ-Ｍ支援事業"</f>
        <v>高層ＺＥＨ-Ｍ支援事業</v>
      </c>
      <c r="K8" s="2306"/>
      <c r="L8" s="2306"/>
      <c r="M8" s="2306"/>
      <c r="N8" s="2306"/>
      <c r="O8" s="2306"/>
      <c r="P8" s="2306"/>
      <c r="Q8" s="2306"/>
      <c r="R8" s="2306"/>
      <c r="S8" s="2306"/>
      <c r="T8" s="2306"/>
      <c r="U8" s="2306"/>
      <c r="V8" s="2307"/>
      <c r="W8" s="279"/>
      <c r="X8" s="279"/>
      <c r="Y8" s="279"/>
      <c r="Z8" s="1060"/>
      <c r="AA8" s="295"/>
      <c r="AB8" s="345"/>
      <c r="AC8" s="992"/>
      <c r="AD8" s="347"/>
    </row>
    <row r="9" spans="2:45" ht="18.75" customHeight="1">
      <c r="B9" s="1030"/>
      <c r="C9" s="1040" t="s">
        <v>1285</v>
      </c>
      <c r="D9" s="1030"/>
      <c r="E9" s="1030"/>
      <c r="F9" s="1030"/>
      <c r="G9" s="1030"/>
      <c r="H9" s="1030"/>
      <c r="I9" s="1030"/>
      <c r="J9" s="1030"/>
      <c r="K9" s="1030"/>
      <c r="L9" s="1030"/>
      <c r="M9" s="1030"/>
      <c r="N9" s="1030"/>
      <c r="O9" s="1030"/>
      <c r="P9" s="1030"/>
      <c r="Q9" s="1030"/>
      <c r="R9" s="1030"/>
      <c r="S9" s="1030"/>
      <c r="T9" s="1030"/>
      <c r="U9" s="1030"/>
      <c r="V9" s="1030"/>
      <c r="W9" s="1030"/>
      <c r="X9" s="278"/>
    </row>
    <row r="10" spans="2:45" s="344" customFormat="1" ht="15" customHeight="1">
      <c r="B10" s="295"/>
      <c r="D10" s="289" t="s">
        <v>1289</v>
      </c>
      <c r="E10" s="286"/>
      <c r="F10" s="286"/>
      <c r="G10" s="286"/>
      <c r="H10" s="286"/>
      <c r="I10" s="286"/>
      <c r="J10" s="286"/>
      <c r="K10" s="286"/>
      <c r="L10" s="286"/>
      <c r="M10" s="286"/>
      <c r="N10" s="286"/>
      <c r="O10" s="286"/>
      <c r="P10" s="286"/>
      <c r="Q10" s="286"/>
      <c r="R10" s="286"/>
      <c r="S10" s="286"/>
      <c r="T10" s="286"/>
      <c r="U10" s="1063"/>
      <c r="V10" s="286"/>
      <c r="W10" s="286"/>
      <c r="X10" s="286"/>
      <c r="Y10" s="286"/>
      <c r="Z10" s="1060"/>
      <c r="AA10" s="1064"/>
      <c r="AB10" s="345"/>
      <c r="AD10" s="1065"/>
    </row>
    <row r="11" spans="2:45" s="344" customFormat="1" ht="40" customHeight="1">
      <c r="B11" s="295"/>
      <c r="C11" s="286"/>
      <c r="D11" s="2223" t="s">
        <v>702</v>
      </c>
      <c r="E11" s="2165"/>
      <c r="F11" s="2165"/>
      <c r="G11" s="2165"/>
      <c r="H11" s="2165"/>
      <c r="I11" s="2166"/>
      <c r="J11" s="2224"/>
      <c r="K11" s="2225"/>
      <c r="L11" s="2225"/>
      <c r="M11" s="2225"/>
      <c r="N11" s="2225"/>
      <c r="O11" s="2225"/>
      <c r="P11" s="2225"/>
      <c r="Q11" s="2225"/>
      <c r="R11" s="2225"/>
      <c r="S11" s="2225"/>
      <c r="T11" s="2225"/>
      <c r="U11" s="2225"/>
      <c r="V11" s="2226"/>
      <c r="W11" s="279"/>
      <c r="X11" s="279"/>
      <c r="Y11" s="279"/>
      <c r="Z11" s="1060"/>
      <c r="AA11" s="301"/>
      <c r="AB11" s="345"/>
      <c r="AD11" s="347"/>
    </row>
    <row r="12" spans="2:45" s="236" customFormat="1" ht="15" hidden="1" customHeight="1">
      <c r="B12" s="293"/>
      <c r="C12" s="293"/>
      <c r="D12" s="289" t="s">
        <v>1138</v>
      </c>
      <c r="E12" s="1031"/>
      <c r="F12" s="1031"/>
      <c r="G12" s="1031"/>
      <c r="H12" s="1031"/>
      <c r="I12" s="1031"/>
      <c r="J12" s="1031"/>
      <c r="K12" s="1031"/>
      <c r="L12" s="1031"/>
      <c r="M12" s="1032"/>
      <c r="N12" s="1031"/>
      <c r="O12" s="1031"/>
      <c r="P12" s="1031"/>
      <c r="Q12" s="1031"/>
      <c r="R12" s="1031"/>
      <c r="S12" s="1033"/>
      <c r="T12" s="1031"/>
      <c r="U12" s="1031"/>
      <c r="V12" s="1031"/>
      <c r="W12" s="1031"/>
      <c r="X12" s="293"/>
      <c r="Z12" s="1059"/>
    </row>
    <row r="13" spans="2:45" s="345" customFormat="1" ht="18" hidden="1" customHeight="1">
      <c r="B13" s="1034"/>
      <c r="C13" s="1034"/>
      <c r="D13" s="2252" t="s">
        <v>1139</v>
      </c>
      <c r="E13" s="2253"/>
      <c r="F13" s="2253"/>
      <c r="G13" s="2253"/>
      <c r="H13" s="2253"/>
      <c r="I13" s="2254"/>
      <c r="J13" s="2255"/>
      <c r="K13" s="2256"/>
      <c r="L13" s="2256"/>
      <c r="M13" s="2256"/>
      <c r="N13" s="2256"/>
      <c r="O13" s="2256"/>
      <c r="P13" s="2256"/>
      <c r="Q13" s="2256"/>
      <c r="R13" s="2256"/>
      <c r="S13" s="2256"/>
      <c r="T13" s="2256"/>
      <c r="U13" s="2257"/>
      <c r="V13" s="1029"/>
      <c r="W13" s="1029"/>
      <c r="X13" s="344"/>
      <c r="Z13" s="1061"/>
    </row>
    <row r="14" spans="2:45" s="236" customFormat="1" ht="15" customHeight="1">
      <c r="B14" s="293"/>
      <c r="C14" s="293"/>
      <c r="D14" s="289" t="s">
        <v>1246</v>
      </c>
      <c r="E14" s="1031"/>
      <c r="F14" s="1031"/>
      <c r="G14" s="1031"/>
      <c r="H14" s="1031"/>
      <c r="I14" s="1031"/>
      <c r="J14" s="1031"/>
      <c r="K14" s="1031"/>
      <c r="L14" s="1031"/>
      <c r="M14" s="1031"/>
      <c r="N14" s="1031"/>
      <c r="O14" s="1031"/>
      <c r="P14" s="1031"/>
      <c r="Q14" s="1031"/>
      <c r="R14" s="1031"/>
      <c r="S14" s="1033"/>
      <c r="T14" s="1031"/>
      <c r="U14" s="1031"/>
      <c r="V14" s="1031"/>
      <c r="W14" s="1031"/>
      <c r="X14" s="293"/>
      <c r="Z14" s="1059"/>
    </row>
    <row r="15" spans="2:45" s="345" customFormat="1" ht="18" customHeight="1">
      <c r="B15" s="1034"/>
      <c r="C15" s="1034"/>
      <c r="D15" s="2247" t="s">
        <v>278</v>
      </c>
      <c r="E15" s="2247"/>
      <c r="F15" s="2247"/>
      <c r="G15" s="2247"/>
      <c r="H15" s="2247"/>
      <c r="I15" s="2247"/>
      <c r="J15" s="2258"/>
      <c r="K15" s="2258"/>
      <c r="L15" s="2258"/>
      <c r="M15" s="2258"/>
      <c r="N15" s="2258"/>
      <c r="O15" s="2258"/>
      <c r="P15" s="2258"/>
      <c r="Q15" s="2259"/>
      <c r="R15" s="2260"/>
      <c r="S15" s="2260"/>
      <c r="T15" s="2260"/>
      <c r="U15" s="2260"/>
      <c r="V15" s="2260"/>
      <c r="W15" s="2260"/>
      <c r="X15" s="344"/>
      <c r="Z15" s="1059"/>
    </row>
    <row r="16" spans="2:45" s="345" customFormat="1" ht="18" customHeight="1">
      <c r="B16" s="1034"/>
      <c r="C16" s="1034"/>
      <c r="D16" s="2247" t="s">
        <v>1140</v>
      </c>
      <c r="E16" s="2247"/>
      <c r="F16" s="2247"/>
      <c r="G16" s="2247"/>
      <c r="H16" s="2247"/>
      <c r="I16" s="2247"/>
      <c r="J16" s="2258"/>
      <c r="K16" s="2258"/>
      <c r="L16" s="2258"/>
      <c r="M16" s="2258"/>
      <c r="N16" s="2258"/>
      <c r="O16" s="2258"/>
      <c r="P16" s="2258"/>
      <c r="Q16" s="2259"/>
      <c r="R16" s="2260"/>
      <c r="S16" s="2260"/>
      <c r="T16" s="2260"/>
      <c r="U16" s="2260"/>
      <c r="V16" s="2260"/>
      <c r="W16" s="2260"/>
      <c r="X16" s="344"/>
      <c r="Z16" s="1059"/>
    </row>
    <row r="17" spans="2:26" s="345" customFormat="1" ht="18" customHeight="1">
      <c r="B17" s="1034"/>
      <c r="C17" s="1034"/>
      <c r="D17" s="2247" t="s">
        <v>1141</v>
      </c>
      <c r="E17" s="2247"/>
      <c r="F17" s="2247"/>
      <c r="G17" s="2247"/>
      <c r="H17" s="2247"/>
      <c r="I17" s="2247"/>
      <c r="J17" s="2261"/>
      <c r="K17" s="2261"/>
      <c r="L17" s="2261"/>
      <c r="M17" s="2261"/>
      <c r="N17" s="2261"/>
      <c r="O17" s="2261"/>
      <c r="P17" s="2262"/>
      <c r="Q17" s="1035" t="s">
        <v>759</v>
      </c>
      <c r="R17" s="2263" t="s">
        <v>1142</v>
      </c>
      <c r="S17" s="2263"/>
      <c r="T17" s="2263"/>
      <c r="U17" s="2263"/>
      <c r="V17" s="2263"/>
      <c r="W17" s="2263"/>
      <c r="X17" s="344"/>
      <c r="Z17" s="1059"/>
    </row>
    <row r="18" spans="2:26" s="345" customFormat="1" ht="18" customHeight="1">
      <c r="B18" s="1034"/>
      <c r="C18" s="1034"/>
      <c r="D18" s="2247" t="s">
        <v>1143</v>
      </c>
      <c r="E18" s="2247"/>
      <c r="F18" s="2247"/>
      <c r="G18" s="2247"/>
      <c r="H18" s="2247"/>
      <c r="I18" s="2247"/>
      <c r="J18" s="2261"/>
      <c r="K18" s="2261"/>
      <c r="L18" s="2261"/>
      <c r="M18" s="2261"/>
      <c r="N18" s="2261"/>
      <c r="O18" s="2261"/>
      <c r="P18" s="2262"/>
      <c r="Q18" s="1035" t="s">
        <v>759</v>
      </c>
      <c r="R18" s="1036"/>
      <c r="S18" s="1037"/>
      <c r="T18" s="1038"/>
      <c r="U18" s="1038"/>
      <c r="V18" s="1038"/>
      <c r="W18" s="1038"/>
      <c r="X18" s="344"/>
      <c r="Z18" s="1059"/>
    </row>
    <row r="19" spans="2:26" s="345" customFormat="1" ht="18" customHeight="1">
      <c r="B19" s="1034"/>
      <c r="C19" s="1034"/>
      <c r="D19" s="2247" t="s">
        <v>1144</v>
      </c>
      <c r="E19" s="2247"/>
      <c r="F19" s="2247"/>
      <c r="G19" s="2247"/>
      <c r="H19" s="2247"/>
      <c r="I19" s="2247"/>
      <c r="J19" s="2248"/>
      <c r="K19" s="2248"/>
      <c r="L19" s="2248"/>
      <c r="M19" s="2248"/>
      <c r="N19" s="2248"/>
      <c r="O19" s="2248"/>
      <c r="P19" s="2249"/>
      <c r="Q19" s="2250"/>
      <c r="R19" s="2251"/>
      <c r="S19" s="1037"/>
      <c r="T19" s="1038"/>
      <c r="U19" s="1038"/>
      <c r="V19" s="1038"/>
      <c r="W19" s="1038"/>
      <c r="X19" s="344"/>
      <c r="Z19" s="1059"/>
    </row>
    <row r="20" spans="2:26" s="345" customFormat="1" ht="18" customHeight="1">
      <c r="B20" s="1034"/>
      <c r="C20" s="1034"/>
      <c r="D20" s="2247" t="s">
        <v>1145</v>
      </c>
      <c r="E20" s="2247"/>
      <c r="F20" s="2247"/>
      <c r="G20" s="2247"/>
      <c r="H20" s="2247"/>
      <c r="I20" s="2247"/>
      <c r="J20" s="2265"/>
      <c r="K20" s="2265"/>
      <c r="L20" s="2265"/>
      <c r="M20" s="2265"/>
      <c r="N20" s="2265"/>
      <c r="O20" s="2265"/>
      <c r="P20" s="2266"/>
      <c r="Q20" s="1035" t="s">
        <v>760</v>
      </c>
      <c r="R20" s="1036"/>
      <c r="S20" s="1037"/>
      <c r="T20" s="1038"/>
      <c r="U20" s="1038"/>
      <c r="V20" s="1038"/>
      <c r="W20" s="1038"/>
      <c r="X20" s="344"/>
      <c r="Z20" s="1059"/>
    </row>
    <row r="21" spans="2:26" s="345" customFormat="1" ht="18" customHeight="1">
      <c r="B21" s="1034"/>
      <c r="C21" s="1034"/>
      <c r="D21" s="2267" t="s">
        <v>1146</v>
      </c>
      <c r="E21" s="2267"/>
      <c r="F21" s="2267"/>
      <c r="G21" s="2267"/>
      <c r="H21" s="2267"/>
      <c r="I21" s="2267"/>
      <c r="J21" s="2268" t="str">
        <f>IF(J18="","",135000*J18+IF(J19="ハイブリッド",J20*20000,0))</f>
        <v/>
      </c>
      <c r="K21" s="2268"/>
      <c r="L21" s="2268"/>
      <c r="M21" s="2268"/>
      <c r="N21" s="2268"/>
      <c r="O21" s="2268"/>
      <c r="P21" s="2269"/>
      <c r="Q21" s="1035" t="s">
        <v>277</v>
      </c>
      <c r="R21" s="1036"/>
      <c r="S21" s="1037"/>
      <c r="T21" s="1038"/>
      <c r="U21" s="1038"/>
      <c r="V21" s="1038"/>
      <c r="W21" s="1038"/>
      <c r="X21" s="344"/>
      <c r="Z21" s="1061" t="s">
        <v>1335</v>
      </c>
    </row>
    <row r="22" spans="2:26" s="345" customFormat="1" ht="27" customHeight="1">
      <c r="B22" s="1034"/>
      <c r="C22" s="1034"/>
      <c r="D22" s="2270" t="s">
        <v>1147</v>
      </c>
      <c r="E22" s="2271"/>
      <c r="F22" s="2271"/>
      <c r="G22" s="2271"/>
      <c r="H22" s="2271"/>
      <c r="I22" s="2272"/>
      <c r="J22" s="2273"/>
      <c r="K22" s="2274"/>
      <c r="L22" s="2274"/>
      <c r="M22" s="2274"/>
      <c r="N22" s="2274"/>
      <c r="O22" s="2274"/>
      <c r="P22" s="2275"/>
      <c r="Q22" s="1039" t="s">
        <v>277</v>
      </c>
      <c r="R22" s="2276" t="s">
        <v>1148</v>
      </c>
      <c r="S22" s="2276"/>
      <c r="T22" s="2276"/>
      <c r="U22" s="2276"/>
      <c r="V22" s="2276"/>
      <c r="W22" s="2276"/>
      <c r="X22" s="344"/>
      <c r="Z22" s="1061" t="s">
        <v>1190</v>
      </c>
    </row>
    <row r="23" spans="2:26" s="345" customFormat="1" ht="15" customHeight="1">
      <c r="B23" s="1034"/>
      <c r="C23" s="1034"/>
      <c r="D23" s="2264" t="s">
        <v>1149</v>
      </c>
      <c r="E23" s="2264"/>
      <c r="F23" s="2264"/>
      <c r="G23" s="2264"/>
      <c r="H23" s="2264"/>
      <c r="I23" s="2264"/>
      <c r="J23" s="2264"/>
      <c r="K23" s="2264"/>
      <c r="L23" s="2264"/>
      <c r="M23" s="2264"/>
      <c r="N23" s="2264"/>
      <c r="O23" s="2264"/>
      <c r="P23" s="2264"/>
      <c r="Q23" s="1034"/>
      <c r="R23" s="1040"/>
      <c r="S23" s="1040"/>
      <c r="T23" s="1040"/>
      <c r="U23" s="1040"/>
      <c r="V23" s="1041"/>
      <c r="W23" s="1041"/>
      <c r="X23" s="344"/>
      <c r="Z23" s="1062"/>
    </row>
    <row r="24" spans="2:26" s="345" customFormat="1" ht="27" customHeight="1">
      <c r="B24" s="1034"/>
      <c r="C24" s="1034"/>
      <c r="D24" s="2270" t="s">
        <v>1150</v>
      </c>
      <c r="E24" s="2271"/>
      <c r="F24" s="2271"/>
      <c r="G24" s="2271"/>
      <c r="H24" s="2271"/>
      <c r="I24" s="2272"/>
      <c r="J24" s="2273"/>
      <c r="K24" s="2274"/>
      <c r="L24" s="2274"/>
      <c r="M24" s="2274"/>
      <c r="N24" s="2274"/>
      <c r="O24" s="2274"/>
      <c r="P24" s="2275"/>
      <c r="Q24" s="1039" t="s">
        <v>277</v>
      </c>
      <c r="R24" s="2277"/>
      <c r="S24" s="2277"/>
      <c r="T24" s="2277"/>
      <c r="U24" s="2277"/>
      <c r="V24" s="2277"/>
      <c r="W24" s="2277"/>
      <c r="X24" s="344"/>
      <c r="Z24" s="1061" t="s">
        <v>1189</v>
      </c>
    </row>
    <row r="25" spans="2:26" s="345" customFormat="1" ht="15" customHeight="1">
      <c r="B25" s="1034"/>
      <c r="C25" s="1034"/>
      <c r="D25" s="2264" t="s">
        <v>1151</v>
      </c>
      <c r="E25" s="2264"/>
      <c r="F25" s="2264"/>
      <c r="G25" s="2264"/>
      <c r="H25" s="2264"/>
      <c r="I25" s="2264"/>
      <c r="J25" s="2264"/>
      <c r="K25" s="2264"/>
      <c r="L25" s="2264"/>
      <c r="M25" s="2264"/>
      <c r="N25" s="2264"/>
      <c r="O25" s="2264"/>
      <c r="P25" s="2264"/>
      <c r="Q25" s="1034"/>
      <c r="R25" s="1040"/>
      <c r="S25" s="1040"/>
      <c r="T25" s="1040"/>
      <c r="U25" s="1040"/>
      <c r="V25" s="1041"/>
      <c r="W25" s="1041"/>
      <c r="X25" s="344"/>
      <c r="Z25" s="1062"/>
    </row>
    <row r="26" spans="2:26" s="345" customFormat="1" ht="27" customHeight="1">
      <c r="B26" s="1034"/>
      <c r="C26" s="1034"/>
      <c r="D26" s="2270" t="s">
        <v>1152</v>
      </c>
      <c r="E26" s="2271"/>
      <c r="F26" s="2271"/>
      <c r="G26" s="2271"/>
      <c r="H26" s="2271"/>
      <c r="I26" s="2272"/>
      <c r="J26" s="2278" t="str">
        <f>IF(OR(J22="",J24=""),"",J22+J24)</f>
        <v/>
      </c>
      <c r="K26" s="2279"/>
      <c r="L26" s="2279"/>
      <c r="M26" s="2279"/>
      <c r="N26" s="2279"/>
      <c r="O26" s="2279"/>
      <c r="P26" s="2280"/>
      <c r="Q26" s="1039" t="s">
        <v>277</v>
      </c>
      <c r="R26" s="2277"/>
      <c r="S26" s="2277"/>
      <c r="T26" s="2277"/>
      <c r="U26" s="2277"/>
      <c r="V26" s="2277"/>
      <c r="W26" s="2277"/>
      <c r="X26" s="344"/>
      <c r="Z26" s="1061" t="s">
        <v>1336</v>
      </c>
    </row>
    <row r="27" spans="2:26" s="345" customFormat="1" ht="18" customHeight="1">
      <c r="B27" s="1034"/>
      <c r="C27" s="1034"/>
      <c r="D27" s="2270" t="s">
        <v>1153</v>
      </c>
      <c r="E27" s="2271"/>
      <c r="F27" s="2271"/>
      <c r="G27" s="2271"/>
      <c r="H27" s="2271"/>
      <c r="I27" s="2272"/>
      <c r="J27" s="2281">
        <v>1</v>
      </c>
      <c r="K27" s="2282"/>
      <c r="L27" s="2282"/>
      <c r="M27" s="2282"/>
      <c r="N27" s="2282"/>
      <c r="O27" s="2282"/>
      <c r="P27" s="2283"/>
      <c r="Q27" s="1039" t="s">
        <v>1154</v>
      </c>
      <c r="R27" s="2276" t="s">
        <v>1155</v>
      </c>
      <c r="S27" s="2276"/>
      <c r="T27" s="2276"/>
      <c r="U27" s="2276"/>
      <c r="V27" s="2276"/>
      <c r="W27" s="2276"/>
      <c r="X27" s="344"/>
      <c r="Z27" s="1059"/>
    </row>
    <row r="28" spans="2:26" s="345" customFormat="1" ht="18" customHeight="1">
      <c r="B28" s="1034"/>
      <c r="C28" s="1034"/>
      <c r="D28" s="2270" t="s">
        <v>1156</v>
      </c>
      <c r="E28" s="2271"/>
      <c r="F28" s="2271"/>
      <c r="G28" s="2271"/>
      <c r="H28" s="2271"/>
      <c r="I28" s="2272"/>
      <c r="J28" s="2287" t="str">
        <f>IF(OR(J18="",J22="",J24=""),"",IF(J26&lt;=J21,20000,0))</f>
        <v/>
      </c>
      <c r="K28" s="2288"/>
      <c r="L28" s="2288"/>
      <c r="M28" s="2288"/>
      <c r="N28" s="2288"/>
      <c r="O28" s="2288"/>
      <c r="P28" s="2289"/>
      <c r="Q28" s="1039" t="s">
        <v>277</v>
      </c>
      <c r="R28" s="2277" t="s">
        <v>1157</v>
      </c>
      <c r="S28" s="2277"/>
      <c r="T28" s="2277"/>
      <c r="U28" s="2277"/>
      <c r="V28" s="2277"/>
      <c r="W28" s="2277"/>
      <c r="X28" s="344"/>
      <c r="Z28" s="1061" t="s">
        <v>1158</v>
      </c>
    </row>
    <row r="29" spans="2:26" s="345" customFormat="1" ht="15" customHeight="1">
      <c r="B29" s="1034"/>
      <c r="C29" s="344"/>
      <c r="D29" s="277" t="s">
        <v>1247</v>
      </c>
      <c r="E29" s="1034"/>
      <c r="F29" s="1034"/>
      <c r="G29" s="1034"/>
      <c r="H29" s="1034"/>
      <c r="I29" s="1034"/>
      <c r="J29" s="1034"/>
      <c r="K29" s="1042"/>
      <c r="L29" s="1034"/>
      <c r="M29" s="1034"/>
      <c r="N29" s="1034"/>
      <c r="O29" s="1034"/>
      <c r="P29" s="1034"/>
      <c r="Q29" s="1034"/>
      <c r="R29" s="1040"/>
      <c r="S29" s="1098"/>
      <c r="T29" s="1040"/>
      <c r="U29" s="1040"/>
      <c r="V29" s="1040"/>
      <c r="W29" s="1040"/>
      <c r="X29" s="344"/>
      <c r="Z29" s="1120" t="s">
        <v>1188</v>
      </c>
    </row>
    <row r="30" spans="2:26" s="345" customFormat="1" ht="25" customHeight="1">
      <c r="B30" s="1034"/>
      <c r="C30" s="1034"/>
      <c r="D30" s="2290" t="s">
        <v>1159</v>
      </c>
      <c r="E30" s="2291"/>
      <c r="F30" s="2291"/>
      <c r="G30" s="2292"/>
      <c r="H30" s="2293" t="str">
        <f>IF(J17="","",J17*J27)</f>
        <v/>
      </c>
      <c r="I30" s="2294"/>
      <c r="J30" s="1043" t="s">
        <v>759</v>
      </c>
      <c r="K30" s="2284" t="str">
        <f>IF(OR(J28="",H30=""),"",H30*J28)</f>
        <v/>
      </c>
      <c r="L30" s="2268"/>
      <c r="M30" s="2268"/>
      <c r="N30" s="2268"/>
      <c r="O30" s="2268"/>
      <c r="P30" s="2269"/>
      <c r="Q30" s="1044" t="s">
        <v>277</v>
      </c>
      <c r="R30" s="2277" t="s">
        <v>1160</v>
      </c>
      <c r="S30" s="2277"/>
      <c r="T30" s="2277"/>
      <c r="U30" s="2277"/>
      <c r="V30" s="2277"/>
      <c r="W30" s="2277"/>
      <c r="X30" s="344"/>
      <c r="Z30" s="1059"/>
    </row>
    <row r="31" spans="2:26" s="345" customFormat="1" ht="15" customHeight="1">
      <c r="B31" s="344"/>
      <c r="C31" s="344"/>
      <c r="D31" s="277" t="s">
        <v>1248</v>
      </c>
      <c r="E31" s="1042"/>
      <c r="F31" s="1042"/>
      <c r="G31" s="1034"/>
      <c r="H31" s="1034"/>
      <c r="I31" s="1034"/>
      <c r="J31" s="344"/>
      <c r="K31" s="344"/>
      <c r="L31" s="344"/>
      <c r="M31" s="344"/>
      <c r="N31" s="344"/>
      <c r="O31" s="344"/>
      <c r="P31" s="344"/>
      <c r="Q31" s="344"/>
      <c r="R31" s="1099"/>
      <c r="S31" s="1098"/>
      <c r="T31" s="1040"/>
      <c r="U31" s="1040"/>
      <c r="V31" s="1040"/>
      <c r="W31" s="1040"/>
      <c r="X31" s="344"/>
      <c r="Z31" s="1059"/>
    </row>
    <row r="32" spans="2:26" s="345" customFormat="1" ht="25" customHeight="1">
      <c r="B32" s="1034"/>
      <c r="C32" s="1034"/>
      <c r="D32" s="2270" t="s">
        <v>1161</v>
      </c>
      <c r="E32" s="2271"/>
      <c r="F32" s="2271"/>
      <c r="G32" s="2271"/>
      <c r="H32" s="2271"/>
      <c r="I32" s="2272"/>
      <c r="J32" s="2284" t="str">
        <f>IF(OR(J22="",J27=""),"",J22*J27)</f>
        <v/>
      </c>
      <c r="K32" s="2268"/>
      <c r="L32" s="2268"/>
      <c r="M32" s="2268"/>
      <c r="N32" s="2268"/>
      <c r="O32" s="2268"/>
      <c r="P32" s="2269"/>
      <c r="Q32" s="1039" t="s">
        <v>277</v>
      </c>
      <c r="R32" s="2260" t="s">
        <v>1162</v>
      </c>
      <c r="S32" s="2277"/>
      <c r="T32" s="2277"/>
      <c r="U32" s="2277"/>
      <c r="V32" s="2277"/>
      <c r="W32" s="2277"/>
      <c r="X32" s="344"/>
      <c r="Z32" s="1059"/>
    </row>
    <row r="33" spans="2:26" s="345" customFormat="1" ht="15" customHeight="1">
      <c r="B33" s="1045"/>
      <c r="C33" s="1045"/>
      <c r="D33" s="1046"/>
      <c r="E33" s="1047"/>
      <c r="F33" s="1047"/>
      <c r="G33" s="1047"/>
      <c r="H33" s="1047"/>
      <c r="I33" s="1047"/>
      <c r="J33" s="1048"/>
      <c r="K33" s="1048"/>
      <c r="L33" s="1048"/>
      <c r="M33" s="1048"/>
      <c r="N33" s="1048"/>
      <c r="O33" s="1048"/>
      <c r="P33" s="1048"/>
      <c r="Q33" s="1048"/>
      <c r="R33" s="1048"/>
      <c r="S33" s="1048"/>
      <c r="T33" s="1048"/>
      <c r="U33" s="1048"/>
      <c r="V33" s="1048"/>
      <c r="W33" s="1048"/>
      <c r="X33" s="344"/>
      <c r="Z33" s="1059"/>
    </row>
    <row r="34" spans="2:26" s="345" customFormat="1" ht="25" customHeight="1">
      <c r="B34" s="1034"/>
      <c r="C34" s="1034"/>
      <c r="D34" s="2270" t="s">
        <v>1249</v>
      </c>
      <c r="E34" s="2271"/>
      <c r="F34" s="2271"/>
      <c r="G34" s="2271"/>
      <c r="H34" s="2271"/>
      <c r="I34" s="2272"/>
      <c r="J34" s="2284" t="str">
        <f>IF(J32="","",ROUNDDOWN(J32/3,-3))</f>
        <v/>
      </c>
      <c r="K34" s="2268"/>
      <c r="L34" s="2268"/>
      <c r="M34" s="2268"/>
      <c r="N34" s="2268"/>
      <c r="O34" s="2268"/>
      <c r="P34" s="2269"/>
      <c r="Q34" s="1044" t="s">
        <v>277</v>
      </c>
      <c r="R34" s="2285" t="s">
        <v>1250</v>
      </c>
      <c r="S34" s="2286"/>
      <c r="T34" s="2286"/>
      <c r="U34" s="2286"/>
      <c r="V34" s="2286"/>
      <c r="W34" s="2286"/>
      <c r="X34" s="344"/>
      <c r="Z34" s="1059"/>
    </row>
    <row r="35" spans="2:26" s="345" customFormat="1" ht="15" customHeight="1">
      <c r="B35" s="1034"/>
      <c r="C35" s="344"/>
      <c r="D35" s="277" t="s">
        <v>1251</v>
      </c>
      <c r="E35" s="1034"/>
      <c r="F35" s="1034"/>
      <c r="G35" s="1034"/>
      <c r="H35" s="1034"/>
      <c r="I35" s="1034"/>
      <c r="J35" s="1034"/>
      <c r="K35" s="1034"/>
      <c r="L35" s="1034"/>
      <c r="M35" s="1034"/>
      <c r="N35" s="1034"/>
      <c r="O35" s="1034"/>
      <c r="P35" s="1034"/>
      <c r="Q35" s="1034"/>
      <c r="R35" s="1040"/>
      <c r="S35" s="1100"/>
      <c r="T35" s="1098"/>
      <c r="U35" s="1040"/>
      <c r="V35" s="1040"/>
      <c r="W35" s="1040"/>
      <c r="X35" s="344"/>
      <c r="Z35" s="1059"/>
    </row>
    <row r="36" spans="2:26" s="345" customFormat="1" ht="25" customHeight="1">
      <c r="B36" s="344"/>
      <c r="C36" s="344"/>
      <c r="D36" s="2267" t="s">
        <v>1163</v>
      </c>
      <c r="E36" s="2267"/>
      <c r="F36" s="2267"/>
      <c r="G36" s="2267"/>
      <c r="H36" s="2267"/>
      <c r="I36" s="2267"/>
      <c r="J36" s="2302" t="str">
        <f>IF(OR(K30="",J34=""),"",MIN(K30,J34))</f>
        <v/>
      </c>
      <c r="K36" s="2302"/>
      <c r="L36" s="2302"/>
      <c r="M36" s="2302"/>
      <c r="N36" s="2302"/>
      <c r="O36" s="2302"/>
      <c r="P36" s="2302"/>
      <c r="Q36" s="1049" t="s">
        <v>1164</v>
      </c>
      <c r="R36" s="2276" t="s">
        <v>1165</v>
      </c>
      <c r="S36" s="2276"/>
      <c r="T36" s="2276"/>
      <c r="U36" s="2276"/>
      <c r="V36" s="2276"/>
      <c r="W36" s="2276"/>
      <c r="X36" s="2276"/>
      <c r="Z36" s="1059"/>
    </row>
    <row r="37" spans="2:26" ht="15" customHeight="1">
      <c r="B37" s="1101"/>
      <c r="C37" s="278"/>
      <c r="D37" s="747" t="s">
        <v>1252</v>
      </c>
      <c r="E37" s="1101"/>
      <c r="F37" s="1101"/>
      <c r="G37" s="1101"/>
      <c r="H37" s="1101"/>
      <c r="I37" s="1101"/>
      <c r="J37" s="1101"/>
      <c r="K37" s="1101"/>
      <c r="L37" s="1101"/>
      <c r="M37" s="1101"/>
      <c r="N37" s="1101"/>
      <c r="O37" s="1101"/>
      <c r="P37" s="1101"/>
      <c r="Q37" s="1101"/>
      <c r="R37" s="1101"/>
      <c r="S37" s="1101"/>
      <c r="T37" s="1101"/>
      <c r="U37" s="1101"/>
      <c r="V37" s="1101"/>
      <c r="W37" s="1101"/>
      <c r="X37" s="278"/>
    </row>
    <row r="38" spans="2:26" s="345" customFormat="1" ht="25" customHeight="1">
      <c r="B38" s="344"/>
      <c r="C38" s="344"/>
      <c r="D38" s="2267" t="s">
        <v>1166</v>
      </c>
      <c r="E38" s="2267"/>
      <c r="F38" s="2267"/>
      <c r="G38" s="2267"/>
      <c r="H38" s="2267"/>
      <c r="I38" s="2267"/>
      <c r="J38" s="2312"/>
      <c r="K38" s="2312"/>
      <c r="L38" s="2312"/>
      <c r="M38" s="2312"/>
      <c r="N38" s="2312"/>
      <c r="O38" s="2312"/>
      <c r="P38" s="2312"/>
      <c r="Q38" s="1049" t="s">
        <v>1167</v>
      </c>
      <c r="R38" s="2313" t="s">
        <v>1168</v>
      </c>
      <c r="S38" s="2313"/>
      <c r="T38" s="2313"/>
      <c r="U38" s="2313"/>
      <c r="V38" s="2313"/>
      <c r="W38" s="2313"/>
      <c r="X38" s="279"/>
      <c r="Z38" s="1059"/>
    </row>
    <row r="39" spans="2:26" ht="26.15" customHeight="1">
      <c r="B39" s="278"/>
      <c r="C39" s="278"/>
      <c r="D39" s="2300" t="s">
        <v>1169</v>
      </c>
      <c r="E39" s="2300"/>
      <c r="F39" s="2300"/>
      <c r="G39" s="2300"/>
      <c r="H39" s="2300"/>
      <c r="I39" s="2300"/>
      <c r="J39" s="2300"/>
      <c r="K39" s="2300"/>
      <c r="L39" s="2300"/>
      <c r="M39" s="2300"/>
      <c r="N39" s="2300"/>
      <c r="O39" s="2300"/>
      <c r="P39" s="2300"/>
      <c r="Q39" s="2300"/>
      <c r="R39" s="2300"/>
      <c r="S39" s="2300"/>
      <c r="T39" s="2300"/>
      <c r="U39" s="2300"/>
      <c r="V39" s="2300"/>
      <c r="W39" s="2300"/>
      <c r="X39" s="1050"/>
    </row>
    <row r="40" spans="2:26" s="345" customFormat="1" ht="15" customHeight="1">
      <c r="B40" s="1042"/>
      <c r="C40" s="344"/>
      <c r="D40" s="277" t="s">
        <v>1253</v>
      </c>
      <c r="E40" s="1042"/>
      <c r="F40" s="1042"/>
      <c r="G40" s="1034"/>
      <c r="H40" s="1034"/>
      <c r="I40" s="1034"/>
      <c r="J40" s="1034"/>
      <c r="K40" s="1034"/>
      <c r="L40" s="1034"/>
      <c r="M40" s="1034"/>
      <c r="N40" s="1034"/>
      <c r="O40" s="1034"/>
      <c r="P40" s="1034"/>
      <c r="Q40" s="1034"/>
      <c r="R40" s="1034"/>
      <c r="S40" s="1034"/>
      <c r="T40" s="1034"/>
      <c r="U40" s="1034"/>
      <c r="V40" s="1034"/>
      <c r="W40" s="1034"/>
      <c r="X40" s="344"/>
      <c r="Z40" s="1059"/>
    </row>
    <row r="41" spans="2:26" s="345" customFormat="1" ht="25" customHeight="1">
      <c r="B41" s="344"/>
      <c r="C41" s="344"/>
      <c r="D41" s="2301" t="s">
        <v>1170</v>
      </c>
      <c r="E41" s="2301"/>
      <c r="F41" s="2301"/>
      <c r="G41" s="2301"/>
      <c r="H41" s="2301"/>
      <c r="I41" s="2301"/>
      <c r="J41" s="2302" t="str">
        <f>IF(J36="","",J36+J38)</f>
        <v/>
      </c>
      <c r="K41" s="2302"/>
      <c r="L41" s="2302"/>
      <c r="M41" s="2302"/>
      <c r="N41" s="2302"/>
      <c r="O41" s="2302"/>
      <c r="P41" s="2302"/>
      <c r="Q41" s="1044" t="s">
        <v>277</v>
      </c>
      <c r="R41" s="2303" t="s">
        <v>1171</v>
      </c>
      <c r="S41" s="2303"/>
      <c r="T41" s="2303"/>
      <c r="U41" s="2303"/>
      <c r="V41" s="2303"/>
      <c r="W41" s="2303"/>
      <c r="X41" s="1051"/>
      <c r="Z41" s="1059"/>
    </row>
    <row r="42" spans="2:26" s="345" customFormat="1" ht="15.75" customHeight="1">
      <c r="B42" s="1034"/>
      <c r="C42" s="1040" t="s">
        <v>1286</v>
      </c>
      <c r="D42" s="1034"/>
      <c r="E42" s="1034"/>
      <c r="F42" s="1034"/>
      <c r="G42" s="1034"/>
      <c r="H42" s="1034"/>
      <c r="I42" s="1034"/>
      <c r="J42" s="344"/>
      <c r="K42" s="1052"/>
      <c r="L42" s="344"/>
      <c r="M42" s="344"/>
      <c r="N42" s="344"/>
      <c r="O42" s="344"/>
      <c r="P42" s="344"/>
      <c r="Q42" s="1034"/>
      <c r="R42" s="1034"/>
      <c r="S42" s="1102"/>
      <c r="T42" s="1034"/>
      <c r="U42" s="1034"/>
      <c r="V42" s="1034"/>
      <c r="W42" s="1034"/>
      <c r="X42" s="344"/>
      <c r="Z42" s="1059"/>
    </row>
    <row r="43" spans="2:26" s="345" customFormat="1" ht="25" customHeight="1">
      <c r="B43" s="344"/>
      <c r="D43" s="2304" t="s">
        <v>413</v>
      </c>
      <c r="E43" s="2271"/>
      <c r="F43" s="2271"/>
      <c r="G43" s="2271"/>
      <c r="H43" s="2271"/>
      <c r="I43" s="2272"/>
      <c r="J43" s="2302">
        <v>200000</v>
      </c>
      <c r="K43" s="2302"/>
      <c r="L43" s="2302"/>
      <c r="M43" s="2302"/>
      <c r="N43" s="2302"/>
      <c r="O43" s="2302"/>
      <c r="P43" s="2302"/>
      <c r="Q43" s="1039" t="s">
        <v>277</v>
      </c>
      <c r="R43" s="2276" t="s">
        <v>750</v>
      </c>
      <c r="S43" s="2276"/>
      <c r="T43" s="2276"/>
      <c r="U43" s="2276"/>
      <c r="V43" s="2276"/>
      <c r="W43" s="2276"/>
      <c r="X43" s="1040"/>
      <c r="Z43" s="1059"/>
    </row>
    <row r="44" spans="2:26" s="345" customFormat="1" ht="15.75" customHeight="1">
      <c r="B44" s="1034"/>
      <c r="C44" s="1040" t="s">
        <v>1287</v>
      </c>
      <c r="D44" s="1034"/>
      <c r="E44" s="1034"/>
      <c r="F44" s="1034"/>
      <c r="G44" s="1034"/>
      <c r="H44" s="1034"/>
      <c r="I44" s="1034"/>
      <c r="J44" s="344"/>
      <c r="K44" s="1052"/>
      <c r="L44" s="344"/>
      <c r="M44" s="344"/>
      <c r="N44" s="344"/>
      <c r="O44" s="344"/>
      <c r="P44" s="344"/>
      <c r="Q44" s="1034"/>
      <c r="R44" s="1034"/>
      <c r="S44" s="1102"/>
      <c r="T44" s="1034"/>
      <c r="U44" s="1034"/>
      <c r="V44" s="1034"/>
      <c r="W44" s="1034"/>
      <c r="X44" s="344"/>
      <c r="Z44" s="1059"/>
    </row>
    <row r="45" spans="2:26" s="345" customFormat="1" ht="25" customHeight="1">
      <c r="B45" s="344"/>
      <c r="D45" s="2308" t="s">
        <v>1172</v>
      </c>
      <c r="E45" s="2309"/>
      <c r="F45" s="2309"/>
      <c r="G45" s="2309"/>
      <c r="H45" s="2309"/>
      <c r="I45" s="2310"/>
      <c r="J45" s="2311">
        <v>0</v>
      </c>
      <c r="K45" s="2311"/>
      <c r="L45" s="2311"/>
      <c r="M45" s="2311"/>
      <c r="N45" s="2311"/>
      <c r="O45" s="2311"/>
      <c r="P45" s="2311"/>
      <c r="Q45" s="1039" t="s">
        <v>277</v>
      </c>
      <c r="R45" s="2276" t="s">
        <v>723</v>
      </c>
      <c r="S45" s="2276"/>
      <c r="T45" s="2276"/>
      <c r="U45" s="2276"/>
      <c r="V45" s="2276"/>
      <c r="W45" s="2276"/>
      <c r="X45" s="1040"/>
      <c r="Z45" s="1061" t="s">
        <v>1337</v>
      </c>
    </row>
    <row r="46" spans="2:26" s="345" customFormat="1" ht="15.75" customHeight="1">
      <c r="B46" s="344"/>
      <c r="D46" s="2295" t="s">
        <v>1173</v>
      </c>
      <c r="E46" s="2295"/>
      <c r="F46" s="2295"/>
      <c r="G46" s="2295"/>
      <c r="H46" s="2295"/>
      <c r="I46" s="2295"/>
      <c r="J46" s="2295"/>
      <c r="K46" s="2295"/>
      <c r="L46" s="2295"/>
      <c r="M46" s="2295"/>
      <c r="N46" s="2295"/>
      <c r="O46" s="2295"/>
      <c r="P46" s="2295"/>
      <c r="Q46" s="2295"/>
      <c r="R46" s="2295"/>
      <c r="S46" s="1050"/>
      <c r="T46" s="1038"/>
      <c r="U46" s="1038"/>
      <c r="V46" s="1038"/>
      <c r="W46" s="1038"/>
      <c r="X46" s="1040"/>
      <c r="Z46" s="1061" t="s">
        <v>1174</v>
      </c>
    </row>
    <row r="47" spans="2:26" s="345" customFormat="1" ht="15.75" customHeight="1">
      <c r="B47" s="344"/>
      <c r="C47" s="1040" t="s">
        <v>1288</v>
      </c>
      <c r="D47" s="1042"/>
      <c r="E47" s="1042"/>
      <c r="F47" s="1042"/>
      <c r="G47" s="1034"/>
      <c r="H47" s="1034"/>
      <c r="I47" s="1034"/>
      <c r="J47" s="344"/>
      <c r="K47" s="344"/>
      <c r="L47" s="344"/>
      <c r="M47" s="344"/>
      <c r="N47" s="344"/>
      <c r="O47" s="344"/>
      <c r="P47" s="344"/>
      <c r="Q47" s="344"/>
      <c r="R47" s="344"/>
      <c r="S47" s="1034"/>
      <c r="T47" s="1034"/>
      <c r="U47" s="1034"/>
      <c r="V47" s="1034"/>
      <c r="W47" s="1034"/>
      <c r="X47" s="344"/>
      <c r="Z47" s="1059"/>
    </row>
    <row r="48" spans="2:26" s="345" customFormat="1" ht="35.15" customHeight="1">
      <c r="B48" s="344"/>
      <c r="D48" s="2270" t="s">
        <v>1175</v>
      </c>
      <c r="E48" s="2296"/>
      <c r="F48" s="2296"/>
      <c r="G48" s="2296"/>
      <c r="H48" s="2296"/>
      <c r="I48" s="2297"/>
      <c r="J48" s="2298" t="str">
        <f>IFERROR((IF(J41="","",MIN(J41,J43))+J45),"")</f>
        <v/>
      </c>
      <c r="K48" s="2298"/>
      <c r="L48" s="2298"/>
      <c r="M48" s="2298"/>
      <c r="N48" s="2298"/>
      <c r="O48" s="2298"/>
      <c r="P48" s="2298"/>
      <c r="Q48" s="1039" t="s">
        <v>277</v>
      </c>
      <c r="R48" s="2299" t="s">
        <v>1176</v>
      </c>
      <c r="S48" s="2299"/>
      <c r="T48" s="2299"/>
      <c r="U48" s="2299"/>
      <c r="V48" s="2299"/>
      <c r="W48" s="2299"/>
      <c r="X48" s="2299"/>
      <c r="Z48" s="1059"/>
    </row>
    <row r="49" spans="2:26" s="345" customFormat="1" ht="15" customHeight="1">
      <c r="B49" s="1053"/>
      <c r="C49" s="1053"/>
      <c r="D49" s="1053"/>
      <c r="E49" s="1053"/>
      <c r="F49" s="1053"/>
      <c r="G49" s="1053"/>
      <c r="H49" s="1053"/>
      <c r="I49" s="1053"/>
      <c r="J49" s="1054"/>
      <c r="K49" s="1054"/>
      <c r="L49" s="1054"/>
      <c r="M49" s="1054"/>
      <c r="N49" s="1054"/>
      <c r="O49" s="1054"/>
      <c r="P49" s="1054"/>
      <c r="Q49" s="1042"/>
      <c r="R49" s="1055"/>
      <c r="S49" s="1055"/>
      <c r="T49" s="1055"/>
      <c r="U49" s="1055"/>
      <c r="V49" s="1055"/>
      <c r="W49" s="1055"/>
      <c r="X49" s="1055"/>
      <c r="Z49" s="1059"/>
    </row>
    <row r="50" spans="2:26" ht="15" customHeight="1">
      <c r="B50" s="278"/>
      <c r="C50" s="278"/>
      <c r="D50" s="278"/>
      <c r="E50" s="278"/>
      <c r="F50" s="278"/>
      <c r="G50" s="278"/>
      <c r="H50" s="278"/>
      <c r="I50" s="278"/>
      <c r="J50" s="278"/>
      <c r="K50" s="278"/>
      <c r="L50" s="278"/>
      <c r="M50" s="278"/>
      <c r="N50" s="278"/>
      <c r="O50" s="278"/>
      <c r="P50" s="278"/>
      <c r="Q50" s="278"/>
      <c r="R50" s="278"/>
      <c r="S50" s="278"/>
      <c r="T50" s="278"/>
      <c r="U50" s="278"/>
      <c r="V50" s="278"/>
      <c r="W50" s="278"/>
      <c r="X50" s="278"/>
    </row>
    <row r="52" spans="2:26" ht="20.149999999999999" customHeight="1">
      <c r="Y52" s="1056"/>
    </row>
  </sheetData>
  <sheetProtection algorithmName="SHA-512" hashValue="p71evjW4XgQk0sf+SihkBFwTnFovr+tUvMf8/QgFfdeIFKfTbBv4L8yXaY4VLDw59+x7/k3/S8Z9oXJsRX1jCw==" saltValue="P14Sg5iXuoi7WvVTmjxuzg==" spinCount="100000" sheet="1" formatCells="0" formatRows="0" insertRows="0" deleteRows="0" selectLockedCells="1" autoFilter="0" pivotTables="0"/>
  <mergeCells count="70">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 ref="D46:R46"/>
    <mergeCell ref="D48:I48"/>
    <mergeCell ref="J48:P48"/>
    <mergeCell ref="R48:X48"/>
    <mergeCell ref="D39:W39"/>
    <mergeCell ref="D41:I41"/>
    <mergeCell ref="J41:P41"/>
    <mergeCell ref="R41:W41"/>
    <mergeCell ref="D43:I43"/>
    <mergeCell ref="J43:P43"/>
    <mergeCell ref="R43:W43"/>
    <mergeCell ref="D34:I34"/>
    <mergeCell ref="J34:P34"/>
    <mergeCell ref="R34:W34"/>
    <mergeCell ref="D28:I28"/>
    <mergeCell ref="J28:P28"/>
    <mergeCell ref="R28:W28"/>
    <mergeCell ref="D30:G30"/>
    <mergeCell ref="H30:I30"/>
    <mergeCell ref="K30:P30"/>
    <mergeCell ref="R30:W30"/>
    <mergeCell ref="D26:I26"/>
    <mergeCell ref="J26:P26"/>
    <mergeCell ref="R26:W26"/>
    <mergeCell ref="D27:I27"/>
    <mergeCell ref="J27:P27"/>
    <mergeCell ref="R27:W27"/>
    <mergeCell ref="R22:W22"/>
    <mergeCell ref="D23:P23"/>
    <mergeCell ref="D24:I24"/>
    <mergeCell ref="J24:P24"/>
    <mergeCell ref="R24:W24"/>
    <mergeCell ref="D25:P25"/>
    <mergeCell ref="D20:I20"/>
    <mergeCell ref="J20:P20"/>
    <mergeCell ref="D21:I21"/>
    <mergeCell ref="J21:P21"/>
    <mergeCell ref="D22:I22"/>
    <mergeCell ref="J22:P22"/>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s>
  <phoneticPr fontId="22"/>
  <conditionalFormatting sqref="B1:B3">
    <cfRule type="expression" dxfId="173"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72" priority="3">
      <formula>$J$17&lt;4</formula>
    </cfRule>
  </conditionalFormatting>
  <conditionalFormatting sqref="J15:P19 J22:P22 J24:P24 J27:P27">
    <cfRule type="containsBlanks" dxfId="171" priority="13">
      <formula>LEN(TRIM(J15))=0</formula>
    </cfRule>
  </conditionalFormatting>
  <conditionalFormatting sqref="J20:P20">
    <cfRule type="expression" dxfId="170" priority="12">
      <formula>AND($J$20="",$J$19="ハイブリッド")</formula>
    </cfRule>
  </conditionalFormatting>
  <conditionalFormatting sqref="J38:P38">
    <cfRule type="containsBlanks" dxfId="169" priority="4">
      <formula>LEN(TRIM(J38))=0</formula>
    </cfRule>
  </conditionalFormatting>
  <conditionalFormatting sqref="J45:P45">
    <cfRule type="expression" dxfId="168" priority="2">
      <formula>$J$17=""</formula>
    </cfRule>
    <cfRule type="containsBlanks" dxfId="167" priority="5">
      <formula>LEN(TRIM(J45))=0</formula>
    </cfRule>
    <cfRule type="notContainsBlanks" dxfId="166" priority="14">
      <formula>LEN(TRIM(J45))&gt;0</formula>
    </cfRule>
  </conditionalFormatting>
  <conditionalFormatting sqref="J13:U13">
    <cfRule type="containsBlanks" dxfId="165" priority="7">
      <formula>LEN(TRIM(J13))=0</formula>
    </cfRule>
  </conditionalFormatting>
  <conditionalFormatting sqref="J11:V11">
    <cfRule type="containsBlanks" dxfId="164"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1" zoomScale="115" zoomScaleNormal="90" zoomScaleSheetLayoutView="115" workbookViewId="0">
      <selection activeCell="R7" sqref="R7:T7"/>
    </sheetView>
  </sheetViews>
  <sheetFormatPr defaultColWidth="2.83203125" defaultRowHeight="16.5" customHeight="1"/>
  <cols>
    <col min="1" max="1" width="1" style="352" hidden="1" customWidth="1"/>
    <col min="2" max="2" width="2.83203125" style="352" customWidth="1"/>
    <col min="3" max="30" width="2.83203125" style="352"/>
    <col min="31" max="31" width="1" style="352" customWidth="1"/>
    <col min="32" max="16384" width="2.83203125" style="352"/>
  </cols>
  <sheetData>
    <row r="1" spans="2:31" ht="18" customHeight="1">
      <c r="B1" s="693" t="s">
        <v>488</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row>
    <row r="2" spans="2:31" ht="18" customHeight="1">
      <c r="B2" s="693" t="s">
        <v>489</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row>
    <row r="3" spans="2:31" ht="28.5" customHeight="1">
      <c r="B3" s="2326" t="s">
        <v>582</v>
      </c>
      <c r="C3" s="2326"/>
      <c r="D3" s="2326"/>
      <c r="E3" s="2326"/>
      <c r="F3" s="2326"/>
      <c r="G3" s="2326"/>
      <c r="H3" s="2326"/>
      <c r="I3" s="2326"/>
      <c r="J3" s="2326"/>
      <c r="K3" s="2326"/>
      <c r="L3" s="2326"/>
      <c r="M3" s="2326"/>
      <c r="N3" s="2326"/>
      <c r="O3" s="2326"/>
      <c r="P3" s="2326"/>
      <c r="Q3" s="2326"/>
      <c r="R3" s="2326"/>
      <c r="S3" s="2326"/>
      <c r="T3" s="2326"/>
      <c r="U3" s="2326"/>
      <c r="V3" s="2326"/>
      <c r="W3" s="2326"/>
      <c r="X3" s="2326"/>
      <c r="Y3" s="2326"/>
      <c r="Z3" s="2326"/>
      <c r="AA3" s="2326"/>
      <c r="AB3" s="2326"/>
      <c r="AC3" s="2326"/>
      <c r="AD3" s="2326"/>
      <c r="AE3" s="2326"/>
    </row>
    <row r="4" spans="2:31" ht="16.5" customHeight="1">
      <c r="B4" s="2327" t="s">
        <v>1052</v>
      </c>
      <c r="C4" s="2327"/>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row>
    <row r="5" spans="2:31" ht="5.25" customHeigh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row>
    <row r="6" spans="2:31" ht="20.25" customHeight="1">
      <c r="C6" s="354" t="s">
        <v>490</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row>
    <row r="7" spans="2:31" ht="16.5" customHeight="1">
      <c r="C7" s="2323" t="s">
        <v>854</v>
      </c>
      <c r="D7" s="2323"/>
      <c r="E7" s="2323"/>
      <c r="F7" s="2323"/>
      <c r="G7" s="2323"/>
      <c r="H7" s="2323"/>
      <c r="I7" s="2323"/>
      <c r="J7" s="2323"/>
      <c r="K7" s="2323"/>
      <c r="L7" s="2323"/>
      <c r="M7" s="2323"/>
      <c r="N7" s="2323"/>
      <c r="O7" s="2323"/>
      <c r="P7" s="2323"/>
      <c r="Q7" s="2323"/>
      <c r="R7" s="2324"/>
      <c r="S7" s="2324"/>
      <c r="T7" s="2324"/>
      <c r="U7" s="356" t="s">
        <v>491</v>
      </c>
      <c r="V7" s="2325"/>
      <c r="W7" s="2325"/>
      <c r="X7" s="2325"/>
      <c r="Y7" s="2325"/>
      <c r="Z7" s="2325"/>
      <c r="AA7" s="2325"/>
      <c r="AB7" s="357"/>
    </row>
    <row r="8" spans="2:31" ht="16.5" customHeight="1">
      <c r="C8" s="2323" t="s">
        <v>855</v>
      </c>
      <c r="D8" s="2323"/>
      <c r="E8" s="2323"/>
      <c r="F8" s="2323"/>
      <c r="G8" s="2323"/>
      <c r="H8" s="2323"/>
      <c r="I8" s="2323"/>
      <c r="J8" s="2323"/>
      <c r="K8" s="2323"/>
      <c r="L8" s="2323"/>
      <c r="M8" s="2323"/>
      <c r="N8" s="2323"/>
      <c r="O8" s="2323"/>
      <c r="P8" s="2323"/>
      <c r="Q8" s="2323"/>
      <c r="R8" s="2324"/>
      <c r="S8" s="2324"/>
      <c r="T8" s="2324"/>
      <c r="U8" s="356" t="s">
        <v>491</v>
      </c>
      <c r="V8" s="2325"/>
      <c r="W8" s="2325"/>
      <c r="X8" s="2325"/>
      <c r="Y8" s="2325"/>
      <c r="Z8" s="2325"/>
      <c r="AA8" s="2325"/>
      <c r="AB8" s="357"/>
    </row>
    <row r="9" spans="2:31" ht="22.5" customHeight="1">
      <c r="C9" s="355" t="s">
        <v>492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row>
    <row r="10" spans="2:31" ht="16.5" customHeight="1">
      <c r="C10" s="2314"/>
      <c r="D10" s="2315"/>
      <c r="E10" s="2315"/>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6"/>
    </row>
    <row r="11" spans="2:31" ht="16.5" customHeight="1">
      <c r="C11" s="2317"/>
      <c r="D11" s="2318"/>
      <c r="E11" s="2318"/>
      <c r="F11" s="2318"/>
      <c r="G11" s="2318"/>
      <c r="H11" s="2318"/>
      <c r="I11" s="2318"/>
      <c r="J11" s="2318"/>
      <c r="K11" s="2318"/>
      <c r="L11" s="2318"/>
      <c r="M11" s="2318"/>
      <c r="N11" s="2318"/>
      <c r="O11" s="2318"/>
      <c r="P11" s="2318"/>
      <c r="Q11" s="2318"/>
      <c r="R11" s="2318"/>
      <c r="S11" s="2318"/>
      <c r="T11" s="2318"/>
      <c r="U11" s="2318"/>
      <c r="V11" s="2318"/>
      <c r="W11" s="2318"/>
      <c r="X11" s="2318"/>
      <c r="Y11" s="2318"/>
      <c r="Z11" s="2318"/>
      <c r="AA11" s="2318"/>
      <c r="AB11" s="2318"/>
      <c r="AC11" s="2318"/>
      <c r="AD11" s="2319"/>
    </row>
    <row r="12" spans="2:31" ht="16.5" customHeight="1">
      <c r="C12" s="2317"/>
      <c r="D12" s="2318"/>
      <c r="E12" s="2318"/>
      <c r="F12" s="2318"/>
      <c r="G12" s="2318"/>
      <c r="H12" s="2318"/>
      <c r="I12" s="2318"/>
      <c r="J12" s="2318"/>
      <c r="K12" s="2318"/>
      <c r="L12" s="2318"/>
      <c r="M12" s="2318"/>
      <c r="N12" s="2318"/>
      <c r="O12" s="2318"/>
      <c r="P12" s="2318"/>
      <c r="Q12" s="2318"/>
      <c r="R12" s="2318"/>
      <c r="S12" s="2318"/>
      <c r="T12" s="2318"/>
      <c r="U12" s="2318"/>
      <c r="V12" s="2318"/>
      <c r="W12" s="2318"/>
      <c r="X12" s="2318"/>
      <c r="Y12" s="2318"/>
      <c r="Z12" s="2318"/>
      <c r="AA12" s="2318"/>
      <c r="AB12" s="2318"/>
      <c r="AC12" s="2318"/>
      <c r="AD12" s="2319"/>
    </row>
    <row r="13" spans="2:31" ht="16.5" customHeight="1">
      <c r="C13" s="2317"/>
      <c r="D13" s="2318"/>
      <c r="E13" s="2318"/>
      <c r="F13" s="2318"/>
      <c r="G13" s="2318"/>
      <c r="H13" s="2318"/>
      <c r="I13" s="2318"/>
      <c r="J13" s="2318"/>
      <c r="K13" s="2318"/>
      <c r="L13" s="2318"/>
      <c r="M13" s="2318"/>
      <c r="N13" s="2318"/>
      <c r="O13" s="2318"/>
      <c r="P13" s="2318"/>
      <c r="Q13" s="2318"/>
      <c r="R13" s="2318"/>
      <c r="S13" s="2318"/>
      <c r="T13" s="2318"/>
      <c r="U13" s="2318"/>
      <c r="V13" s="2318"/>
      <c r="W13" s="2318"/>
      <c r="X13" s="2318"/>
      <c r="Y13" s="2318"/>
      <c r="Z13" s="2318"/>
      <c r="AA13" s="2318"/>
      <c r="AB13" s="2318"/>
      <c r="AC13" s="2318"/>
      <c r="AD13" s="2319"/>
    </row>
    <row r="14" spans="2:31" ht="16.5" customHeight="1">
      <c r="C14" s="2317"/>
      <c r="D14" s="2318"/>
      <c r="E14" s="2318"/>
      <c r="F14" s="2318"/>
      <c r="G14" s="2318"/>
      <c r="H14" s="2318"/>
      <c r="I14" s="2318"/>
      <c r="J14" s="2318"/>
      <c r="K14" s="2318"/>
      <c r="L14" s="2318"/>
      <c r="M14" s="2318"/>
      <c r="N14" s="2318"/>
      <c r="O14" s="2318"/>
      <c r="P14" s="2318"/>
      <c r="Q14" s="2318"/>
      <c r="R14" s="2318"/>
      <c r="S14" s="2318"/>
      <c r="T14" s="2318"/>
      <c r="U14" s="2318"/>
      <c r="V14" s="2318"/>
      <c r="W14" s="2318"/>
      <c r="X14" s="2318"/>
      <c r="Y14" s="2318"/>
      <c r="Z14" s="2318"/>
      <c r="AA14" s="2318"/>
      <c r="AB14" s="2318"/>
      <c r="AC14" s="2318"/>
      <c r="AD14" s="2319"/>
    </row>
    <row r="15" spans="2:31" ht="16.5" customHeight="1">
      <c r="C15" s="2317"/>
      <c r="D15" s="2318"/>
      <c r="E15" s="2318"/>
      <c r="F15" s="2318"/>
      <c r="G15" s="2318"/>
      <c r="H15" s="2318"/>
      <c r="I15" s="2318"/>
      <c r="J15" s="2318"/>
      <c r="K15" s="2318"/>
      <c r="L15" s="2318"/>
      <c r="M15" s="2318"/>
      <c r="N15" s="2318"/>
      <c r="O15" s="2318"/>
      <c r="P15" s="2318"/>
      <c r="Q15" s="2318"/>
      <c r="R15" s="2318"/>
      <c r="S15" s="2318"/>
      <c r="T15" s="2318"/>
      <c r="U15" s="2318"/>
      <c r="V15" s="2318"/>
      <c r="W15" s="2318"/>
      <c r="X15" s="2318"/>
      <c r="Y15" s="2318"/>
      <c r="Z15" s="2318"/>
      <c r="AA15" s="2318"/>
      <c r="AB15" s="2318"/>
      <c r="AC15" s="2318"/>
      <c r="AD15" s="2319"/>
    </row>
    <row r="16" spans="2:31" ht="16.5" customHeight="1">
      <c r="C16" s="2317"/>
      <c r="D16" s="2318"/>
      <c r="E16" s="2318"/>
      <c r="F16" s="2318"/>
      <c r="G16" s="2318"/>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9"/>
    </row>
    <row r="17" spans="3:30" ht="16.5" customHeight="1">
      <c r="C17" s="2317"/>
      <c r="D17" s="2318"/>
      <c r="E17" s="2318"/>
      <c r="F17" s="2318"/>
      <c r="G17" s="2318"/>
      <c r="H17" s="2318"/>
      <c r="I17" s="2318"/>
      <c r="J17" s="2318"/>
      <c r="K17" s="2318"/>
      <c r="L17" s="2318"/>
      <c r="M17" s="2318"/>
      <c r="N17" s="2318"/>
      <c r="O17" s="2318"/>
      <c r="P17" s="2318"/>
      <c r="Q17" s="2318"/>
      <c r="R17" s="2318"/>
      <c r="S17" s="2318"/>
      <c r="T17" s="2318"/>
      <c r="U17" s="2318"/>
      <c r="V17" s="2318"/>
      <c r="W17" s="2318"/>
      <c r="X17" s="2318"/>
      <c r="Y17" s="2318"/>
      <c r="Z17" s="2318"/>
      <c r="AA17" s="2318"/>
      <c r="AB17" s="2318"/>
      <c r="AC17" s="2318"/>
      <c r="AD17" s="2319"/>
    </row>
    <row r="18" spans="3:30" ht="16.5" customHeight="1">
      <c r="C18" s="2317"/>
      <c r="D18" s="2318"/>
      <c r="E18" s="2318"/>
      <c r="F18" s="2318"/>
      <c r="G18" s="2318"/>
      <c r="H18" s="2318"/>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9"/>
    </row>
    <row r="19" spans="3:30" ht="16.5" customHeight="1">
      <c r="C19" s="2317"/>
      <c r="D19" s="2318"/>
      <c r="E19" s="2318"/>
      <c r="F19" s="2318"/>
      <c r="G19" s="2318"/>
      <c r="H19" s="2318"/>
      <c r="I19" s="2318"/>
      <c r="J19" s="2318"/>
      <c r="K19" s="2318"/>
      <c r="L19" s="2318"/>
      <c r="M19" s="2318"/>
      <c r="N19" s="2318"/>
      <c r="O19" s="2318"/>
      <c r="P19" s="2318"/>
      <c r="Q19" s="2318"/>
      <c r="R19" s="2318"/>
      <c r="S19" s="2318"/>
      <c r="T19" s="2318"/>
      <c r="U19" s="2318"/>
      <c r="V19" s="2318"/>
      <c r="W19" s="2318"/>
      <c r="X19" s="2318"/>
      <c r="Y19" s="2318"/>
      <c r="Z19" s="2318"/>
      <c r="AA19" s="2318"/>
      <c r="AB19" s="2318"/>
      <c r="AC19" s="2318"/>
      <c r="AD19" s="2319"/>
    </row>
    <row r="20" spans="3:30" ht="16.5" customHeight="1">
      <c r="C20" s="2317"/>
      <c r="D20" s="2318"/>
      <c r="E20" s="2318"/>
      <c r="F20" s="2318"/>
      <c r="G20" s="2318"/>
      <c r="H20" s="2318"/>
      <c r="I20" s="2318"/>
      <c r="J20" s="2318"/>
      <c r="K20" s="2318"/>
      <c r="L20" s="2318"/>
      <c r="M20" s="2318"/>
      <c r="N20" s="2318"/>
      <c r="O20" s="2318"/>
      <c r="P20" s="2318"/>
      <c r="Q20" s="2318"/>
      <c r="R20" s="2318"/>
      <c r="S20" s="2318"/>
      <c r="T20" s="2318"/>
      <c r="U20" s="2318"/>
      <c r="V20" s="2318"/>
      <c r="W20" s="2318"/>
      <c r="X20" s="2318"/>
      <c r="Y20" s="2318"/>
      <c r="Z20" s="2318"/>
      <c r="AA20" s="2318"/>
      <c r="AB20" s="2318"/>
      <c r="AC20" s="2318"/>
      <c r="AD20" s="2319"/>
    </row>
    <row r="21" spans="3:30" ht="16.5" customHeight="1">
      <c r="C21" s="2317"/>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9"/>
    </row>
    <row r="22" spans="3:30" ht="16.5" customHeight="1">
      <c r="C22" s="2317"/>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9"/>
    </row>
    <row r="23" spans="3:30" ht="16.5" customHeight="1">
      <c r="C23" s="2317"/>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9"/>
    </row>
    <row r="24" spans="3:30" ht="16.5" customHeight="1">
      <c r="C24" s="2317"/>
      <c r="D24" s="2318"/>
      <c r="E24" s="2318"/>
      <c r="F24" s="2318"/>
      <c r="G24" s="2318"/>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9"/>
    </row>
    <row r="25" spans="3:30" ht="16.5" customHeight="1">
      <c r="C25" s="2317"/>
      <c r="D25" s="2318"/>
      <c r="E25" s="2318"/>
      <c r="F25" s="2318"/>
      <c r="G25" s="2318"/>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9"/>
    </row>
    <row r="26" spans="3:30" ht="16.5" customHeight="1">
      <c r="C26" s="2317"/>
      <c r="D26" s="2318"/>
      <c r="E26" s="2318"/>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9"/>
    </row>
    <row r="27" spans="3:30" ht="16.5" customHeight="1">
      <c r="C27" s="2317"/>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9"/>
    </row>
    <row r="28" spans="3:30" ht="16.5" customHeight="1">
      <c r="C28" s="2317"/>
      <c r="D28" s="2318"/>
      <c r="E28" s="2318"/>
      <c r="F28" s="2318"/>
      <c r="G28" s="2318"/>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9"/>
    </row>
    <row r="29" spans="3:30" ht="16.5" customHeight="1">
      <c r="C29" s="2317"/>
      <c r="D29" s="2318"/>
      <c r="E29" s="2318"/>
      <c r="F29" s="2318"/>
      <c r="G29" s="2318"/>
      <c r="H29" s="2318"/>
      <c r="I29" s="2318"/>
      <c r="J29" s="2318"/>
      <c r="K29" s="2318"/>
      <c r="L29" s="2318"/>
      <c r="M29" s="2318"/>
      <c r="N29" s="2318"/>
      <c r="O29" s="2318"/>
      <c r="P29" s="2318"/>
      <c r="Q29" s="2318"/>
      <c r="R29" s="2318"/>
      <c r="S29" s="2318"/>
      <c r="T29" s="2318"/>
      <c r="U29" s="2318"/>
      <c r="V29" s="2318"/>
      <c r="W29" s="2318"/>
      <c r="X29" s="2318"/>
      <c r="Y29" s="2318"/>
      <c r="Z29" s="2318"/>
      <c r="AA29" s="2318"/>
      <c r="AB29" s="2318"/>
      <c r="AC29" s="2318"/>
      <c r="AD29" s="2319"/>
    </row>
    <row r="30" spans="3:30" ht="16.5" customHeight="1">
      <c r="C30" s="2317"/>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9"/>
    </row>
    <row r="31" spans="3:30" ht="16.5" customHeight="1">
      <c r="C31" s="2317"/>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9"/>
    </row>
    <row r="32" spans="3:30" ht="16.5" customHeight="1">
      <c r="C32" s="2317"/>
      <c r="D32" s="2318"/>
      <c r="E32" s="2318"/>
      <c r="F32" s="2318"/>
      <c r="G32" s="2318"/>
      <c r="H32" s="2318"/>
      <c r="I32" s="2318"/>
      <c r="J32" s="2318"/>
      <c r="K32" s="2318"/>
      <c r="L32" s="2318"/>
      <c r="M32" s="2318"/>
      <c r="N32" s="2318"/>
      <c r="O32" s="2318"/>
      <c r="P32" s="2318"/>
      <c r="Q32" s="2318"/>
      <c r="R32" s="2318"/>
      <c r="S32" s="2318"/>
      <c r="T32" s="2318"/>
      <c r="U32" s="2318"/>
      <c r="V32" s="2318"/>
      <c r="W32" s="2318"/>
      <c r="X32" s="2318"/>
      <c r="Y32" s="2318"/>
      <c r="Z32" s="2318"/>
      <c r="AA32" s="2318"/>
      <c r="AB32" s="2318"/>
      <c r="AC32" s="2318"/>
      <c r="AD32" s="2319"/>
    </row>
    <row r="33" spans="3:30" ht="16.5" customHeight="1">
      <c r="C33" s="2317"/>
      <c r="D33" s="2318"/>
      <c r="E33" s="2318"/>
      <c r="F33" s="2318"/>
      <c r="G33" s="2318"/>
      <c r="H33" s="2318"/>
      <c r="I33" s="2318"/>
      <c r="J33" s="2318"/>
      <c r="K33" s="2318"/>
      <c r="L33" s="2318"/>
      <c r="M33" s="2318"/>
      <c r="N33" s="2318"/>
      <c r="O33" s="2318"/>
      <c r="P33" s="2318"/>
      <c r="Q33" s="2318"/>
      <c r="R33" s="2318"/>
      <c r="S33" s="2318"/>
      <c r="T33" s="2318"/>
      <c r="U33" s="2318"/>
      <c r="V33" s="2318"/>
      <c r="W33" s="2318"/>
      <c r="X33" s="2318"/>
      <c r="Y33" s="2318"/>
      <c r="Z33" s="2318"/>
      <c r="AA33" s="2318"/>
      <c r="AB33" s="2318"/>
      <c r="AC33" s="2318"/>
      <c r="AD33" s="2319"/>
    </row>
    <row r="34" spans="3:30" ht="16.5" customHeight="1">
      <c r="C34" s="2317"/>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8"/>
      <c r="AB34" s="2318"/>
      <c r="AC34" s="2318"/>
      <c r="AD34" s="2319"/>
    </row>
    <row r="35" spans="3:30" ht="16.5" customHeight="1">
      <c r="C35" s="2317"/>
      <c r="D35" s="2318"/>
      <c r="E35" s="2318"/>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9"/>
    </row>
    <row r="36" spans="3:30" ht="16.5" customHeight="1">
      <c r="C36" s="2317"/>
      <c r="D36" s="2318"/>
      <c r="E36" s="2318"/>
      <c r="F36" s="2318"/>
      <c r="G36" s="2318"/>
      <c r="H36" s="2318"/>
      <c r="I36" s="2318"/>
      <c r="J36" s="2318"/>
      <c r="K36" s="2318"/>
      <c r="L36" s="2318"/>
      <c r="M36" s="2318"/>
      <c r="N36" s="2318"/>
      <c r="O36" s="2318"/>
      <c r="P36" s="2318"/>
      <c r="Q36" s="2318"/>
      <c r="R36" s="2318"/>
      <c r="S36" s="2318"/>
      <c r="T36" s="2318"/>
      <c r="U36" s="2318"/>
      <c r="V36" s="2318"/>
      <c r="W36" s="2318"/>
      <c r="X36" s="2318"/>
      <c r="Y36" s="2318"/>
      <c r="Z36" s="2318"/>
      <c r="AA36" s="2318"/>
      <c r="AB36" s="2318"/>
      <c r="AC36" s="2318"/>
      <c r="AD36" s="2319"/>
    </row>
    <row r="37" spans="3:30" ht="16.5" customHeight="1">
      <c r="C37" s="2317"/>
      <c r="D37" s="2318"/>
      <c r="E37" s="2318"/>
      <c r="F37" s="2318"/>
      <c r="G37" s="2318"/>
      <c r="H37" s="2318"/>
      <c r="I37" s="2318"/>
      <c r="J37" s="2318"/>
      <c r="K37" s="2318"/>
      <c r="L37" s="2318"/>
      <c r="M37" s="2318"/>
      <c r="N37" s="2318"/>
      <c r="O37" s="2318"/>
      <c r="P37" s="2318"/>
      <c r="Q37" s="2318"/>
      <c r="R37" s="2318"/>
      <c r="S37" s="2318"/>
      <c r="T37" s="2318"/>
      <c r="U37" s="2318"/>
      <c r="V37" s="2318"/>
      <c r="W37" s="2318"/>
      <c r="X37" s="2318"/>
      <c r="Y37" s="2318"/>
      <c r="Z37" s="2318"/>
      <c r="AA37" s="2318"/>
      <c r="AB37" s="2318"/>
      <c r="AC37" s="2318"/>
      <c r="AD37" s="2319"/>
    </row>
    <row r="38" spans="3:30" ht="16.5" customHeight="1">
      <c r="C38" s="2317"/>
      <c r="D38" s="2318"/>
      <c r="E38" s="2318"/>
      <c r="F38" s="2318"/>
      <c r="G38" s="2318"/>
      <c r="H38" s="2318"/>
      <c r="I38" s="2318"/>
      <c r="J38" s="2318"/>
      <c r="K38" s="2318"/>
      <c r="L38" s="2318"/>
      <c r="M38" s="2318"/>
      <c r="N38" s="2318"/>
      <c r="O38" s="2318"/>
      <c r="P38" s="2318"/>
      <c r="Q38" s="2318"/>
      <c r="R38" s="2318"/>
      <c r="S38" s="2318"/>
      <c r="T38" s="2318"/>
      <c r="U38" s="2318"/>
      <c r="V38" s="2318"/>
      <c r="W38" s="2318"/>
      <c r="X38" s="2318"/>
      <c r="Y38" s="2318"/>
      <c r="Z38" s="2318"/>
      <c r="AA38" s="2318"/>
      <c r="AB38" s="2318"/>
      <c r="AC38" s="2318"/>
      <c r="AD38" s="2319"/>
    </row>
    <row r="39" spans="3:30" ht="16.5" customHeight="1">
      <c r="C39" s="2317"/>
      <c r="D39" s="2318"/>
      <c r="E39" s="2318"/>
      <c r="F39" s="2318"/>
      <c r="G39" s="2318"/>
      <c r="H39" s="2318"/>
      <c r="I39" s="2318"/>
      <c r="J39" s="2318"/>
      <c r="K39" s="2318"/>
      <c r="L39" s="2318"/>
      <c r="M39" s="2318"/>
      <c r="N39" s="2318"/>
      <c r="O39" s="2318"/>
      <c r="P39" s="2318"/>
      <c r="Q39" s="2318"/>
      <c r="R39" s="2318"/>
      <c r="S39" s="2318"/>
      <c r="T39" s="2318"/>
      <c r="U39" s="2318"/>
      <c r="V39" s="2318"/>
      <c r="W39" s="2318"/>
      <c r="X39" s="2318"/>
      <c r="Y39" s="2318"/>
      <c r="Z39" s="2318"/>
      <c r="AA39" s="2318"/>
      <c r="AB39" s="2318"/>
      <c r="AC39" s="2318"/>
      <c r="AD39" s="2319"/>
    </row>
    <row r="40" spans="3:30" ht="16.5" customHeight="1">
      <c r="C40" s="2317"/>
      <c r="D40" s="2318"/>
      <c r="E40" s="2318"/>
      <c r="F40" s="2318"/>
      <c r="G40" s="2318"/>
      <c r="H40" s="2318"/>
      <c r="I40" s="2318"/>
      <c r="J40" s="2318"/>
      <c r="K40" s="2318"/>
      <c r="L40" s="2318"/>
      <c r="M40" s="2318"/>
      <c r="N40" s="2318"/>
      <c r="O40" s="2318"/>
      <c r="P40" s="2318"/>
      <c r="Q40" s="2318"/>
      <c r="R40" s="2318"/>
      <c r="S40" s="2318"/>
      <c r="T40" s="2318"/>
      <c r="U40" s="2318"/>
      <c r="V40" s="2318"/>
      <c r="W40" s="2318"/>
      <c r="X40" s="2318"/>
      <c r="Y40" s="2318"/>
      <c r="Z40" s="2318"/>
      <c r="AA40" s="2318"/>
      <c r="AB40" s="2318"/>
      <c r="AC40" s="2318"/>
      <c r="AD40" s="2319"/>
    </row>
    <row r="41" spans="3:30" ht="16.5" customHeight="1">
      <c r="C41" s="2317"/>
      <c r="D41" s="2318"/>
      <c r="E41" s="2318"/>
      <c r="F41" s="2318"/>
      <c r="G41" s="2318"/>
      <c r="H41" s="2318"/>
      <c r="I41" s="2318"/>
      <c r="J41" s="2318"/>
      <c r="K41" s="2318"/>
      <c r="L41" s="2318"/>
      <c r="M41" s="2318"/>
      <c r="N41" s="2318"/>
      <c r="O41" s="2318"/>
      <c r="P41" s="2318"/>
      <c r="Q41" s="2318"/>
      <c r="R41" s="2318"/>
      <c r="S41" s="2318"/>
      <c r="T41" s="2318"/>
      <c r="U41" s="2318"/>
      <c r="V41" s="2318"/>
      <c r="W41" s="2318"/>
      <c r="X41" s="2318"/>
      <c r="Y41" s="2318"/>
      <c r="Z41" s="2318"/>
      <c r="AA41" s="2318"/>
      <c r="AB41" s="2318"/>
      <c r="AC41" s="2318"/>
      <c r="AD41" s="2319"/>
    </row>
    <row r="42" spans="3:30" ht="16.5" customHeight="1">
      <c r="C42" s="2317"/>
      <c r="D42" s="2318"/>
      <c r="E42" s="2318"/>
      <c r="F42" s="2318"/>
      <c r="G42" s="2318"/>
      <c r="H42" s="2318"/>
      <c r="I42" s="2318"/>
      <c r="J42" s="2318"/>
      <c r="K42" s="2318"/>
      <c r="L42" s="2318"/>
      <c r="M42" s="2318"/>
      <c r="N42" s="2318"/>
      <c r="O42" s="2318"/>
      <c r="P42" s="2318"/>
      <c r="Q42" s="2318"/>
      <c r="R42" s="2318"/>
      <c r="S42" s="2318"/>
      <c r="T42" s="2318"/>
      <c r="U42" s="2318"/>
      <c r="V42" s="2318"/>
      <c r="W42" s="2318"/>
      <c r="X42" s="2318"/>
      <c r="Y42" s="2318"/>
      <c r="Z42" s="2318"/>
      <c r="AA42" s="2318"/>
      <c r="AB42" s="2318"/>
      <c r="AC42" s="2318"/>
      <c r="AD42" s="2319"/>
    </row>
    <row r="43" spans="3:30" ht="16.5" customHeight="1">
      <c r="C43" s="2317"/>
      <c r="D43" s="2318"/>
      <c r="E43" s="2318"/>
      <c r="F43" s="2318"/>
      <c r="G43" s="2318"/>
      <c r="H43" s="2318"/>
      <c r="I43" s="2318"/>
      <c r="J43" s="2318"/>
      <c r="K43" s="2318"/>
      <c r="L43" s="2318"/>
      <c r="M43" s="2318"/>
      <c r="N43" s="2318"/>
      <c r="O43" s="2318"/>
      <c r="P43" s="2318"/>
      <c r="Q43" s="2318"/>
      <c r="R43" s="2318"/>
      <c r="S43" s="2318"/>
      <c r="T43" s="2318"/>
      <c r="U43" s="2318"/>
      <c r="V43" s="2318"/>
      <c r="W43" s="2318"/>
      <c r="X43" s="2318"/>
      <c r="Y43" s="2318"/>
      <c r="Z43" s="2318"/>
      <c r="AA43" s="2318"/>
      <c r="AB43" s="2318"/>
      <c r="AC43" s="2318"/>
      <c r="AD43" s="2319"/>
    </row>
    <row r="44" spans="3:30" ht="16.5" customHeight="1">
      <c r="C44" s="2317"/>
      <c r="D44" s="2318"/>
      <c r="E44" s="2318"/>
      <c r="F44" s="2318"/>
      <c r="G44" s="2318"/>
      <c r="H44" s="2318"/>
      <c r="I44" s="2318"/>
      <c r="J44" s="2318"/>
      <c r="K44" s="2318"/>
      <c r="L44" s="2318"/>
      <c r="M44" s="2318"/>
      <c r="N44" s="2318"/>
      <c r="O44" s="2318"/>
      <c r="P44" s="2318"/>
      <c r="Q44" s="2318"/>
      <c r="R44" s="2318"/>
      <c r="S44" s="2318"/>
      <c r="T44" s="2318"/>
      <c r="U44" s="2318"/>
      <c r="V44" s="2318"/>
      <c r="W44" s="2318"/>
      <c r="X44" s="2318"/>
      <c r="Y44" s="2318"/>
      <c r="Z44" s="2318"/>
      <c r="AA44" s="2318"/>
      <c r="AB44" s="2318"/>
      <c r="AC44" s="2318"/>
      <c r="AD44" s="2319"/>
    </row>
    <row r="45" spans="3:30" ht="16.5" customHeight="1">
      <c r="C45" s="2317"/>
      <c r="D45" s="2318"/>
      <c r="E45" s="2318"/>
      <c r="F45" s="2318"/>
      <c r="G45" s="2318"/>
      <c r="H45" s="2318"/>
      <c r="I45" s="2318"/>
      <c r="J45" s="2318"/>
      <c r="K45" s="2318"/>
      <c r="L45" s="2318"/>
      <c r="M45" s="2318"/>
      <c r="N45" s="2318"/>
      <c r="O45" s="2318"/>
      <c r="P45" s="2318"/>
      <c r="Q45" s="2318"/>
      <c r="R45" s="2318"/>
      <c r="S45" s="2318"/>
      <c r="T45" s="2318"/>
      <c r="U45" s="2318"/>
      <c r="V45" s="2318"/>
      <c r="W45" s="2318"/>
      <c r="X45" s="2318"/>
      <c r="Y45" s="2318"/>
      <c r="Z45" s="2318"/>
      <c r="AA45" s="2318"/>
      <c r="AB45" s="2318"/>
      <c r="AC45" s="2318"/>
      <c r="AD45" s="2319"/>
    </row>
    <row r="46" spans="3:30" ht="16.5" customHeight="1">
      <c r="C46" s="2317"/>
      <c r="D46" s="2318"/>
      <c r="E46" s="2318"/>
      <c r="F46" s="2318"/>
      <c r="G46" s="2318"/>
      <c r="H46" s="2318"/>
      <c r="I46" s="2318"/>
      <c r="J46" s="2318"/>
      <c r="K46" s="2318"/>
      <c r="L46" s="2318"/>
      <c r="M46" s="2318"/>
      <c r="N46" s="2318"/>
      <c r="O46" s="2318"/>
      <c r="P46" s="2318"/>
      <c r="Q46" s="2318"/>
      <c r="R46" s="2318"/>
      <c r="S46" s="2318"/>
      <c r="T46" s="2318"/>
      <c r="U46" s="2318"/>
      <c r="V46" s="2318"/>
      <c r="W46" s="2318"/>
      <c r="X46" s="2318"/>
      <c r="Y46" s="2318"/>
      <c r="Z46" s="2318"/>
      <c r="AA46" s="2318"/>
      <c r="AB46" s="2318"/>
      <c r="AC46" s="2318"/>
      <c r="AD46" s="2319"/>
    </row>
    <row r="47" spans="3:30" ht="16.5" customHeight="1">
      <c r="C47" s="2317"/>
      <c r="D47" s="2318"/>
      <c r="E47" s="2318"/>
      <c r="F47" s="2318"/>
      <c r="G47" s="2318"/>
      <c r="H47" s="2318"/>
      <c r="I47" s="2318"/>
      <c r="J47" s="2318"/>
      <c r="K47" s="2318"/>
      <c r="L47" s="2318"/>
      <c r="M47" s="2318"/>
      <c r="N47" s="2318"/>
      <c r="O47" s="2318"/>
      <c r="P47" s="2318"/>
      <c r="Q47" s="2318"/>
      <c r="R47" s="2318"/>
      <c r="S47" s="2318"/>
      <c r="T47" s="2318"/>
      <c r="U47" s="2318"/>
      <c r="V47" s="2318"/>
      <c r="W47" s="2318"/>
      <c r="X47" s="2318"/>
      <c r="Y47" s="2318"/>
      <c r="Z47" s="2318"/>
      <c r="AA47" s="2318"/>
      <c r="AB47" s="2318"/>
      <c r="AC47" s="2318"/>
      <c r="AD47" s="2319"/>
    </row>
    <row r="48" spans="3:30" ht="16.5" customHeight="1">
      <c r="C48" s="2317"/>
      <c r="D48" s="2318"/>
      <c r="E48" s="2318"/>
      <c r="F48" s="2318"/>
      <c r="G48" s="2318"/>
      <c r="H48" s="2318"/>
      <c r="I48" s="2318"/>
      <c r="J48" s="2318"/>
      <c r="K48" s="2318"/>
      <c r="L48" s="2318"/>
      <c r="M48" s="2318"/>
      <c r="N48" s="2318"/>
      <c r="O48" s="2318"/>
      <c r="P48" s="2318"/>
      <c r="Q48" s="2318"/>
      <c r="R48" s="2318"/>
      <c r="S48" s="2318"/>
      <c r="T48" s="2318"/>
      <c r="U48" s="2318"/>
      <c r="V48" s="2318"/>
      <c r="W48" s="2318"/>
      <c r="X48" s="2318"/>
      <c r="Y48" s="2318"/>
      <c r="Z48" s="2318"/>
      <c r="AA48" s="2318"/>
      <c r="AB48" s="2318"/>
      <c r="AC48" s="2318"/>
      <c r="AD48" s="2319"/>
    </row>
    <row r="49" spans="3:30" ht="16.5" customHeight="1">
      <c r="C49" s="2317"/>
      <c r="D49" s="2318"/>
      <c r="E49" s="2318"/>
      <c r="F49" s="2318"/>
      <c r="G49" s="2318"/>
      <c r="H49" s="2318"/>
      <c r="I49" s="2318"/>
      <c r="J49" s="2318"/>
      <c r="K49" s="2318"/>
      <c r="L49" s="2318"/>
      <c r="M49" s="2318"/>
      <c r="N49" s="2318"/>
      <c r="O49" s="2318"/>
      <c r="P49" s="2318"/>
      <c r="Q49" s="2318"/>
      <c r="R49" s="2318"/>
      <c r="S49" s="2318"/>
      <c r="T49" s="2318"/>
      <c r="U49" s="2318"/>
      <c r="V49" s="2318"/>
      <c r="W49" s="2318"/>
      <c r="X49" s="2318"/>
      <c r="Y49" s="2318"/>
      <c r="Z49" s="2318"/>
      <c r="AA49" s="2318"/>
      <c r="AB49" s="2318"/>
      <c r="AC49" s="2318"/>
      <c r="AD49" s="2319"/>
    </row>
    <row r="50" spans="3:30" ht="16.5" customHeight="1">
      <c r="C50" s="2317"/>
      <c r="D50" s="2318"/>
      <c r="E50" s="2318"/>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2318"/>
      <c r="AB50" s="2318"/>
      <c r="AC50" s="2318"/>
      <c r="AD50" s="2319"/>
    </row>
    <row r="51" spans="3:30" ht="16.5" customHeight="1">
      <c r="C51" s="2317"/>
      <c r="D51" s="2318"/>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2318"/>
      <c r="AB51" s="2318"/>
      <c r="AC51" s="2318"/>
      <c r="AD51" s="2319"/>
    </row>
    <row r="52" spans="3:30" ht="16.5" customHeight="1">
      <c r="C52" s="2317"/>
      <c r="D52" s="2318"/>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2318"/>
      <c r="AB52" s="2318"/>
      <c r="AC52" s="2318"/>
      <c r="AD52" s="2319"/>
    </row>
    <row r="53" spans="3:30" ht="16.5" customHeight="1">
      <c r="C53" s="2320"/>
      <c r="D53" s="2321"/>
      <c r="E53" s="2321"/>
      <c r="F53" s="2321"/>
      <c r="G53" s="2321"/>
      <c r="H53" s="2321"/>
      <c r="I53" s="2321"/>
      <c r="J53" s="2321"/>
      <c r="K53" s="2321"/>
      <c r="L53" s="2321"/>
      <c r="M53" s="2321"/>
      <c r="N53" s="2321"/>
      <c r="O53" s="2321"/>
      <c r="P53" s="2321"/>
      <c r="Q53" s="2321"/>
      <c r="R53" s="2321"/>
      <c r="S53" s="2321"/>
      <c r="T53" s="2321"/>
      <c r="U53" s="2321"/>
      <c r="V53" s="2321"/>
      <c r="W53" s="2321"/>
      <c r="X53" s="2321"/>
      <c r="Y53" s="2321"/>
      <c r="Z53" s="2321"/>
      <c r="AA53" s="2321"/>
      <c r="AB53" s="2321"/>
      <c r="AC53" s="2321"/>
      <c r="AD53" s="2322"/>
    </row>
    <row r="54" spans="3:30" ht="6.75" customHeight="1">
      <c r="E54" s="358"/>
      <c r="F54" s="358"/>
      <c r="G54" s="358"/>
      <c r="H54" s="358"/>
      <c r="I54" s="358"/>
      <c r="J54" s="358"/>
      <c r="K54" s="358"/>
      <c r="L54" s="358"/>
      <c r="M54" s="358"/>
    </row>
    <row r="56" spans="3:30" ht="16.5" customHeight="1">
      <c r="E56" s="358"/>
      <c r="F56" s="358"/>
      <c r="G56" s="358"/>
      <c r="H56" s="358"/>
      <c r="I56" s="358"/>
      <c r="J56" s="358"/>
      <c r="K56" s="358"/>
      <c r="L56" s="358"/>
      <c r="M56" s="358"/>
    </row>
    <row r="57" spans="3:30" ht="16.5" customHeight="1">
      <c r="E57" s="358"/>
      <c r="F57" s="358"/>
      <c r="G57" s="358"/>
      <c r="H57" s="358"/>
      <c r="I57" s="358"/>
      <c r="J57" s="358"/>
      <c r="K57" s="358"/>
      <c r="L57" s="358"/>
      <c r="M57" s="358"/>
    </row>
    <row r="58" spans="3:30" ht="16.5" customHeight="1">
      <c r="E58" s="358"/>
      <c r="F58" s="358"/>
      <c r="G58" s="358"/>
      <c r="H58" s="358"/>
      <c r="I58" s="358"/>
      <c r="J58" s="358"/>
      <c r="K58" s="358"/>
      <c r="L58" s="358"/>
      <c r="M58" s="358"/>
    </row>
    <row r="59" spans="3:30" ht="16.5" customHeight="1">
      <c r="E59" s="358"/>
      <c r="F59" s="358"/>
      <c r="G59" s="358"/>
      <c r="H59" s="358"/>
      <c r="I59" s="358"/>
      <c r="J59" s="358"/>
      <c r="K59" s="358"/>
      <c r="L59" s="358"/>
      <c r="M59" s="358"/>
    </row>
    <row r="60" spans="3:30" ht="16.5" customHeight="1">
      <c r="E60" s="358"/>
      <c r="F60" s="358"/>
      <c r="G60" s="358"/>
      <c r="H60" s="358"/>
      <c r="I60" s="358"/>
      <c r="J60" s="358"/>
      <c r="K60" s="358"/>
      <c r="L60" s="358"/>
      <c r="M60" s="358"/>
    </row>
    <row r="61" spans="3:30" ht="16.5" customHeight="1">
      <c r="E61" s="358"/>
      <c r="F61" s="358"/>
      <c r="G61" s="358"/>
      <c r="H61" s="358"/>
      <c r="I61" s="358"/>
      <c r="J61" s="358"/>
      <c r="K61" s="358"/>
      <c r="L61" s="358"/>
      <c r="M61" s="358"/>
    </row>
    <row r="62" spans="3:30" ht="16.5" customHeight="1">
      <c r="E62" s="358"/>
      <c r="F62" s="358"/>
      <c r="G62" s="358"/>
      <c r="H62" s="358"/>
      <c r="I62" s="358"/>
      <c r="J62" s="358"/>
      <c r="K62" s="358"/>
      <c r="L62" s="358"/>
      <c r="M62" s="358"/>
    </row>
  </sheetData>
  <sheetProtection algorithmName="SHA-512" hashValue="AR90ySRhSON/5JNn6fW3KpKGz+dDG6iX9SQSOnDMJjlbm8IfECbks6VWcXFiZvQN6Ukw62J7S7jP3lVN3OxfBA==" saltValue="vCM7zU42UZm2qfO3Z1C/vw=="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2"/>
  <conditionalFormatting sqref="R7:T8">
    <cfRule type="containsBlanks" dxfId="163"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&amp;R&amp;K00-042R6高層ZEH-M_ver.1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1047</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64" t="s">
        <v>439</v>
      </c>
      <c r="E8" s="2165"/>
      <c r="F8" s="2165"/>
      <c r="G8" s="2165"/>
      <c r="H8" s="2165"/>
      <c r="I8" s="2166"/>
      <c r="J8" s="2306" t="str">
        <f>IF(入力シート!F11="","",入力シート!F11)&amp;"中層ＺＥＨ-Ｍ支援事業"</f>
        <v>中層ＺＥＨ-Ｍ支援事業</v>
      </c>
      <c r="K8" s="2306"/>
      <c r="L8" s="2306"/>
      <c r="M8" s="2306"/>
      <c r="N8" s="2306"/>
      <c r="O8" s="2306"/>
      <c r="P8" s="2306"/>
      <c r="Q8" s="2306"/>
      <c r="R8" s="2306"/>
      <c r="S8" s="2306"/>
      <c r="T8" s="2306"/>
      <c r="U8" s="2306"/>
      <c r="V8" s="2307"/>
      <c r="W8" s="279"/>
      <c r="X8" s="27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236"/>
      <c r="AC10" s="346"/>
      <c r="AD10" s="347"/>
    </row>
    <row r="11" spans="2:45" s="344" customFormat="1" ht="30" customHeight="1">
      <c r="B11" s="295"/>
      <c r="C11" s="286"/>
      <c r="D11" s="2164" t="s">
        <v>699</v>
      </c>
      <c r="E11" s="2165"/>
      <c r="F11" s="2165"/>
      <c r="G11" s="2165"/>
      <c r="H11" s="2165"/>
      <c r="I11" s="2166"/>
      <c r="J11" s="830" t="s">
        <v>751</v>
      </c>
      <c r="K11" s="298" t="s">
        <v>616</v>
      </c>
      <c r="L11" s="831"/>
      <c r="M11" s="831"/>
      <c r="N11" s="831"/>
      <c r="O11" s="831"/>
      <c r="P11" s="831"/>
      <c r="Q11" s="831"/>
      <c r="R11" s="298"/>
      <c r="S11" s="298"/>
      <c r="T11" s="831"/>
      <c r="U11" s="831"/>
      <c r="V11" s="300"/>
      <c r="W11" s="279"/>
      <c r="X11" s="279"/>
      <c r="Y11" s="279"/>
      <c r="Z11" s="295"/>
      <c r="AA11" s="295"/>
      <c r="AB11" s="345"/>
      <c r="AC11" s="301"/>
      <c r="AD11" s="347"/>
    </row>
    <row r="12" spans="2:45" s="344" customFormat="1" ht="30" customHeight="1">
      <c r="B12" s="295"/>
      <c r="C12" s="286"/>
      <c r="D12" s="2164" t="s">
        <v>710</v>
      </c>
      <c r="E12" s="2165"/>
      <c r="F12" s="2165"/>
      <c r="G12" s="2165"/>
      <c r="H12" s="2165"/>
      <c r="I12" s="2166"/>
      <c r="J12" s="2328"/>
      <c r="K12" s="2329"/>
      <c r="L12" s="2329"/>
      <c r="M12" s="2329"/>
      <c r="N12" s="2329"/>
      <c r="O12" s="2329"/>
      <c r="P12" s="2329"/>
      <c r="Q12" s="2329"/>
      <c r="R12" s="2330"/>
      <c r="S12" s="302" t="s">
        <v>440</v>
      </c>
      <c r="T12" s="279" t="s">
        <v>412</v>
      </c>
      <c r="U12" s="291"/>
      <c r="V12" s="291"/>
      <c r="Y12" s="279"/>
      <c r="Z12" s="295"/>
      <c r="AA12" s="295"/>
      <c r="AB12" s="345"/>
      <c r="AC12" s="346"/>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88"/>
      <c r="AB14" s="236"/>
      <c r="AC14" s="346"/>
      <c r="AD14" s="347"/>
    </row>
    <row r="15" spans="2:45" s="344" customFormat="1" ht="30" customHeight="1">
      <c r="B15" s="295"/>
      <c r="C15" s="286"/>
      <c r="D15" s="2164" t="s">
        <v>278</v>
      </c>
      <c r="E15" s="2165"/>
      <c r="F15" s="2165"/>
      <c r="G15" s="2165"/>
      <c r="H15" s="2165"/>
      <c r="I15" s="2166"/>
      <c r="J15" s="2331"/>
      <c r="K15" s="2332"/>
      <c r="L15" s="2332"/>
      <c r="M15" s="2332"/>
      <c r="N15" s="2332"/>
      <c r="O15" s="2332"/>
      <c r="P15" s="2332"/>
      <c r="Q15" s="2332"/>
      <c r="R15" s="2332"/>
      <c r="S15" s="2332"/>
      <c r="T15" s="2332"/>
      <c r="U15" s="2332"/>
      <c r="V15" s="2333"/>
      <c r="W15" s="279"/>
      <c r="X15" s="279"/>
      <c r="Y15" s="279"/>
      <c r="Z15" s="295"/>
      <c r="AA15" s="295"/>
      <c r="AB15" s="345"/>
      <c r="AC15" s="301"/>
      <c r="AD15" s="347"/>
    </row>
    <row r="16" spans="2:45" s="344" customFormat="1" ht="30" customHeight="1">
      <c r="B16" s="295"/>
      <c r="C16" s="286"/>
      <c r="D16" s="2164" t="s">
        <v>316</v>
      </c>
      <c r="E16" s="2165"/>
      <c r="F16" s="2165"/>
      <c r="G16" s="2165"/>
      <c r="H16" s="2165"/>
      <c r="I16" s="2166"/>
      <c r="J16" s="2331"/>
      <c r="K16" s="2332"/>
      <c r="L16" s="2332"/>
      <c r="M16" s="2332"/>
      <c r="N16" s="2332"/>
      <c r="O16" s="2332"/>
      <c r="P16" s="2332"/>
      <c r="Q16" s="2332"/>
      <c r="R16" s="2332"/>
      <c r="S16" s="2332"/>
      <c r="T16" s="2332"/>
      <c r="U16" s="2332"/>
      <c r="V16" s="2333"/>
      <c r="W16" s="279"/>
      <c r="X16" s="279"/>
      <c r="Y16" s="279"/>
      <c r="Z16" s="295"/>
      <c r="AA16" s="295"/>
      <c r="AB16" s="345"/>
      <c r="AC16" s="346"/>
      <c r="AD16" s="347"/>
    </row>
    <row r="17" spans="2:30"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295"/>
      <c r="AB17" s="345"/>
      <c r="AC17" s="346"/>
      <c r="AD17" s="347"/>
    </row>
    <row r="18" spans="2:30"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88"/>
      <c r="AB18" s="236"/>
      <c r="AC18" s="346"/>
      <c r="AD18" s="347"/>
    </row>
    <row r="19" spans="2:30" s="293" customFormat="1" ht="15.5">
      <c r="B19" s="288"/>
      <c r="C19" s="289"/>
      <c r="D19" s="277" t="s">
        <v>740</v>
      </c>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236"/>
      <c r="AC19" s="346"/>
      <c r="AD19" s="347"/>
    </row>
    <row r="20" spans="2:30" s="344" customFormat="1" ht="30" customHeight="1">
      <c r="B20" s="295"/>
      <c r="C20" s="286"/>
      <c r="D20" s="2171" t="s">
        <v>752</v>
      </c>
      <c r="E20" s="2172"/>
      <c r="F20" s="2172"/>
      <c r="G20" s="2172"/>
      <c r="H20" s="2172"/>
      <c r="I20" s="2173"/>
      <c r="J20" s="2334"/>
      <c r="K20" s="2334"/>
      <c r="L20" s="2334"/>
      <c r="M20" s="2334"/>
      <c r="N20" s="306" t="s">
        <v>277</v>
      </c>
      <c r="O20" s="289" t="s">
        <v>441</v>
      </c>
      <c r="P20" s="2149" t="s">
        <v>708</v>
      </c>
      <c r="Q20" s="2149"/>
      <c r="R20" s="2149"/>
      <c r="S20" s="2149"/>
      <c r="T20" s="2149"/>
      <c r="U20" s="2149"/>
      <c r="V20" s="2149"/>
      <c r="W20" s="2149"/>
      <c r="X20" s="2149"/>
      <c r="Y20" s="2149"/>
      <c r="Z20" s="2149"/>
      <c r="AA20" s="295"/>
      <c r="AB20" s="345"/>
      <c r="AC20" s="346"/>
      <c r="AD20" s="347"/>
    </row>
    <row r="21" spans="2:30" s="344" customFormat="1" ht="30" customHeight="1">
      <c r="B21" s="295"/>
      <c r="C21" s="286"/>
      <c r="D21" s="2171" t="s">
        <v>741</v>
      </c>
      <c r="E21" s="2172"/>
      <c r="F21" s="2172"/>
      <c r="G21" s="2172"/>
      <c r="H21" s="2172"/>
      <c r="I21" s="2173"/>
      <c r="J21" s="2335" t="str">
        <f>IF(J20="","",ROUNDDOWN(J20/3,-3))</f>
        <v/>
      </c>
      <c r="K21" s="2335"/>
      <c r="L21" s="2335"/>
      <c r="M21" s="2335"/>
      <c r="N21" s="306" t="s">
        <v>277</v>
      </c>
      <c r="O21" s="289" t="s">
        <v>742</v>
      </c>
      <c r="P21" s="2149" t="s">
        <v>844</v>
      </c>
      <c r="Q21" s="2149"/>
      <c r="R21" s="2149"/>
      <c r="S21" s="2149"/>
      <c r="T21" s="2149"/>
      <c r="U21" s="2149"/>
      <c r="V21" s="2149"/>
      <c r="W21" s="2149"/>
      <c r="X21" s="2149"/>
      <c r="Y21" s="2149"/>
      <c r="Z21" s="2149"/>
      <c r="AA21" s="295"/>
      <c r="AB21" s="345"/>
      <c r="AC21" s="346"/>
      <c r="AD21" s="347"/>
    </row>
    <row r="22" spans="2:30" s="344" customFormat="1" ht="15" customHeight="1">
      <c r="B22" s="295"/>
      <c r="C22" s="286"/>
      <c r="D22" s="712"/>
      <c r="E22" s="303"/>
      <c r="F22" s="304"/>
      <c r="G22" s="305"/>
      <c r="H22" s="305"/>
      <c r="I22" s="305"/>
      <c r="J22" s="305"/>
      <c r="K22" s="305"/>
      <c r="L22" s="239"/>
      <c r="M22" s="239"/>
      <c r="N22" s="239"/>
      <c r="O22" s="239"/>
      <c r="P22" s="239"/>
      <c r="Q22" s="239"/>
      <c r="R22" s="239"/>
      <c r="S22" s="239"/>
      <c r="T22" s="239"/>
      <c r="U22" s="239"/>
      <c r="V22" s="239"/>
      <c r="W22" s="239"/>
      <c r="X22" s="239"/>
      <c r="Y22" s="239"/>
      <c r="Z22" s="295"/>
      <c r="AA22" s="295"/>
      <c r="AB22" s="345"/>
      <c r="AC22" s="346"/>
      <c r="AD22" s="347"/>
    </row>
    <row r="23" spans="2:30" s="344" customFormat="1" ht="15" customHeight="1">
      <c r="B23" s="295"/>
      <c r="C23" s="286"/>
      <c r="D23" s="277" t="s">
        <v>743</v>
      </c>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345"/>
      <c r="AC23" s="346"/>
      <c r="AD23" s="347"/>
    </row>
    <row r="24" spans="2:30" s="344" customFormat="1" ht="30" customHeight="1">
      <c r="B24" s="295"/>
      <c r="C24" s="286"/>
      <c r="D24" s="2171" t="s">
        <v>773</v>
      </c>
      <c r="E24" s="2172"/>
      <c r="F24" s="2172"/>
      <c r="G24" s="2172"/>
      <c r="H24" s="2172"/>
      <c r="I24" s="2173"/>
      <c r="J24" s="2334"/>
      <c r="K24" s="2334"/>
      <c r="L24" s="2334"/>
      <c r="M24" s="2334"/>
      <c r="N24" s="832" t="s">
        <v>277</v>
      </c>
      <c r="O24" s="289" t="s">
        <v>584</v>
      </c>
      <c r="P24" s="829"/>
      <c r="Q24" s="829"/>
      <c r="R24" s="829"/>
      <c r="S24" s="306"/>
      <c r="T24" s="289"/>
      <c r="U24" s="833"/>
      <c r="V24" s="833"/>
      <c r="W24" s="833"/>
      <c r="X24" s="833"/>
      <c r="Y24" s="833"/>
      <c r="Z24" s="833"/>
      <c r="AA24" s="295"/>
      <c r="AB24" s="722" t="s">
        <v>1048</v>
      </c>
      <c r="AC24" s="346"/>
      <c r="AD24" s="347"/>
    </row>
    <row r="25" spans="2:30" s="344" customFormat="1" ht="18" customHeight="1">
      <c r="B25" s="295"/>
      <c r="C25" s="286"/>
      <c r="D25" s="307" t="s">
        <v>774</v>
      </c>
      <c r="E25" s="711" t="s">
        <v>770</v>
      </c>
      <c r="F25" s="308"/>
      <c r="G25" s="307"/>
      <c r="H25" s="307"/>
      <c r="I25" s="307"/>
      <c r="J25" s="834"/>
      <c r="K25" s="834"/>
      <c r="L25" s="834"/>
      <c r="M25" s="834"/>
      <c r="N25" s="307"/>
      <c r="O25" s="307"/>
      <c r="P25" s="307"/>
      <c r="Q25" s="307"/>
      <c r="R25" s="307"/>
      <c r="S25" s="306"/>
      <c r="T25" s="289"/>
      <c r="U25" s="833"/>
      <c r="V25" s="833"/>
      <c r="W25" s="833"/>
      <c r="X25" s="833"/>
      <c r="Y25" s="833"/>
      <c r="Z25" s="833"/>
      <c r="AA25" s="295"/>
      <c r="AB25" s="722"/>
      <c r="AC25" s="346"/>
      <c r="AD25" s="347"/>
    </row>
    <row r="26" spans="2:30" s="344" customFormat="1" ht="47.15" customHeight="1">
      <c r="B26" s="295"/>
      <c r="C26" s="286"/>
      <c r="D26" s="710" t="s">
        <v>771</v>
      </c>
      <c r="E26" s="2336" t="s">
        <v>1050</v>
      </c>
      <c r="F26" s="2336"/>
      <c r="G26" s="2336"/>
      <c r="H26" s="2336"/>
      <c r="I26" s="2336"/>
      <c r="J26" s="2336"/>
      <c r="K26" s="2336"/>
      <c r="L26" s="2336"/>
      <c r="M26" s="2336"/>
      <c r="N26" s="2336"/>
      <c r="O26" s="2336"/>
      <c r="P26" s="2336"/>
      <c r="Q26" s="2336"/>
      <c r="R26" s="2336"/>
      <c r="S26" s="306"/>
      <c r="T26" s="289"/>
      <c r="U26" s="833"/>
      <c r="V26" s="833"/>
      <c r="W26" s="833"/>
      <c r="X26" s="835"/>
      <c r="Y26" s="833"/>
      <c r="Z26" s="833"/>
      <c r="AA26" s="295"/>
      <c r="AB26" s="722"/>
      <c r="AC26" s="346"/>
      <c r="AD26" s="347"/>
    </row>
    <row r="27" spans="2:30" s="344" customFormat="1" ht="13.5" customHeight="1">
      <c r="B27" s="295"/>
      <c r="C27" s="286"/>
      <c r="D27" s="307" t="s">
        <v>771</v>
      </c>
      <c r="E27" s="2337" t="s">
        <v>772</v>
      </c>
      <c r="F27" s="2337"/>
      <c r="G27" s="2337"/>
      <c r="H27" s="2337"/>
      <c r="I27" s="2337"/>
      <c r="J27" s="2337"/>
      <c r="K27" s="2337"/>
      <c r="L27" s="2337"/>
      <c r="M27" s="2337"/>
      <c r="N27" s="2337"/>
      <c r="O27" s="2337"/>
      <c r="P27" s="2337"/>
      <c r="Q27" s="2337"/>
      <c r="R27" s="2337"/>
      <c r="S27" s="306"/>
      <c r="T27" s="289"/>
      <c r="U27" s="833"/>
      <c r="V27" s="833"/>
      <c r="W27" s="833"/>
      <c r="X27" s="833"/>
      <c r="Y27" s="833"/>
      <c r="Z27" s="833"/>
      <c r="AA27" s="295"/>
      <c r="AB27" s="722"/>
      <c r="AC27" s="346"/>
      <c r="AD27" s="347"/>
    </row>
    <row r="28" spans="2:30" s="344" customFormat="1" ht="33.75" customHeight="1">
      <c r="B28" s="295"/>
      <c r="C28" s="286"/>
      <c r="D28" s="2171" t="s">
        <v>776</v>
      </c>
      <c r="E28" s="2172"/>
      <c r="F28" s="2172"/>
      <c r="G28" s="2172"/>
      <c r="H28" s="2172"/>
      <c r="I28" s="2173"/>
      <c r="J28" s="2338"/>
      <c r="K28" s="2339"/>
      <c r="L28" s="2339"/>
      <c r="M28" s="2340"/>
      <c r="N28" s="306" t="s">
        <v>277</v>
      </c>
      <c r="O28" s="289" t="s">
        <v>777</v>
      </c>
      <c r="P28" s="836"/>
      <c r="Q28" s="836"/>
      <c r="R28" s="836"/>
      <c r="S28" s="306"/>
      <c r="T28" s="289"/>
      <c r="U28" s="833"/>
      <c r="V28" s="833"/>
      <c r="W28" s="833"/>
      <c r="X28" s="833"/>
      <c r="Y28" s="833"/>
      <c r="Z28" s="833"/>
      <c r="AA28" s="295"/>
      <c r="AB28" s="722"/>
      <c r="AC28" s="346"/>
      <c r="AD28" s="347"/>
    </row>
    <row r="29" spans="2:30" s="344" customFormat="1" ht="12.75" customHeight="1">
      <c r="B29" s="295"/>
      <c r="C29" s="286"/>
      <c r="D29" s="307" t="s">
        <v>775</v>
      </c>
      <c r="E29" s="307" t="s">
        <v>1049</v>
      </c>
      <c r="F29" s="711"/>
      <c r="G29" s="711"/>
      <c r="H29" s="711"/>
      <c r="I29" s="711"/>
      <c r="J29" s="711"/>
      <c r="K29" s="711"/>
      <c r="L29" s="711"/>
      <c r="M29" s="711"/>
      <c r="N29" s="711"/>
      <c r="O29" s="711"/>
      <c r="P29" s="711"/>
      <c r="Q29" s="711"/>
      <c r="R29" s="711"/>
      <c r="S29" s="306"/>
      <c r="T29" s="289"/>
      <c r="U29" s="833"/>
      <c r="V29" s="833"/>
      <c r="W29" s="833"/>
      <c r="X29" s="833"/>
      <c r="Y29" s="833"/>
      <c r="Z29" s="833"/>
      <c r="AA29" s="295"/>
      <c r="AB29" s="722"/>
      <c r="AC29" s="346"/>
      <c r="AD29" s="347"/>
    </row>
    <row r="30" spans="2:30" s="344" customFormat="1" ht="12.7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0" s="344" customFormat="1" ht="30" customHeight="1">
      <c r="B31" s="295"/>
      <c r="C31" s="286"/>
      <c r="D31" s="2171" t="s">
        <v>778</v>
      </c>
      <c r="E31" s="2172"/>
      <c r="F31" s="2172"/>
      <c r="G31" s="2172"/>
      <c r="H31" s="2172"/>
      <c r="I31" s="2173"/>
      <c r="J31" s="2335" t="str">
        <f>IF(J24&amp;J28="","",IF(J28="",ROUNDDOWN(J24/3,-3),J28))</f>
        <v/>
      </c>
      <c r="K31" s="2335"/>
      <c r="L31" s="2335"/>
      <c r="M31" s="2335"/>
      <c r="N31" s="306" t="s">
        <v>277</v>
      </c>
      <c r="O31" s="289" t="s">
        <v>580</v>
      </c>
      <c r="P31" s="2149" t="s">
        <v>779</v>
      </c>
      <c r="Q31" s="2149"/>
      <c r="R31" s="2149"/>
      <c r="S31" s="2149"/>
      <c r="T31" s="2149"/>
      <c r="U31" s="2149"/>
      <c r="V31" s="2149"/>
      <c r="W31" s="2149"/>
      <c r="X31" s="2149"/>
      <c r="Y31" s="2149"/>
      <c r="Z31" s="2149"/>
      <c r="AA31" s="295"/>
      <c r="AB31" s="345"/>
      <c r="AC31" s="346"/>
      <c r="AD31" s="347"/>
    </row>
    <row r="32" spans="2:30" s="344" customFormat="1" ht="15" customHeight="1">
      <c r="B32" s="295"/>
      <c r="C32" s="286"/>
      <c r="D32" s="303"/>
      <c r="E32" s="303"/>
      <c r="F32" s="304"/>
      <c r="G32" s="305"/>
      <c r="H32" s="305"/>
      <c r="I32" s="305"/>
      <c r="J32" s="305"/>
      <c r="K32" s="305"/>
      <c r="L32" s="239"/>
      <c r="M32" s="239"/>
      <c r="N32" s="239"/>
      <c r="O32" s="239"/>
      <c r="P32" s="239"/>
      <c r="Q32" s="239"/>
      <c r="R32" s="239"/>
      <c r="S32" s="239"/>
      <c r="T32" s="239"/>
      <c r="U32" s="239"/>
      <c r="V32" s="239"/>
      <c r="W32" s="239"/>
      <c r="X32" s="239"/>
      <c r="Y32" s="239"/>
      <c r="Z32" s="295"/>
      <c r="AA32" s="295"/>
      <c r="AB32" s="345"/>
      <c r="AC32" s="346"/>
      <c r="AD32" s="347"/>
    </row>
    <row r="33" spans="2:30" s="344" customFormat="1" ht="15" customHeight="1">
      <c r="B33" s="295"/>
      <c r="C33" s="286"/>
      <c r="D33" s="303"/>
      <c r="E33" s="303"/>
      <c r="F33" s="304"/>
      <c r="G33" s="305"/>
      <c r="H33" s="305"/>
      <c r="I33" s="305"/>
      <c r="J33" s="305"/>
      <c r="K33" s="305"/>
      <c r="L33" s="239"/>
      <c r="M33" s="239"/>
      <c r="N33" s="239"/>
      <c r="O33" s="239"/>
      <c r="P33" s="239"/>
      <c r="Q33" s="239"/>
      <c r="R33" s="239"/>
      <c r="S33" s="239"/>
      <c r="T33" s="239"/>
      <c r="U33" s="239"/>
      <c r="V33" s="239"/>
      <c r="W33" s="239"/>
      <c r="X33" s="239"/>
      <c r="Y33" s="239"/>
      <c r="Z33" s="295"/>
      <c r="AA33" s="295"/>
      <c r="AB33" s="345"/>
      <c r="AC33" s="346"/>
      <c r="AD33" s="347"/>
    </row>
    <row r="34" spans="2:30" s="293" customFormat="1" ht="15.5">
      <c r="B34" s="288"/>
      <c r="C34" s="289"/>
      <c r="D34" s="277" t="s">
        <v>744</v>
      </c>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236"/>
      <c r="AC34" s="346"/>
      <c r="AD34" s="347"/>
    </row>
    <row r="35" spans="2:30" s="344" customFormat="1" ht="30" customHeight="1">
      <c r="B35" s="295"/>
      <c r="C35" s="286"/>
      <c r="D35" s="2164" t="s">
        <v>745</v>
      </c>
      <c r="E35" s="2165"/>
      <c r="F35" s="2165"/>
      <c r="G35" s="2165"/>
      <c r="H35" s="2165"/>
      <c r="I35" s="2166"/>
      <c r="J35" s="2341">
        <v>800000</v>
      </c>
      <c r="K35" s="2341"/>
      <c r="L35" s="2341"/>
      <c r="M35" s="2341"/>
      <c r="N35" s="306" t="s">
        <v>277</v>
      </c>
      <c r="O35" s="289" t="s">
        <v>522</v>
      </c>
      <c r="P35" s="2149" t="s">
        <v>932</v>
      </c>
      <c r="Q35" s="2149"/>
      <c r="R35" s="2149"/>
      <c r="S35" s="2149"/>
      <c r="T35" s="2149"/>
      <c r="U35" s="2149"/>
      <c r="V35" s="2149"/>
      <c r="W35" s="2149"/>
      <c r="X35" s="2149"/>
      <c r="Y35" s="2149"/>
      <c r="Z35" s="2149"/>
      <c r="AA35" s="295"/>
      <c r="AB35" s="345"/>
      <c r="AC35" s="346"/>
      <c r="AD35" s="347"/>
    </row>
    <row r="36" spans="2:30" s="344" customFormat="1" ht="15" customHeight="1">
      <c r="B36" s="295"/>
      <c r="C36" s="286"/>
      <c r="D36" s="303"/>
      <c r="E36" s="303"/>
      <c r="F36" s="304"/>
      <c r="G36" s="305"/>
      <c r="H36" s="305"/>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0" s="293" customFormat="1" ht="15.5">
      <c r="B37" s="288"/>
      <c r="C37" s="289" t="s">
        <v>753</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0" s="344" customFormat="1" ht="30" customHeight="1">
      <c r="B38" s="295"/>
      <c r="C38" s="286"/>
      <c r="D38" s="2164" t="s">
        <v>748</v>
      </c>
      <c r="E38" s="2165"/>
      <c r="F38" s="2165"/>
      <c r="G38" s="2165"/>
      <c r="H38" s="2165"/>
      <c r="I38" s="2166"/>
      <c r="J38" s="2341" t="str">
        <f>IF(OR(J21="",J31="",J35=""),"",MIN(J21,J31,J35))</f>
        <v/>
      </c>
      <c r="K38" s="2341"/>
      <c r="L38" s="2341"/>
      <c r="M38" s="2341"/>
      <c r="N38" s="306" t="s">
        <v>277</v>
      </c>
      <c r="O38" s="289" t="s">
        <v>750</v>
      </c>
      <c r="P38" s="2149" t="s">
        <v>846</v>
      </c>
      <c r="Q38" s="2149"/>
      <c r="R38" s="2149"/>
      <c r="S38" s="2149"/>
      <c r="T38" s="2149"/>
      <c r="U38" s="2149"/>
      <c r="V38" s="2149"/>
      <c r="W38" s="2149"/>
      <c r="X38" s="2149"/>
      <c r="Y38" s="2149"/>
      <c r="Z38" s="2149"/>
      <c r="AA38" s="295"/>
      <c r="AB38" s="345"/>
      <c r="AC38" s="346"/>
      <c r="AD38" s="347"/>
    </row>
    <row r="39" spans="2:30" s="344" customFormat="1" ht="28.5" customHeight="1">
      <c r="B39" s="295"/>
      <c r="C39" s="286"/>
      <c r="D39" s="837"/>
      <c r="E39" s="711"/>
      <c r="F39" s="308"/>
      <c r="G39" s="307"/>
      <c r="H39" s="307"/>
      <c r="I39" s="710"/>
      <c r="J39" s="710"/>
      <c r="K39" s="710"/>
      <c r="L39" s="710"/>
      <c r="M39" s="710"/>
      <c r="N39" s="710"/>
      <c r="O39" s="710"/>
      <c r="P39" s="710"/>
      <c r="Q39" s="710"/>
      <c r="R39" s="710"/>
      <c r="S39" s="710"/>
      <c r="T39" s="710"/>
      <c r="U39" s="710"/>
      <c r="V39" s="710"/>
      <c r="W39" s="710"/>
      <c r="X39" s="710"/>
      <c r="Y39" s="710"/>
      <c r="Z39" s="295"/>
      <c r="AA39" s="295"/>
      <c r="AB39" s="345"/>
      <c r="AC39" s="346"/>
      <c r="AD39" s="347"/>
    </row>
    <row r="40" spans="2:30" s="344" customFormat="1" ht="50.15" customHeight="1">
      <c r="B40" s="295"/>
      <c r="C40" s="286"/>
      <c r="D40" s="2164" t="s">
        <v>749</v>
      </c>
      <c r="E40" s="2165"/>
      <c r="F40" s="2165"/>
      <c r="G40" s="2165"/>
      <c r="H40" s="2165"/>
      <c r="I40" s="2166"/>
      <c r="J40" s="2341" t="str">
        <f>IF(J38="","",J38*J12)</f>
        <v/>
      </c>
      <c r="K40" s="2341"/>
      <c r="L40" s="2341"/>
      <c r="M40" s="2341"/>
      <c r="N40" s="306" t="s">
        <v>277</v>
      </c>
      <c r="O40" s="289" t="s">
        <v>723</v>
      </c>
      <c r="P40" s="2149" t="s">
        <v>794</v>
      </c>
      <c r="Q40" s="2149"/>
      <c r="R40" s="2149"/>
      <c r="S40" s="2149"/>
      <c r="T40" s="2149"/>
      <c r="U40" s="2149"/>
      <c r="V40" s="2149"/>
      <c r="W40" s="2149"/>
      <c r="X40" s="2149"/>
      <c r="Y40" s="2149"/>
      <c r="Z40" s="2149"/>
      <c r="AA40" s="295"/>
      <c r="AB40" s="345"/>
      <c r="AC40" s="346"/>
      <c r="AD40" s="347"/>
    </row>
    <row r="41" spans="2:30" s="344" customFormat="1" ht="15" customHeight="1">
      <c r="B41" s="295"/>
      <c r="C41" s="286"/>
      <c r="D41" s="837" t="s">
        <v>931</v>
      </c>
      <c r="E41" s="710"/>
      <c r="F41" s="710"/>
      <c r="G41" s="710"/>
      <c r="H41" s="710"/>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236"/>
      <c r="AC43" s="346"/>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236"/>
      <c r="AC44" s="346"/>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09"/>
      <c r="AD48" s="310"/>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09"/>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ht="12.75" customHeight="1">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C56" s="309"/>
      <c r="AD56" s="310"/>
    </row>
    <row r="57" spans="2:31" ht="20.149999999999999" customHeight="1">
      <c r="AC57" s="309"/>
      <c r="AD57" s="310"/>
    </row>
    <row r="58" spans="2:31" ht="20.149999999999999" customHeight="1">
      <c r="AC58" s="309"/>
      <c r="AD58" s="310"/>
    </row>
    <row r="59" spans="2:31" ht="20.149999999999999" customHeight="1">
      <c r="AC59" s="309"/>
      <c r="AD59" s="310"/>
    </row>
    <row r="60" spans="2:31" ht="20.149999999999999" customHeight="1">
      <c r="AC60" s="309"/>
      <c r="AD60" s="310"/>
    </row>
    <row r="61" spans="2:31" ht="20.149999999999999" customHeight="1">
      <c r="AC61" s="309"/>
      <c r="AD61" s="310"/>
      <c r="AE61" s="311"/>
    </row>
    <row r="62" spans="2:31" ht="20.149999999999999" customHeight="1">
      <c r="AC62" s="309"/>
      <c r="AD62" s="310"/>
    </row>
    <row r="63" spans="2:31" ht="20.149999999999999" customHeight="1">
      <c r="AC63" s="309"/>
      <c r="AD63" s="310"/>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12"/>
      <c r="AD73" s="313"/>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90" spans="29:30" ht="20.149999999999999" customHeight="1">
      <c r="AD90" s="314"/>
    </row>
    <row r="91" spans="29:30" ht="20.149999999999999" customHeight="1">
      <c r="AD91" s="315"/>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8"/>
      <c r="AD196" s="248"/>
    </row>
    <row r="197" spans="29:30" ht="20.149999999999999" customHeight="1">
      <c r="AC197" s="318"/>
      <c r="AD197" s="248"/>
    </row>
    <row r="198" spans="29:30" ht="20.149999999999999" customHeight="1">
      <c r="AC198" s="319"/>
      <c r="AD198" s="250"/>
    </row>
    <row r="199" spans="29:30" ht="20.149999999999999" customHeight="1">
      <c r="AC199" s="319"/>
      <c r="AD199" s="250"/>
    </row>
    <row r="200" spans="29:30" ht="20.149999999999999" customHeight="1">
      <c r="AC200" s="319"/>
      <c r="AD200" s="250"/>
    </row>
    <row r="201" spans="29:30" ht="20.149999999999999" customHeight="1">
      <c r="AC201" s="319"/>
      <c r="AD201" s="250"/>
    </row>
  </sheetData>
  <sheetProtection formatCells="0" formatRows="0" insertRows="0" deleteRows="0" selectLockedCells="1" autoFilter="0" pivotTables="0"/>
  <mergeCells count="33">
    <mergeCell ref="D38:I38"/>
    <mergeCell ref="D40:I40"/>
    <mergeCell ref="J38:M38"/>
    <mergeCell ref="J40:M40"/>
    <mergeCell ref="P38:Z38"/>
    <mergeCell ref="P40:Z40"/>
    <mergeCell ref="D35:I35"/>
    <mergeCell ref="D24:I24"/>
    <mergeCell ref="D31:I31"/>
    <mergeCell ref="E26:R26"/>
    <mergeCell ref="E27:R27"/>
    <mergeCell ref="D28:I28"/>
    <mergeCell ref="P31:Z31"/>
    <mergeCell ref="P35:Z35"/>
    <mergeCell ref="J24:M24"/>
    <mergeCell ref="J28:M28"/>
    <mergeCell ref="J31:M31"/>
    <mergeCell ref="J35:M35"/>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s>
  <phoneticPr fontId="22"/>
  <conditionalFormatting sqref="B1:B3">
    <cfRule type="expression" dxfId="162" priority="18">
      <formula>_xlfn.ISFORMULA(B1)=TRUE</formula>
    </cfRule>
  </conditionalFormatting>
  <conditionalFormatting sqref="J11">
    <cfRule type="expression" dxfId="161" priority="22">
      <formula>#REF!="■"</formula>
    </cfRule>
  </conditionalFormatting>
  <conditionalFormatting sqref="J12">
    <cfRule type="containsBlanks" dxfId="160" priority="14">
      <formula>LEN(TRIM(J12))=0</formula>
    </cfRule>
    <cfRule type="expression" dxfId="159" priority="15">
      <formula>#REF!="■"</formula>
    </cfRule>
    <cfRule type="expression" dxfId="158" priority="16">
      <formula>#REF!="■"</formula>
    </cfRule>
  </conditionalFormatting>
  <conditionalFormatting sqref="J15:J16">
    <cfRule type="containsBlanks" dxfId="157" priority="13">
      <formula>LEN(TRIM(J15))=0</formula>
    </cfRule>
  </conditionalFormatting>
  <conditionalFormatting sqref="J20">
    <cfRule type="containsBlanks" dxfId="156" priority="19">
      <formula>LEN(TRIM(J20))=0</formula>
    </cfRule>
  </conditionalFormatting>
  <conditionalFormatting sqref="J21">
    <cfRule type="notContainsBlanks" dxfId="155" priority="6">
      <formula>LEN(TRIM(J21))&gt;0</formula>
    </cfRule>
    <cfRule type="expression" dxfId="154" priority="7">
      <formula>#REF!="■"</formula>
    </cfRule>
    <cfRule type="expression" dxfId="153" priority="8">
      <formula>#REF!="■"</formula>
    </cfRule>
  </conditionalFormatting>
  <conditionalFormatting sqref="J24 P24:R24">
    <cfRule type="expression" dxfId="152" priority="1">
      <formula>$J$28&lt;&gt;""</formula>
    </cfRule>
  </conditionalFormatting>
  <conditionalFormatting sqref="J24">
    <cfRule type="containsBlanks" dxfId="151" priority="12">
      <formula>LEN(TRIM(J24))=0</formula>
    </cfRule>
  </conditionalFormatting>
  <conditionalFormatting sqref="J28">
    <cfRule type="expression" dxfId="150" priority="2">
      <formula>$J$24&lt;&gt;""</formula>
    </cfRule>
    <cfRule type="containsBlanks" dxfId="149" priority="3">
      <formula>LEN(TRIM(J28))=0</formula>
    </cfRule>
  </conditionalFormatting>
  <conditionalFormatting sqref="J31">
    <cfRule type="notContainsBlanks" dxfId="148" priority="9">
      <formula>LEN(TRIM(J31))&gt;0</formula>
    </cfRule>
    <cfRule type="expression" dxfId="147" priority="10">
      <formula>#REF!="■"</formula>
    </cfRule>
  </conditionalFormatting>
  <conditionalFormatting sqref="AB24:AB30">
    <cfRule type="expression" dxfId="146"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5" style="278" customWidth="1"/>
    <col min="11" max="14" width="3.83203125" style="278" customWidth="1"/>
    <col min="15" max="15" width="4.83203125" style="278" customWidth="1"/>
    <col min="16" max="16" width="3.83203125" style="278" customWidth="1"/>
    <col min="17" max="17" width="5.5" style="278" customWidth="1"/>
    <col min="18"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991"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15" customHeight="1">
      <c r="B1" s="989" t="s">
        <v>365</v>
      </c>
    </row>
    <row r="2" spans="2:45" ht="15" customHeight="1">
      <c r="B2" s="989" t="s">
        <v>583</v>
      </c>
    </row>
    <row r="3" spans="2:45" ht="15" customHeight="1">
      <c r="B3" s="989"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1044</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346"/>
      <c r="AD7" s="347"/>
      <c r="AR7" s="347"/>
      <c r="AS7" s="294"/>
    </row>
    <row r="8" spans="2:45" s="344" customFormat="1" ht="30" customHeight="1">
      <c r="B8" s="295"/>
      <c r="C8" s="286"/>
      <c r="D8" s="2164" t="s">
        <v>439</v>
      </c>
      <c r="E8" s="2165"/>
      <c r="F8" s="2165"/>
      <c r="G8" s="2165"/>
      <c r="H8" s="2165"/>
      <c r="I8" s="2166"/>
      <c r="J8" s="2306" t="str">
        <f>IF(入力シート!F11="","",入力シート!F11)&amp;"中層ＺＥＨ-Ｍ支援事業"</f>
        <v>中層ＺＥＨ-Ｍ支援事業</v>
      </c>
      <c r="K8" s="2306"/>
      <c r="L8" s="2306"/>
      <c r="M8" s="2306"/>
      <c r="N8" s="2306"/>
      <c r="O8" s="2306"/>
      <c r="P8" s="2306"/>
      <c r="Q8" s="2306"/>
      <c r="R8" s="2306"/>
      <c r="S8" s="2306"/>
      <c r="T8" s="2306"/>
      <c r="U8" s="2306"/>
      <c r="V8" s="2307"/>
      <c r="W8" s="279"/>
      <c r="X8" s="279"/>
      <c r="Y8" s="279"/>
      <c r="Z8" s="295"/>
      <c r="AA8" s="295"/>
      <c r="AB8" s="990"/>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346"/>
      <c r="AD10" s="347"/>
    </row>
    <row r="11" spans="2:45" s="344" customFormat="1" ht="30" customHeight="1">
      <c r="B11" s="295"/>
      <c r="C11" s="286"/>
      <c r="D11" s="2164" t="s">
        <v>699</v>
      </c>
      <c r="E11" s="2165"/>
      <c r="F11" s="2165"/>
      <c r="G11" s="2165"/>
      <c r="H11" s="2165"/>
      <c r="I11" s="2166"/>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301"/>
      <c r="AD11" s="347"/>
    </row>
    <row r="12" spans="2:45" s="344" customFormat="1" ht="40" customHeight="1">
      <c r="B12" s="295"/>
      <c r="C12" s="286"/>
      <c r="D12" s="2223" t="s">
        <v>702</v>
      </c>
      <c r="E12" s="2165"/>
      <c r="F12" s="2165"/>
      <c r="G12" s="2165"/>
      <c r="H12" s="2165"/>
      <c r="I12" s="2166"/>
      <c r="J12" s="2348"/>
      <c r="K12" s="2349"/>
      <c r="L12" s="2349"/>
      <c r="M12" s="2349"/>
      <c r="N12" s="2349"/>
      <c r="O12" s="2349"/>
      <c r="P12" s="2349"/>
      <c r="Q12" s="2349"/>
      <c r="R12" s="2349"/>
      <c r="S12" s="2349"/>
      <c r="T12" s="2349"/>
      <c r="U12" s="2349"/>
      <c r="V12" s="2350"/>
      <c r="W12" s="279"/>
      <c r="X12" s="279"/>
      <c r="Y12" s="279"/>
      <c r="Z12" s="295"/>
      <c r="AA12" s="295"/>
      <c r="AB12" s="990"/>
      <c r="AC12" s="301"/>
      <c r="AD12" s="347"/>
    </row>
    <row r="13" spans="2:45" s="344" customFormat="1" ht="30" customHeight="1">
      <c r="B13" s="295"/>
      <c r="C13" s="286"/>
      <c r="D13" s="2164" t="s">
        <v>710</v>
      </c>
      <c r="E13" s="2165"/>
      <c r="F13" s="2165"/>
      <c r="G13" s="2165"/>
      <c r="H13" s="2165"/>
      <c r="I13" s="2166"/>
      <c r="J13" s="838" t="s">
        <v>787</v>
      </c>
      <c r="K13" s="2345"/>
      <c r="L13" s="2345"/>
      <c r="M13" s="2345"/>
      <c r="N13" s="839" t="s">
        <v>788</v>
      </c>
      <c r="O13" s="838" t="s">
        <v>789</v>
      </c>
      <c r="P13" s="2346"/>
      <c r="Q13" s="2346"/>
      <c r="R13" s="2347"/>
      <c r="S13" s="840" t="s">
        <v>440</v>
      </c>
      <c r="T13" s="279" t="s">
        <v>412</v>
      </c>
      <c r="U13" s="291"/>
      <c r="V13" s="291"/>
      <c r="Y13" s="279"/>
      <c r="Z13" s="295"/>
      <c r="AA13" s="295"/>
      <c r="AB13" s="990"/>
      <c r="AC13" s="346"/>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346"/>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346"/>
      <c r="AD15" s="347"/>
    </row>
    <row r="16" spans="2:45" s="344" customFormat="1" ht="30" customHeight="1">
      <c r="B16" s="295"/>
      <c r="C16" s="286"/>
      <c r="D16" s="2164" t="s">
        <v>278</v>
      </c>
      <c r="E16" s="2165"/>
      <c r="F16" s="2165"/>
      <c r="G16" s="2165"/>
      <c r="H16" s="2165"/>
      <c r="I16" s="2166"/>
      <c r="J16" s="2331"/>
      <c r="K16" s="2332"/>
      <c r="L16" s="2332"/>
      <c r="M16" s="2332"/>
      <c r="N16" s="2332"/>
      <c r="O16" s="2332"/>
      <c r="P16" s="2332"/>
      <c r="Q16" s="2332"/>
      <c r="R16" s="2332"/>
      <c r="S16" s="2332"/>
      <c r="T16" s="2332"/>
      <c r="U16" s="2332"/>
      <c r="V16" s="2333"/>
      <c r="W16" s="279"/>
      <c r="X16" s="279"/>
      <c r="Y16" s="279"/>
      <c r="Z16" s="295"/>
      <c r="AA16" s="295"/>
      <c r="AB16" s="990"/>
      <c r="AC16" s="301"/>
      <c r="AD16" s="347"/>
    </row>
    <row r="17" spans="2:33" s="344" customFormat="1" ht="30" customHeight="1">
      <c r="B17" s="295"/>
      <c r="C17" s="286"/>
      <c r="D17" s="2164" t="s">
        <v>316</v>
      </c>
      <c r="E17" s="2165"/>
      <c r="F17" s="2165"/>
      <c r="G17" s="2165"/>
      <c r="H17" s="2165"/>
      <c r="I17" s="2166"/>
      <c r="J17" s="2331"/>
      <c r="K17" s="2332"/>
      <c r="L17" s="2332"/>
      <c r="M17" s="2332"/>
      <c r="N17" s="2332"/>
      <c r="O17" s="2332"/>
      <c r="P17" s="2332"/>
      <c r="Q17" s="2332"/>
      <c r="R17" s="2332"/>
      <c r="S17" s="2332"/>
      <c r="T17" s="2332"/>
      <c r="U17" s="2332"/>
      <c r="V17" s="2333"/>
      <c r="W17" s="279"/>
      <c r="X17" s="279"/>
      <c r="Y17" s="279"/>
      <c r="Z17" s="295"/>
      <c r="AA17" s="295"/>
      <c r="AB17" s="990"/>
      <c r="AC17" s="346"/>
      <c r="AD17" s="347"/>
    </row>
    <row r="18" spans="2:33"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990"/>
      <c r="AC18" s="346"/>
      <c r="AD18" s="347"/>
    </row>
    <row r="19" spans="2:33"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346"/>
      <c r="AD19" s="347"/>
    </row>
    <row r="20" spans="2:33" s="293" customFormat="1" ht="15.5">
      <c r="B20" s="288"/>
      <c r="C20" s="289"/>
      <c r="D20" s="277" t="s">
        <v>740</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346"/>
      <c r="AD20" s="347"/>
    </row>
    <row r="21" spans="2:33" s="344" customFormat="1" ht="30" customHeight="1">
      <c r="B21" s="295"/>
      <c r="C21" s="286"/>
      <c r="D21" s="2171" t="s">
        <v>769</v>
      </c>
      <c r="E21" s="2172"/>
      <c r="F21" s="2172"/>
      <c r="G21" s="2172"/>
      <c r="H21" s="2172"/>
      <c r="I21" s="2173"/>
      <c r="J21" s="2342"/>
      <c r="K21" s="2342"/>
      <c r="L21" s="2342"/>
      <c r="M21" s="2342"/>
      <c r="N21" s="306" t="s">
        <v>277</v>
      </c>
      <c r="O21" s="289" t="s">
        <v>441</v>
      </c>
      <c r="P21" s="2343" t="s">
        <v>708</v>
      </c>
      <c r="Q21" s="2343"/>
      <c r="R21" s="2343"/>
      <c r="S21" s="2343"/>
      <c r="T21" s="2343"/>
      <c r="U21" s="2343"/>
      <c r="V21" s="2343"/>
      <c r="W21" s="2343"/>
      <c r="X21" s="2343"/>
      <c r="Y21" s="2343"/>
      <c r="Z21" s="2343"/>
      <c r="AA21" s="295"/>
      <c r="AB21" s="990"/>
      <c r="AC21" s="346"/>
      <c r="AD21" s="347"/>
    </row>
    <row r="22" spans="2:33" s="344" customFormat="1" ht="30" customHeight="1">
      <c r="B22" s="295"/>
      <c r="C22" s="286"/>
      <c r="D22" s="2171" t="s">
        <v>741</v>
      </c>
      <c r="E22" s="2172"/>
      <c r="F22" s="2172"/>
      <c r="G22" s="2172"/>
      <c r="H22" s="2172"/>
      <c r="I22" s="2173"/>
      <c r="J22" s="2344" t="str">
        <f>IF(J21="","",ROUNDDOWN(J21/3,-3))</f>
        <v/>
      </c>
      <c r="K22" s="2344"/>
      <c r="L22" s="2344"/>
      <c r="M22" s="2344"/>
      <c r="N22" s="306" t="s">
        <v>277</v>
      </c>
      <c r="O22" s="289" t="s">
        <v>742</v>
      </c>
      <c r="P22" s="2149" t="s">
        <v>845</v>
      </c>
      <c r="Q22" s="2149"/>
      <c r="R22" s="2149"/>
      <c r="S22" s="2149"/>
      <c r="T22" s="2149"/>
      <c r="U22" s="2149"/>
      <c r="V22" s="2149"/>
      <c r="W22" s="2149"/>
      <c r="X22" s="2149"/>
      <c r="Y22" s="2149"/>
      <c r="Z22" s="2149"/>
      <c r="AA22" s="295"/>
      <c r="AB22" s="990"/>
      <c r="AC22" s="346"/>
      <c r="AD22" s="347"/>
    </row>
    <row r="23" spans="2:33" s="344" customFormat="1" ht="15" customHeight="1">
      <c r="B23" s="295"/>
      <c r="C23" s="286"/>
      <c r="D23" s="712"/>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990"/>
      <c r="AC23" s="346"/>
      <c r="AD23" s="347"/>
    </row>
    <row r="24" spans="2:33" s="344" customFormat="1" ht="15" customHeight="1">
      <c r="B24" s="295"/>
      <c r="C24" s="286"/>
      <c r="D24" s="712"/>
      <c r="E24" s="303"/>
      <c r="F24" s="304"/>
      <c r="G24" s="305"/>
      <c r="H24" s="305"/>
      <c r="I24" s="305"/>
      <c r="J24" s="305"/>
      <c r="K24" s="305"/>
      <c r="L24" s="239"/>
      <c r="M24" s="239"/>
      <c r="N24" s="239"/>
      <c r="O24" s="239"/>
      <c r="P24" s="239"/>
      <c r="Q24" s="239"/>
      <c r="R24" s="239"/>
      <c r="S24" s="239"/>
      <c r="T24" s="239"/>
      <c r="U24" s="239"/>
      <c r="V24" s="239"/>
      <c r="W24" s="239"/>
      <c r="X24" s="239"/>
      <c r="Y24" s="239"/>
      <c r="Z24" s="295"/>
      <c r="AA24" s="295"/>
      <c r="AB24" s="994"/>
      <c r="AC24" s="841"/>
      <c r="AD24" s="841"/>
      <c r="AE24" s="841"/>
      <c r="AF24" s="841"/>
      <c r="AG24" s="841"/>
    </row>
    <row r="25" spans="2:33" s="344" customFormat="1" ht="24" customHeight="1">
      <c r="B25" s="295"/>
      <c r="C25" s="286"/>
      <c r="D25" s="277" t="s">
        <v>743</v>
      </c>
      <c r="E25" s="303"/>
      <c r="F25" s="304"/>
      <c r="G25" s="305"/>
      <c r="H25" s="305"/>
      <c r="I25" s="305"/>
      <c r="J25" s="305"/>
      <c r="K25" s="305"/>
      <c r="L25" s="239"/>
      <c r="M25" s="239"/>
      <c r="N25" s="239"/>
      <c r="O25" s="239"/>
      <c r="P25" s="239"/>
      <c r="Q25" s="239"/>
      <c r="R25" s="239"/>
      <c r="S25" s="239"/>
      <c r="T25" s="239"/>
      <c r="U25" s="239"/>
      <c r="V25" s="239"/>
      <c r="W25" s="239"/>
      <c r="X25" s="239"/>
      <c r="Y25" s="239"/>
      <c r="Z25" s="295"/>
      <c r="AA25" s="295"/>
      <c r="AB25" s="990"/>
      <c r="AC25" s="346"/>
      <c r="AD25" s="347"/>
    </row>
    <row r="26" spans="2:33" s="344" customFormat="1" ht="30" customHeight="1">
      <c r="B26" s="295"/>
      <c r="C26" s="286"/>
      <c r="D26" s="2171" t="s">
        <v>773</v>
      </c>
      <c r="E26" s="2172"/>
      <c r="F26" s="2172"/>
      <c r="G26" s="2172"/>
      <c r="H26" s="2172"/>
      <c r="I26" s="2173"/>
      <c r="J26" s="2342"/>
      <c r="K26" s="2342"/>
      <c r="L26" s="2342"/>
      <c r="M26" s="2342"/>
      <c r="N26" s="832" t="s">
        <v>277</v>
      </c>
      <c r="O26" s="289" t="s">
        <v>584</v>
      </c>
      <c r="P26" s="829"/>
      <c r="Q26" s="829"/>
      <c r="R26" s="829"/>
      <c r="S26" s="306"/>
      <c r="T26" s="289"/>
      <c r="AA26" s="295"/>
      <c r="AB26" s="722" t="s">
        <v>1045</v>
      </c>
      <c r="AC26" s="346"/>
      <c r="AD26" s="347"/>
    </row>
    <row r="27" spans="2:33" s="344" customFormat="1" ht="15" customHeight="1">
      <c r="B27" s="295"/>
      <c r="C27" s="286"/>
      <c r="D27" s="307" t="s">
        <v>774</v>
      </c>
      <c r="E27" s="711" t="s">
        <v>770</v>
      </c>
      <c r="F27" s="308"/>
      <c r="G27" s="307"/>
      <c r="H27" s="307"/>
      <c r="I27" s="307"/>
      <c r="J27" s="834"/>
      <c r="K27" s="834"/>
      <c r="L27" s="834"/>
      <c r="M27" s="834"/>
      <c r="N27" s="307"/>
      <c r="O27" s="307"/>
      <c r="P27" s="307"/>
      <c r="Q27" s="307"/>
      <c r="R27" s="307"/>
      <c r="S27" s="306"/>
      <c r="T27" s="289"/>
      <c r="U27" s="833"/>
      <c r="V27" s="833"/>
      <c r="W27" s="833"/>
      <c r="X27" s="833"/>
      <c r="Y27" s="833"/>
      <c r="Z27" s="833"/>
      <c r="AA27" s="295"/>
      <c r="AB27" s="722"/>
      <c r="AC27" s="346"/>
      <c r="AD27" s="347"/>
    </row>
    <row r="28" spans="2:33" s="344" customFormat="1" ht="47.5" customHeight="1">
      <c r="B28" s="295"/>
      <c r="C28" s="286"/>
      <c r="D28" s="710" t="s">
        <v>771</v>
      </c>
      <c r="E28" s="2336" t="s">
        <v>1051</v>
      </c>
      <c r="F28" s="2336"/>
      <c r="G28" s="2336"/>
      <c r="H28" s="2336"/>
      <c r="I28" s="2336"/>
      <c r="J28" s="2336"/>
      <c r="K28" s="2336"/>
      <c r="L28" s="2336"/>
      <c r="M28" s="2336"/>
      <c r="N28" s="2336"/>
      <c r="O28" s="2336"/>
      <c r="P28" s="2336"/>
      <c r="Q28" s="2336"/>
      <c r="R28" s="2336"/>
      <c r="S28" s="306"/>
      <c r="T28" s="289"/>
      <c r="U28" s="833"/>
      <c r="V28" s="833"/>
      <c r="W28" s="833"/>
      <c r="X28" s="833"/>
      <c r="Y28" s="833"/>
      <c r="Z28" s="833"/>
      <c r="AA28" s="295"/>
      <c r="AB28" s="722"/>
      <c r="AC28" s="346"/>
      <c r="AD28" s="347"/>
    </row>
    <row r="29" spans="2:33" s="344" customFormat="1" ht="11.25" customHeight="1">
      <c r="B29" s="295"/>
      <c r="C29" s="286"/>
      <c r="D29" s="307" t="s">
        <v>771</v>
      </c>
      <c r="E29" s="2337" t="s">
        <v>772</v>
      </c>
      <c r="F29" s="2337"/>
      <c r="G29" s="2337"/>
      <c r="H29" s="2337"/>
      <c r="I29" s="2337"/>
      <c r="J29" s="2337"/>
      <c r="K29" s="2337"/>
      <c r="L29" s="2337"/>
      <c r="M29" s="2337"/>
      <c r="N29" s="2337"/>
      <c r="O29" s="2337"/>
      <c r="P29" s="2337"/>
      <c r="Q29" s="2337"/>
      <c r="R29" s="2337"/>
      <c r="S29" s="306"/>
      <c r="T29" s="289"/>
      <c r="U29" s="833"/>
      <c r="V29" s="833"/>
      <c r="W29" s="833"/>
      <c r="X29" s="833"/>
      <c r="Y29" s="833"/>
      <c r="Z29" s="833"/>
      <c r="AA29" s="295"/>
      <c r="AB29" s="722"/>
      <c r="AC29" s="346"/>
      <c r="AD29" s="347"/>
    </row>
    <row r="30" spans="2:33" s="344" customFormat="1" ht="11.2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3" s="344" customFormat="1" ht="30" customHeight="1">
      <c r="B31" s="295"/>
      <c r="C31" s="286"/>
      <c r="D31" s="2171" t="s">
        <v>958</v>
      </c>
      <c r="E31" s="2172"/>
      <c r="F31" s="2172"/>
      <c r="G31" s="2172"/>
      <c r="H31" s="2172"/>
      <c r="I31" s="2173"/>
      <c r="J31" s="2338"/>
      <c r="K31" s="2339"/>
      <c r="L31" s="2339"/>
      <c r="M31" s="2340"/>
      <c r="N31" s="306" t="s">
        <v>277</v>
      </c>
      <c r="O31" s="289" t="s">
        <v>777</v>
      </c>
      <c r="P31" s="711"/>
      <c r="Q31" s="711"/>
      <c r="R31" s="711"/>
      <c r="S31" s="306"/>
      <c r="T31" s="289"/>
      <c r="U31" s="833"/>
      <c r="V31" s="833"/>
      <c r="W31" s="833"/>
      <c r="X31" s="833"/>
      <c r="Y31" s="833"/>
      <c r="Z31" s="833"/>
      <c r="AA31" s="295"/>
      <c r="AB31" s="722"/>
      <c r="AC31" s="346"/>
      <c r="AD31" s="347"/>
    </row>
    <row r="32" spans="2:33" s="344" customFormat="1" ht="11.25" customHeight="1">
      <c r="B32" s="295"/>
      <c r="C32" s="286"/>
      <c r="D32" s="307" t="s">
        <v>775</v>
      </c>
      <c r="E32" s="307" t="s">
        <v>970</v>
      </c>
      <c r="F32" s="711"/>
      <c r="G32" s="711"/>
      <c r="H32" s="711"/>
      <c r="I32" s="711"/>
      <c r="J32" s="711"/>
      <c r="K32" s="711"/>
      <c r="L32" s="711"/>
      <c r="M32" s="711"/>
      <c r="N32" s="711"/>
      <c r="O32" s="711"/>
      <c r="P32" s="711"/>
      <c r="Q32" s="711"/>
      <c r="R32" s="711"/>
      <c r="S32" s="306"/>
      <c r="T32" s="289"/>
      <c r="U32" s="833"/>
      <c r="V32" s="833"/>
      <c r="W32" s="833"/>
      <c r="X32" s="833"/>
      <c r="Y32" s="833"/>
      <c r="Z32" s="833"/>
      <c r="AA32" s="295"/>
      <c r="AB32" s="722"/>
      <c r="AC32" s="346"/>
      <c r="AD32" s="347"/>
    </row>
    <row r="33" spans="2:30" s="344" customFormat="1" ht="11.25" customHeight="1">
      <c r="B33" s="295"/>
      <c r="C33" s="286"/>
      <c r="D33" s="307"/>
      <c r="E33" s="711"/>
      <c r="F33" s="711"/>
      <c r="G33" s="711"/>
      <c r="H33" s="711"/>
      <c r="I33" s="711"/>
      <c r="J33" s="711"/>
      <c r="K33" s="711"/>
      <c r="L33" s="711"/>
      <c r="M33" s="711"/>
      <c r="N33" s="711"/>
      <c r="O33" s="711"/>
      <c r="P33" s="711"/>
      <c r="Q33" s="711"/>
      <c r="R33" s="711"/>
      <c r="S33" s="306"/>
      <c r="T33" s="289"/>
      <c r="U33" s="833"/>
      <c r="V33" s="833"/>
      <c r="W33" s="833"/>
      <c r="X33" s="833"/>
      <c r="Y33" s="833"/>
      <c r="Z33" s="833"/>
      <c r="AA33" s="295"/>
      <c r="AB33" s="722"/>
      <c r="AC33" s="346"/>
      <c r="AD33" s="347"/>
    </row>
    <row r="34" spans="2:30" s="344" customFormat="1" ht="30" customHeight="1">
      <c r="B34" s="295"/>
      <c r="C34" s="286"/>
      <c r="D34" s="2171" t="s">
        <v>778</v>
      </c>
      <c r="E34" s="2172"/>
      <c r="F34" s="2172"/>
      <c r="G34" s="2172"/>
      <c r="H34" s="2172"/>
      <c r="I34" s="2173"/>
      <c r="J34" s="2352" t="str">
        <f>IF(J26&amp;J31="","",IF(J31="",ROUNDDOWN(J26/3,-3),J31))</f>
        <v/>
      </c>
      <c r="K34" s="2352"/>
      <c r="L34" s="2352"/>
      <c r="M34" s="2352"/>
      <c r="N34" s="306" t="s">
        <v>277</v>
      </c>
      <c r="O34" s="289" t="s">
        <v>580</v>
      </c>
      <c r="P34" s="2343" t="s">
        <v>779</v>
      </c>
      <c r="Q34" s="2343"/>
      <c r="R34" s="2343"/>
      <c r="S34" s="2343"/>
      <c r="T34" s="2343"/>
      <c r="U34" s="2343"/>
      <c r="V34" s="2343"/>
      <c r="W34" s="2343"/>
      <c r="X34" s="2343"/>
      <c r="Y34" s="2343"/>
      <c r="Z34" s="2343"/>
      <c r="AA34" s="295"/>
      <c r="AB34" s="990"/>
      <c r="AC34" s="346"/>
      <c r="AD34" s="347"/>
    </row>
    <row r="35" spans="2:30" s="344" customFormat="1" ht="15" customHeight="1">
      <c r="B35" s="295"/>
      <c r="C35" s="286"/>
      <c r="D35" s="303"/>
      <c r="E35" s="303"/>
      <c r="F35" s="304"/>
      <c r="G35" s="305"/>
      <c r="H35" s="305"/>
      <c r="I35" s="305"/>
      <c r="J35" s="305"/>
      <c r="K35" s="305"/>
      <c r="L35" s="239"/>
      <c r="M35" s="239"/>
      <c r="N35" s="239"/>
      <c r="O35" s="239"/>
      <c r="P35" s="239"/>
      <c r="Q35" s="239"/>
      <c r="R35" s="239"/>
      <c r="S35" s="239"/>
      <c r="T35" s="239"/>
      <c r="U35" s="239"/>
      <c r="V35" s="239"/>
      <c r="W35" s="239"/>
      <c r="X35" s="239"/>
      <c r="Y35" s="239"/>
      <c r="Z35" s="295"/>
      <c r="AA35" s="295"/>
      <c r="AB35" s="990"/>
      <c r="AC35" s="346"/>
      <c r="AD35" s="347"/>
    </row>
    <row r="36" spans="2:30" s="293" customFormat="1" ht="15.5">
      <c r="B36" s="288"/>
      <c r="C36" s="289"/>
      <c r="D36" s="277" t="s">
        <v>744</v>
      </c>
      <c r="E36" s="291"/>
      <c r="F36" s="291"/>
      <c r="G36" s="291"/>
      <c r="H36" s="291"/>
      <c r="I36" s="291"/>
      <c r="J36" s="291"/>
      <c r="K36" s="291"/>
      <c r="L36" s="291"/>
      <c r="M36" s="291"/>
      <c r="N36" s="291"/>
      <c r="O36" s="291"/>
      <c r="P36" s="291"/>
      <c r="Q36" s="291"/>
      <c r="R36" s="291"/>
      <c r="S36" s="291"/>
      <c r="T36" s="291"/>
      <c r="U36" s="292"/>
      <c r="V36" s="291"/>
      <c r="W36" s="291"/>
      <c r="X36" s="291"/>
      <c r="Y36" s="291"/>
      <c r="Z36" s="288"/>
      <c r="AA36" s="288"/>
      <c r="AB36" s="993"/>
      <c r="AC36" s="346"/>
      <c r="AD36" s="347"/>
    </row>
    <row r="37" spans="2:30" s="344" customFormat="1" ht="30" customHeight="1">
      <c r="B37" s="295"/>
      <c r="C37" s="286"/>
      <c r="D37" s="2164" t="s">
        <v>745</v>
      </c>
      <c r="E37" s="2165"/>
      <c r="F37" s="2165"/>
      <c r="G37" s="2165"/>
      <c r="H37" s="2165"/>
      <c r="I37" s="2166"/>
      <c r="J37" s="2341">
        <v>800000</v>
      </c>
      <c r="K37" s="2341"/>
      <c r="L37" s="2341"/>
      <c r="M37" s="2341"/>
      <c r="N37" s="306" t="s">
        <v>277</v>
      </c>
      <c r="O37" s="289" t="s">
        <v>522</v>
      </c>
      <c r="P37" s="2343" t="s">
        <v>746</v>
      </c>
      <c r="Q37" s="2343"/>
      <c r="R37" s="2343"/>
      <c r="S37" s="2343"/>
      <c r="T37" s="2343"/>
      <c r="U37" s="2343"/>
      <c r="V37" s="2343"/>
      <c r="W37" s="2343"/>
      <c r="X37" s="2343"/>
      <c r="Y37" s="2343"/>
      <c r="Z37" s="2343"/>
      <c r="AA37" s="295"/>
      <c r="AB37" s="990"/>
      <c r="AC37" s="346"/>
      <c r="AD37" s="347"/>
    </row>
    <row r="38" spans="2:30" s="344" customFormat="1" ht="15" customHeight="1">
      <c r="B38" s="295"/>
      <c r="C38" s="286"/>
      <c r="D38" s="303"/>
      <c r="E38" s="303"/>
      <c r="F38" s="304"/>
      <c r="G38" s="305"/>
      <c r="H38" s="305"/>
      <c r="I38" s="710"/>
      <c r="J38" s="710"/>
      <c r="K38" s="710"/>
      <c r="L38" s="710"/>
      <c r="M38" s="710"/>
      <c r="N38" s="710"/>
      <c r="O38" s="710"/>
      <c r="P38" s="710"/>
      <c r="Q38" s="710"/>
      <c r="R38" s="710"/>
      <c r="S38" s="710"/>
      <c r="T38" s="710"/>
      <c r="U38" s="710"/>
      <c r="V38" s="710"/>
      <c r="W38" s="710"/>
      <c r="X38" s="710"/>
      <c r="Y38" s="710"/>
      <c r="Z38" s="295"/>
      <c r="AA38" s="295"/>
      <c r="AB38" s="990"/>
      <c r="AC38" s="346"/>
      <c r="AD38" s="347"/>
    </row>
    <row r="39" spans="2:30" s="293" customFormat="1" ht="15.5">
      <c r="B39" s="288"/>
      <c r="C39" s="289" t="s">
        <v>747</v>
      </c>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993"/>
      <c r="AC39" s="346"/>
      <c r="AD39" s="347"/>
    </row>
    <row r="40" spans="2:30" s="344" customFormat="1" ht="30" customHeight="1">
      <c r="B40" s="295"/>
      <c r="C40" s="286"/>
      <c r="D40" s="2164" t="s">
        <v>748</v>
      </c>
      <c r="E40" s="2165"/>
      <c r="F40" s="2165"/>
      <c r="G40" s="2165"/>
      <c r="H40" s="2165"/>
      <c r="I40" s="2166"/>
      <c r="J40" s="2341" t="str">
        <f>IF(OR(J22="",J34="",J37=""),"",MIN(J22,J34,J37))</f>
        <v/>
      </c>
      <c r="K40" s="2341"/>
      <c r="L40" s="2341"/>
      <c r="M40" s="2341"/>
      <c r="N40" s="306" t="s">
        <v>277</v>
      </c>
      <c r="O40" s="289" t="s">
        <v>750</v>
      </c>
      <c r="P40" s="2149" t="s">
        <v>846</v>
      </c>
      <c r="Q40" s="2149"/>
      <c r="R40" s="2149"/>
      <c r="S40" s="2149"/>
      <c r="T40" s="2149"/>
      <c r="U40" s="2149"/>
      <c r="V40" s="2149"/>
      <c r="W40" s="2149"/>
      <c r="X40" s="2149"/>
      <c r="Y40" s="2149"/>
      <c r="Z40" s="2149"/>
      <c r="AA40" s="295"/>
      <c r="AB40" s="990"/>
      <c r="AC40" s="346"/>
      <c r="AD40" s="347"/>
    </row>
    <row r="41" spans="2:30" s="344" customFormat="1" ht="15" customHeight="1">
      <c r="B41" s="295"/>
      <c r="C41" s="286"/>
      <c r="D41" s="837" t="s">
        <v>1046</v>
      </c>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990"/>
      <c r="AC41" s="346"/>
      <c r="AD41" s="347"/>
    </row>
    <row r="42" spans="2:30" s="344" customFormat="1" ht="21.75" customHeight="1">
      <c r="B42" s="295"/>
      <c r="C42" s="286"/>
      <c r="D42" s="2164" t="s">
        <v>790</v>
      </c>
      <c r="E42" s="2165"/>
      <c r="F42" s="2165"/>
      <c r="G42" s="2165"/>
      <c r="H42" s="2165"/>
      <c r="I42" s="2166"/>
      <c r="J42" s="2351">
        <f>IF(J11="□",0,J40*K13)</f>
        <v>0</v>
      </c>
      <c r="K42" s="2351"/>
      <c r="L42" s="2351"/>
      <c r="M42" s="2351"/>
      <c r="N42" s="832" t="s">
        <v>277</v>
      </c>
      <c r="O42" s="842" t="s">
        <v>793</v>
      </c>
      <c r="P42" s="2286" t="s">
        <v>947</v>
      </c>
      <c r="Q42" s="2286"/>
      <c r="R42" s="2286"/>
      <c r="S42" s="2286"/>
      <c r="T42" s="2286"/>
      <c r="U42" s="2286"/>
      <c r="V42" s="2286"/>
      <c r="W42" s="2286"/>
      <c r="X42" s="2286"/>
      <c r="Y42" s="2286"/>
      <c r="Z42" s="2286"/>
      <c r="AA42" s="295"/>
      <c r="AB42" s="990"/>
      <c r="AC42" s="346"/>
      <c r="AD42" s="347"/>
    </row>
    <row r="43" spans="2:30" s="344" customFormat="1" ht="21.75" customHeight="1">
      <c r="B43" s="295"/>
      <c r="C43" s="286"/>
      <c r="D43" s="837"/>
      <c r="E43" s="839"/>
      <c r="F43" s="839"/>
      <c r="G43" s="839"/>
      <c r="H43" s="839"/>
      <c r="I43" s="839"/>
      <c r="J43" s="819"/>
      <c r="K43" s="819"/>
      <c r="L43" s="819"/>
      <c r="M43" s="819"/>
      <c r="N43" s="843"/>
      <c r="O43" s="843"/>
      <c r="P43" s="843"/>
      <c r="Q43" s="843"/>
      <c r="R43" s="843"/>
      <c r="S43" s="710"/>
      <c r="T43" s="710"/>
      <c r="U43" s="307"/>
      <c r="V43" s="710"/>
      <c r="W43" s="710"/>
      <c r="X43" s="710"/>
      <c r="Y43" s="710"/>
      <c r="Z43" s="295"/>
      <c r="AA43" s="295"/>
      <c r="AB43" s="990"/>
      <c r="AC43" s="346"/>
      <c r="AD43" s="347"/>
    </row>
    <row r="44" spans="2:30" s="344" customFormat="1" ht="21.75" customHeight="1">
      <c r="B44" s="295"/>
      <c r="C44" s="286"/>
      <c r="D44" s="2164" t="s">
        <v>791</v>
      </c>
      <c r="E44" s="2165"/>
      <c r="F44" s="2165"/>
      <c r="G44" s="2165"/>
      <c r="H44" s="2165"/>
      <c r="I44" s="2166"/>
      <c r="J44" s="2351">
        <f>IF(Q11="□",0,J40*P13)</f>
        <v>0</v>
      </c>
      <c r="K44" s="2351"/>
      <c r="L44" s="2351"/>
      <c r="M44" s="2351"/>
      <c r="N44" s="306" t="s">
        <v>277</v>
      </c>
      <c r="O44" s="842" t="s">
        <v>944</v>
      </c>
      <c r="P44" s="2286" t="s">
        <v>957</v>
      </c>
      <c r="Q44" s="2286"/>
      <c r="R44" s="2286"/>
      <c r="S44" s="2286"/>
      <c r="T44" s="2286"/>
      <c r="U44" s="2286"/>
      <c r="V44" s="2286"/>
      <c r="W44" s="2286"/>
      <c r="X44" s="2286"/>
      <c r="Y44" s="2286"/>
      <c r="Z44" s="2286"/>
      <c r="AA44" s="295"/>
      <c r="AB44" s="990"/>
      <c r="AC44" s="346"/>
      <c r="AD44" s="347"/>
    </row>
    <row r="45" spans="2:30" s="344" customFormat="1" ht="21.75" customHeight="1">
      <c r="B45" s="295"/>
      <c r="C45" s="286"/>
      <c r="D45" s="837" t="s">
        <v>948</v>
      </c>
      <c r="E45" s="343"/>
      <c r="F45" s="343"/>
      <c r="G45" s="343"/>
      <c r="H45" s="343"/>
      <c r="I45" s="343"/>
      <c r="J45" s="843"/>
      <c r="K45" s="843"/>
      <c r="L45" s="843"/>
      <c r="M45" s="843"/>
      <c r="N45" s="843"/>
      <c r="O45" s="843"/>
      <c r="P45" s="843"/>
      <c r="Q45" s="843"/>
      <c r="R45" s="843"/>
      <c r="S45" s="710"/>
      <c r="T45" s="710"/>
      <c r="U45" s="307"/>
      <c r="V45" s="710"/>
      <c r="W45" s="710"/>
      <c r="X45" s="710"/>
      <c r="Y45" s="710"/>
      <c r="Z45" s="295"/>
      <c r="AA45" s="295"/>
      <c r="AB45" s="990"/>
      <c r="AC45" s="346"/>
      <c r="AD45" s="347"/>
    </row>
    <row r="46" spans="2:30" s="344" customFormat="1" ht="50.15" customHeight="1">
      <c r="B46" s="295"/>
      <c r="C46" s="286"/>
      <c r="D46" s="2171" t="s">
        <v>792</v>
      </c>
      <c r="E46" s="2172"/>
      <c r="F46" s="2172"/>
      <c r="G46" s="2172"/>
      <c r="H46" s="2172"/>
      <c r="I46" s="2173"/>
      <c r="J46" s="2341">
        <f>IFERROR(J42+J44,"")</f>
        <v>0</v>
      </c>
      <c r="K46" s="2341"/>
      <c r="L46" s="2341"/>
      <c r="M46" s="2341"/>
      <c r="N46" s="306" t="s">
        <v>277</v>
      </c>
      <c r="O46" s="289" t="s">
        <v>945</v>
      </c>
      <c r="P46" s="2149" t="s">
        <v>946</v>
      </c>
      <c r="Q46" s="2149"/>
      <c r="R46" s="2149"/>
      <c r="S46" s="2149"/>
      <c r="T46" s="2149"/>
      <c r="U46" s="2149"/>
      <c r="V46" s="2149"/>
      <c r="W46" s="2149"/>
      <c r="X46" s="2149"/>
      <c r="Y46" s="2149"/>
      <c r="Z46" s="2149"/>
      <c r="AA46" s="295"/>
      <c r="AB46" s="990"/>
      <c r="AC46" s="346"/>
      <c r="AD46" s="347"/>
    </row>
    <row r="47" spans="2:30" s="344" customFormat="1" ht="15" customHeight="1">
      <c r="B47" s="295"/>
      <c r="C47" s="286"/>
      <c r="D47" s="837"/>
      <c r="E47" s="710"/>
      <c r="F47" s="710"/>
      <c r="G47" s="710"/>
      <c r="H47" s="710"/>
      <c r="I47" s="710"/>
      <c r="J47" s="710"/>
      <c r="K47" s="710"/>
      <c r="L47" s="710"/>
      <c r="M47" s="710"/>
      <c r="N47" s="710"/>
      <c r="O47" s="710"/>
      <c r="P47" s="710"/>
      <c r="Q47" s="710"/>
      <c r="R47" s="710"/>
      <c r="S47" s="710"/>
      <c r="T47" s="710"/>
      <c r="U47" s="710"/>
      <c r="V47" s="710"/>
      <c r="W47" s="710"/>
      <c r="X47" s="710"/>
      <c r="Y47" s="710"/>
      <c r="Z47" s="295"/>
      <c r="AA47" s="295"/>
      <c r="AB47" s="990"/>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346"/>
      <c r="AD48" s="347"/>
    </row>
    <row r="49" spans="2:30"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346"/>
      <c r="AD49" s="347"/>
    </row>
    <row r="50" spans="2:30"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346"/>
      <c r="AD50" s="347"/>
    </row>
    <row r="51" spans="2:30"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309"/>
      <c r="AD54" s="310"/>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309"/>
      <c r="AD55" s="310"/>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309"/>
      <c r="AD56" s="310"/>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993"/>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993"/>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993"/>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993"/>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993"/>
      <c r="AC61" s="309"/>
      <c r="AD61" s="310"/>
    </row>
    <row r="62" spans="2:30" ht="12.75" customHeight="1">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C62" s="309"/>
      <c r="AD62" s="310"/>
    </row>
    <row r="63" spans="2:30" ht="20.149999999999999" customHeight="1">
      <c r="AC63" s="309"/>
      <c r="AD63" s="310"/>
    </row>
    <row r="64" spans="2:30" ht="20.149999999999999" customHeight="1">
      <c r="AC64" s="309"/>
      <c r="AD64" s="310"/>
    </row>
    <row r="65" spans="29:31" ht="20.149999999999999" customHeight="1">
      <c r="AC65" s="309"/>
      <c r="AD65" s="310"/>
    </row>
    <row r="66" spans="29:31" ht="20.149999999999999" customHeight="1">
      <c r="AC66" s="309"/>
      <c r="AD66" s="310"/>
    </row>
    <row r="67" spans="29:31" ht="20.149999999999999" customHeight="1">
      <c r="AC67" s="309"/>
      <c r="AD67" s="310"/>
      <c r="AE67" s="311"/>
    </row>
    <row r="68" spans="29:31" ht="20.149999999999999" customHeight="1">
      <c r="AC68" s="309"/>
      <c r="AD68" s="310"/>
    </row>
    <row r="69" spans="29:31" ht="20.149999999999999" customHeight="1">
      <c r="AC69" s="309"/>
      <c r="AD69" s="310"/>
    </row>
    <row r="70" spans="29:31" ht="20.149999999999999" customHeight="1">
      <c r="AC70" s="309"/>
      <c r="AD70" s="310"/>
    </row>
    <row r="71" spans="29:31" ht="20.149999999999999" customHeight="1">
      <c r="AC71" s="309"/>
      <c r="AD71" s="310"/>
    </row>
    <row r="72" spans="29:31" ht="20.149999999999999" customHeight="1">
      <c r="AC72" s="309"/>
      <c r="AD72" s="310"/>
    </row>
    <row r="73" spans="29:31" ht="20.149999999999999" customHeight="1">
      <c r="AC73" s="309"/>
      <c r="AD73" s="310"/>
    </row>
    <row r="74" spans="29:31" ht="20.149999999999999" customHeight="1">
      <c r="AC74" s="309"/>
      <c r="AD74" s="310"/>
    </row>
    <row r="75" spans="29:31" ht="20.149999999999999" customHeight="1">
      <c r="AC75" s="309"/>
      <c r="AD75" s="310"/>
    </row>
    <row r="76" spans="29:31" ht="20.149999999999999" customHeight="1">
      <c r="AC76" s="309"/>
      <c r="AD76" s="310"/>
    </row>
    <row r="77" spans="29:31" ht="20.149999999999999" customHeight="1">
      <c r="AC77" s="309"/>
      <c r="AD77" s="310"/>
    </row>
    <row r="78" spans="29:31" ht="20.149999999999999" customHeight="1">
      <c r="AC78" s="309"/>
      <c r="AD78" s="310"/>
    </row>
    <row r="79" spans="29:31" ht="20.149999999999999" customHeight="1">
      <c r="AC79" s="312"/>
      <c r="AD79" s="313"/>
    </row>
    <row r="80" spans="29:31"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96" spans="29:30" ht="20.149999999999999" customHeight="1">
      <c r="AD96" s="314"/>
    </row>
    <row r="97" spans="30:30" ht="20.149999999999999" customHeight="1">
      <c r="AD97" s="315"/>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8"/>
      <c r="AD202" s="248"/>
    </row>
    <row r="203" spans="29:30" ht="20.149999999999999" customHeight="1">
      <c r="AC203" s="318"/>
      <c r="AD203" s="248"/>
    </row>
    <row r="204" spans="29:30" ht="20.149999999999999" customHeight="1">
      <c r="AC204" s="319"/>
      <c r="AD204" s="250"/>
    </row>
    <row r="205" spans="29:30" ht="20.149999999999999" customHeight="1">
      <c r="AC205" s="319"/>
      <c r="AD205" s="250"/>
    </row>
    <row r="206" spans="29:30" ht="20.149999999999999" customHeight="1">
      <c r="AC206" s="319"/>
      <c r="AD206" s="250"/>
    </row>
    <row r="207" spans="29:30" ht="20.149999999999999" customHeight="1">
      <c r="AC207" s="319"/>
      <c r="AD207" s="250"/>
    </row>
  </sheetData>
  <sheetProtection formatCells="0" formatRows="0" insertRows="0" deleteRows="0" selectLockedCells="1" autoFilter="0" pivotTables="0"/>
  <mergeCells count="42">
    <mergeCell ref="J42:M42"/>
    <mergeCell ref="J44:M44"/>
    <mergeCell ref="J46:M46"/>
    <mergeCell ref="P34:Z34"/>
    <mergeCell ref="P37:Z37"/>
    <mergeCell ref="P40:Z40"/>
    <mergeCell ref="P42:Z42"/>
    <mergeCell ref="P44:Z44"/>
    <mergeCell ref="P46:Z46"/>
    <mergeCell ref="J34:M34"/>
    <mergeCell ref="J37:M37"/>
    <mergeCell ref="J40:M40"/>
    <mergeCell ref="D40:I40"/>
    <mergeCell ref="D46:I46"/>
    <mergeCell ref="D34:I34"/>
    <mergeCell ref="D37:I37"/>
    <mergeCell ref="D42:I42"/>
    <mergeCell ref="D44:I44"/>
    <mergeCell ref="D8:I8"/>
    <mergeCell ref="J8:V8"/>
    <mergeCell ref="D11:I11"/>
    <mergeCell ref="D12:I12"/>
    <mergeCell ref="J12:V12"/>
    <mergeCell ref="D13:I13"/>
    <mergeCell ref="K13:M13"/>
    <mergeCell ref="P13:R13"/>
    <mergeCell ref="D16:I16"/>
    <mergeCell ref="J16:V16"/>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s>
  <phoneticPr fontId="22"/>
  <conditionalFormatting sqref="B1:B3">
    <cfRule type="expression" dxfId="145" priority="23">
      <formula>_xlfn.ISFORMULA(B1)=TRUE</formula>
    </cfRule>
  </conditionalFormatting>
  <conditionalFormatting sqref="J11">
    <cfRule type="expression" dxfId="144" priority="7">
      <formula>$J$11="■"</formula>
    </cfRule>
    <cfRule type="expression" dxfId="143" priority="27">
      <formula>#REF!="■"</formula>
    </cfRule>
    <cfRule type="expression" dxfId="142" priority="28">
      <formula>#REF!="■"</formula>
    </cfRule>
  </conditionalFormatting>
  <conditionalFormatting sqref="J16:J17">
    <cfRule type="containsBlanks" dxfId="141" priority="18">
      <formula>LEN(TRIM(J16))=0</formula>
    </cfRule>
  </conditionalFormatting>
  <conditionalFormatting sqref="J21">
    <cfRule type="containsBlanks" dxfId="140" priority="24">
      <formula>LEN(TRIM(J21))=0</formula>
    </cfRule>
  </conditionalFormatting>
  <conditionalFormatting sqref="J22">
    <cfRule type="notContainsBlanks" dxfId="139" priority="11">
      <formula>LEN(TRIM(J22))&gt;0</formula>
    </cfRule>
    <cfRule type="expression" dxfId="138" priority="12">
      <formula>#REF!="■"</formula>
    </cfRule>
    <cfRule type="expression" dxfId="137" priority="13">
      <formula>#REF!="■"</formula>
    </cfRule>
  </conditionalFormatting>
  <conditionalFormatting sqref="J26">
    <cfRule type="containsBlanks" dxfId="136" priority="17">
      <formula>LEN(TRIM(J26))=0</formula>
    </cfRule>
  </conditionalFormatting>
  <conditionalFormatting sqref="J31">
    <cfRule type="expression" dxfId="135" priority="4">
      <formula>$J$26&lt;&gt;""</formula>
    </cfRule>
    <cfRule type="containsBlanks" dxfId="134" priority="5">
      <formula>LEN(TRIM(J31))=0</formula>
    </cfRule>
  </conditionalFormatting>
  <conditionalFormatting sqref="J34">
    <cfRule type="notContainsBlanks" dxfId="133" priority="14">
      <formula>LEN(TRIM(J34))&gt;0</formula>
    </cfRule>
    <cfRule type="expression" dxfId="132" priority="15">
      <formula>#REF!="■"</formula>
    </cfRule>
  </conditionalFormatting>
  <conditionalFormatting sqref="J26:M26">
    <cfRule type="expression" dxfId="131" priority="3">
      <formula>$J$31&lt;&gt;""</formula>
    </cfRule>
  </conditionalFormatting>
  <conditionalFormatting sqref="J12:V12">
    <cfRule type="containsBlanks" dxfId="130" priority="10">
      <formula>LEN(TRIM(J12))=0</formula>
    </cfRule>
  </conditionalFormatting>
  <conditionalFormatting sqref="K13:M13">
    <cfRule type="expression" dxfId="129" priority="2">
      <formula>$Q$11="■"</formula>
    </cfRule>
    <cfRule type="containsBlanks" dxfId="128" priority="9">
      <formula>LEN(TRIM(K13))=0</formula>
    </cfRule>
  </conditionalFormatting>
  <conditionalFormatting sqref="P13:R13">
    <cfRule type="expression" dxfId="127" priority="1">
      <formula>$J$11="■"</formula>
    </cfRule>
    <cfRule type="containsBlanks" dxfId="126" priority="8">
      <formula>LEN(TRIM(P13))=0</formula>
    </cfRule>
  </conditionalFormatting>
  <conditionalFormatting sqref="Q11">
    <cfRule type="expression" dxfId="125" priority="6">
      <formula>$Q$11="■"</formula>
    </cfRule>
    <cfRule type="expression" dxfId="124" priority="29">
      <formula>#REF!="■"</formula>
    </cfRule>
    <cfRule type="expression" dxfId="123" priority="30">
      <formula>#REF!="■"</formula>
    </cfRule>
  </conditionalFormatting>
  <conditionalFormatting sqref="AB26:AB33">
    <cfRule type="expression" dxfId="122"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3"/>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5.3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1" style="278" customWidth="1"/>
    <col min="27" max="27" width="1.83203125" style="228" customWidth="1"/>
    <col min="28" max="28" width="1.83203125" style="228" hidden="1" customWidth="1"/>
    <col min="29" max="29" width="3"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row>
    <row r="5" spans="2:45" ht="19.5" customHeight="1">
      <c r="B5" s="283" t="s">
        <v>1192</v>
      </c>
      <c r="C5" s="280"/>
      <c r="D5" s="284"/>
      <c r="E5" s="284"/>
      <c r="F5" s="284"/>
      <c r="G5" s="284"/>
      <c r="H5" s="284"/>
      <c r="I5" s="284"/>
      <c r="J5" s="284"/>
      <c r="K5" s="284"/>
      <c r="L5" s="284"/>
      <c r="M5" s="284"/>
      <c r="N5" s="284"/>
      <c r="O5" s="284"/>
      <c r="P5" s="284"/>
      <c r="Q5" s="284"/>
      <c r="R5" s="284"/>
      <c r="S5" s="284"/>
      <c r="T5" s="284"/>
      <c r="U5" s="284"/>
      <c r="V5" s="284"/>
      <c r="W5" s="284"/>
      <c r="X5" s="284"/>
      <c r="Y5" s="284"/>
      <c r="Z5" s="285"/>
    </row>
    <row r="6" spans="2:45" ht="15.6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992"/>
      <c r="AD7" s="347"/>
      <c r="AR7" s="347"/>
      <c r="AS7" s="294"/>
    </row>
    <row r="8" spans="2:45" s="344" customFormat="1" ht="30" customHeight="1">
      <c r="B8" s="295"/>
      <c r="C8" s="286"/>
      <c r="D8" s="2164" t="s">
        <v>439</v>
      </c>
      <c r="E8" s="2165"/>
      <c r="F8" s="2165"/>
      <c r="G8" s="2165"/>
      <c r="H8" s="2165"/>
      <c r="I8" s="2166"/>
      <c r="J8" s="2305" t="str">
        <f>IF(入力シート!F11="","",入力シート!F11)&amp;"高層ＺＥＨ-Ｍ支援事業"</f>
        <v>高層ＺＥＨ-Ｍ支援事業</v>
      </c>
      <c r="K8" s="2306"/>
      <c r="L8" s="2306"/>
      <c r="M8" s="2306"/>
      <c r="N8" s="2306"/>
      <c r="O8" s="2306"/>
      <c r="P8" s="2306"/>
      <c r="Q8" s="2306"/>
      <c r="R8" s="2306"/>
      <c r="S8" s="2306"/>
      <c r="T8" s="2306"/>
      <c r="U8" s="2306"/>
      <c r="V8" s="2307"/>
      <c r="W8" s="279"/>
      <c r="X8" s="279"/>
      <c r="Y8" s="279"/>
      <c r="Z8" s="295"/>
      <c r="AA8" s="295"/>
      <c r="AB8" s="345"/>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5"/>
      <c r="AB9" s="345"/>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36"/>
      <c r="AB10" s="236"/>
      <c r="AC10" s="992"/>
      <c r="AD10" s="347"/>
    </row>
    <row r="11" spans="2:45" s="344" customFormat="1" ht="30" customHeight="1">
      <c r="B11" s="295"/>
      <c r="C11" s="286"/>
      <c r="D11" s="2164" t="s">
        <v>699</v>
      </c>
      <c r="E11" s="2165"/>
      <c r="F11" s="2165"/>
      <c r="G11" s="2165"/>
      <c r="H11" s="2165"/>
      <c r="I11" s="2166"/>
      <c r="J11" s="2360" t="s">
        <v>616</v>
      </c>
      <c r="K11" s="2361"/>
      <c r="L11" s="2362"/>
      <c r="M11" s="342"/>
      <c r="N11" s="342"/>
      <c r="O11" s="342"/>
      <c r="P11" s="342"/>
      <c r="Q11" s="1122"/>
      <c r="R11" s="308"/>
      <c r="S11" s="308"/>
      <c r="T11" s="342"/>
      <c r="U11" s="342"/>
      <c r="V11" s="342"/>
      <c r="W11" s="279"/>
      <c r="X11" s="279"/>
      <c r="Y11" s="279"/>
      <c r="Z11" s="295"/>
      <c r="AA11" s="345"/>
      <c r="AB11" s="345"/>
      <c r="AC11" s="1112"/>
      <c r="AD11" s="347"/>
    </row>
    <row r="12" spans="2:45" s="344" customFormat="1" ht="30" customHeight="1">
      <c r="B12" s="295"/>
      <c r="C12" s="286"/>
      <c r="D12" s="2164" t="s">
        <v>710</v>
      </c>
      <c r="E12" s="2165"/>
      <c r="F12" s="2165"/>
      <c r="G12" s="2165"/>
      <c r="H12" s="2165"/>
      <c r="I12" s="2166"/>
      <c r="J12" s="2354"/>
      <c r="K12" s="2355"/>
      <c r="L12" s="1118" t="s">
        <v>615</v>
      </c>
      <c r="M12" s="308" t="s">
        <v>1282</v>
      </c>
      <c r="P12" s="2353"/>
      <c r="Q12" s="2353"/>
      <c r="R12" s="2353"/>
      <c r="S12" s="835"/>
      <c r="T12" s="279"/>
      <c r="U12" s="291"/>
      <c r="V12" s="291"/>
      <c r="Y12" s="279"/>
      <c r="Z12" s="295"/>
      <c r="AA12" s="345"/>
      <c r="AB12" s="345"/>
      <c r="AC12" s="992"/>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345"/>
      <c r="AB13" s="345"/>
      <c r="AC13" s="992"/>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36"/>
      <c r="AB14" s="236"/>
      <c r="AC14" s="992"/>
      <c r="AD14" s="347"/>
    </row>
    <row r="15" spans="2:45" s="344" customFormat="1" ht="30" customHeight="1">
      <c r="B15" s="295"/>
      <c r="C15" s="286"/>
      <c r="D15" s="2164" t="s">
        <v>278</v>
      </c>
      <c r="E15" s="2165"/>
      <c r="F15" s="2165"/>
      <c r="G15" s="2165"/>
      <c r="H15" s="2165"/>
      <c r="I15" s="2166"/>
      <c r="J15" s="2354"/>
      <c r="K15" s="2355"/>
      <c r="L15" s="2355"/>
      <c r="M15" s="2355"/>
      <c r="N15" s="2355"/>
      <c r="O15" s="2355"/>
      <c r="P15" s="2355"/>
      <c r="Q15" s="2355"/>
      <c r="R15" s="2355"/>
      <c r="S15" s="2355"/>
      <c r="T15" s="2355"/>
      <c r="U15" s="2355"/>
      <c r="V15" s="2356"/>
      <c r="W15" s="279"/>
      <c r="X15" s="279"/>
      <c r="Y15" s="279"/>
      <c r="Z15" s="295"/>
      <c r="AA15" s="345"/>
      <c r="AB15" s="345"/>
      <c r="AC15" s="745" t="s">
        <v>1338</v>
      </c>
      <c r="AD15" s="992"/>
    </row>
    <row r="16" spans="2:45" s="344" customFormat="1" ht="30" customHeight="1">
      <c r="B16" s="295"/>
      <c r="C16" s="286"/>
      <c r="D16" s="2164" t="s">
        <v>316</v>
      </c>
      <c r="E16" s="2165"/>
      <c r="F16" s="2165"/>
      <c r="G16" s="2165"/>
      <c r="H16" s="2165"/>
      <c r="I16" s="2166"/>
      <c r="J16" s="2354"/>
      <c r="K16" s="2355"/>
      <c r="L16" s="2355"/>
      <c r="M16" s="2355"/>
      <c r="N16" s="2355"/>
      <c r="O16" s="2355"/>
      <c r="P16" s="2355"/>
      <c r="Q16" s="2355"/>
      <c r="R16" s="2355"/>
      <c r="S16" s="2355"/>
      <c r="T16" s="2355"/>
      <c r="U16" s="2355"/>
      <c r="V16" s="2356"/>
      <c r="W16" s="279"/>
      <c r="X16" s="279"/>
      <c r="Y16" s="279"/>
      <c r="Z16" s="295"/>
      <c r="AA16" s="345"/>
      <c r="AB16" s="345"/>
      <c r="AC16" s="745" t="s">
        <v>1339</v>
      </c>
      <c r="AD16" s="990"/>
    </row>
    <row r="17" spans="2:32"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345"/>
      <c r="AB17" s="345"/>
      <c r="AC17" s="992"/>
      <c r="AD17" s="347"/>
    </row>
    <row r="18" spans="2:32"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36"/>
      <c r="AB18" s="236"/>
      <c r="AC18" s="992"/>
      <c r="AD18" s="347"/>
    </row>
    <row r="19" spans="2:32" s="293" customFormat="1" ht="15.5">
      <c r="B19" s="288"/>
      <c r="C19" s="289"/>
      <c r="D19" s="289" t="s">
        <v>1191</v>
      </c>
      <c r="E19" s="291"/>
      <c r="F19" s="291"/>
      <c r="G19" s="291"/>
      <c r="H19" s="291"/>
      <c r="I19" s="291"/>
      <c r="J19" s="291"/>
      <c r="K19" s="291"/>
      <c r="L19" s="291"/>
      <c r="M19" s="291"/>
      <c r="N19" s="291"/>
      <c r="O19" s="291"/>
      <c r="P19" s="291"/>
      <c r="Q19" s="291"/>
      <c r="R19" s="291"/>
      <c r="S19" s="291"/>
      <c r="T19" s="291"/>
      <c r="U19" s="292"/>
      <c r="V19" s="291"/>
      <c r="W19" s="291"/>
      <c r="X19" s="291"/>
      <c r="Y19" s="291"/>
      <c r="Z19" s="288"/>
      <c r="AA19" s="236"/>
      <c r="AB19" s="236"/>
      <c r="AC19" s="992"/>
      <c r="AD19" s="347"/>
    </row>
    <row r="20" spans="2:32" s="344" customFormat="1" ht="30" customHeight="1">
      <c r="B20" s="295"/>
      <c r="C20" s="286"/>
      <c r="D20" s="2171" t="s">
        <v>769</v>
      </c>
      <c r="E20" s="2172"/>
      <c r="F20" s="2172"/>
      <c r="G20" s="2172"/>
      <c r="H20" s="2172"/>
      <c r="I20" s="2173"/>
      <c r="J20" s="2357"/>
      <c r="K20" s="2357"/>
      <c r="L20" s="2357"/>
      <c r="M20" s="2357"/>
      <c r="N20" s="306" t="s">
        <v>277</v>
      </c>
      <c r="O20" s="1103" t="s">
        <v>441</v>
      </c>
      <c r="P20" s="1104"/>
      <c r="Q20" s="291"/>
      <c r="R20" s="291"/>
      <c r="S20" s="291"/>
      <c r="T20" s="291"/>
      <c r="U20" s="292"/>
      <c r="V20" s="291"/>
      <c r="W20" s="291"/>
      <c r="X20" s="289"/>
      <c r="Y20" s="289"/>
      <c r="AC20" s="1061" t="s">
        <v>1254</v>
      </c>
      <c r="AE20" s="346"/>
      <c r="AF20" s="347"/>
    </row>
    <row r="21" spans="2:32" s="344" customFormat="1" ht="30" customHeight="1">
      <c r="B21" s="295"/>
      <c r="C21" s="286"/>
      <c r="D21" s="2171" t="s">
        <v>1177</v>
      </c>
      <c r="E21" s="2172"/>
      <c r="F21" s="2172"/>
      <c r="G21" s="2172"/>
      <c r="H21" s="2172"/>
      <c r="I21" s="2173"/>
      <c r="J21" s="2357"/>
      <c r="K21" s="2357"/>
      <c r="L21" s="2357"/>
      <c r="M21" s="2357"/>
      <c r="N21" s="306" t="s">
        <v>277</v>
      </c>
      <c r="O21" s="1103" t="s">
        <v>711</v>
      </c>
      <c r="P21" s="1104"/>
      <c r="Q21" s="291"/>
      <c r="R21" s="291"/>
      <c r="S21" s="291"/>
      <c r="T21" s="291"/>
      <c r="U21" s="292"/>
      <c r="V21" s="291"/>
      <c r="W21" s="291"/>
      <c r="X21" s="289"/>
      <c r="Y21" s="289"/>
      <c r="AC21" s="1061" t="s">
        <v>1254</v>
      </c>
      <c r="AE21" s="346"/>
      <c r="AF21" s="347"/>
    </row>
    <row r="22" spans="2:32" s="344" customFormat="1" ht="29.15" customHeight="1">
      <c r="B22" s="295"/>
      <c r="C22" s="286"/>
      <c r="D22" s="2171" t="s">
        <v>1255</v>
      </c>
      <c r="E22" s="2172"/>
      <c r="F22" s="2172"/>
      <c r="G22" s="2172"/>
      <c r="H22" s="2172"/>
      <c r="I22" s="2173"/>
      <c r="J22" s="2358" t="str">
        <f>IF(OR(J20="",J21=""),"",J20+J21)</f>
        <v/>
      </c>
      <c r="K22" s="2358"/>
      <c r="L22" s="2358"/>
      <c r="M22" s="2358"/>
      <c r="N22" s="306" t="s">
        <v>277</v>
      </c>
      <c r="O22" s="289" t="s">
        <v>584</v>
      </c>
      <c r="P22" s="289" t="s">
        <v>1256</v>
      </c>
      <c r="Q22" s="291"/>
      <c r="R22" s="291"/>
      <c r="S22" s="291"/>
      <c r="T22" s="291"/>
      <c r="U22" s="292"/>
      <c r="V22" s="291"/>
      <c r="W22" s="291"/>
      <c r="X22" s="289"/>
      <c r="Y22" s="295"/>
      <c r="Z22" s="295"/>
      <c r="AA22" s="295"/>
      <c r="AB22" s="345"/>
      <c r="AC22" s="992"/>
      <c r="AD22" s="347"/>
    </row>
    <row r="23" spans="2:32" s="344" customFormat="1" ht="29.15" customHeight="1">
      <c r="B23" s="295"/>
      <c r="C23" s="286"/>
      <c r="D23" s="2171" t="s">
        <v>1257</v>
      </c>
      <c r="E23" s="2172"/>
      <c r="F23" s="2172"/>
      <c r="G23" s="2172"/>
      <c r="H23" s="2172"/>
      <c r="I23" s="2173"/>
      <c r="J23" s="2358" t="str">
        <f>IF(OR(J20="",J21=""),"",ROUNDDOWN(J22/3,-3))</f>
        <v/>
      </c>
      <c r="K23" s="2358"/>
      <c r="L23" s="2358"/>
      <c r="M23" s="2358"/>
      <c r="N23" s="306"/>
      <c r="O23" s="289" t="s">
        <v>715</v>
      </c>
      <c r="P23" s="289" t="s">
        <v>1258</v>
      </c>
      <c r="Q23" s="291"/>
      <c r="R23" s="291"/>
      <c r="S23" s="291"/>
      <c r="T23" s="291"/>
      <c r="U23" s="292"/>
      <c r="V23" s="291"/>
      <c r="W23" s="291"/>
      <c r="X23" s="289"/>
      <c r="Y23" s="295"/>
      <c r="Z23" s="295"/>
      <c r="AA23" s="295"/>
      <c r="AB23" s="345"/>
      <c r="AC23" s="992"/>
      <c r="AD23" s="347"/>
    </row>
    <row r="24" spans="2:32" s="344" customFormat="1" ht="15" customHeight="1">
      <c r="B24" s="295"/>
      <c r="C24" s="286"/>
      <c r="D24" s="712"/>
      <c r="E24" s="303"/>
      <c r="F24" s="304"/>
      <c r="G24" s="304"/>
      <c r="H24" s="305"/>
      <c r="I24" s="305"/>
      <c r="J24" s="305"/>
      <c r="K24" s="305"/>
      <c r="L24" s="239"/>
      <c r="M24" s="239"/>
      <c r="N24" s="239"/>
      <c r="O24" s="291"/>
      <c r="P24" s="291"/>
      <c r="Q24" s="291"/>
      <c r="R24" s="291"/>
      <c r="S24" s="291"/>
      <c r="T24" s="291"/>
      <c r="U24" s="292"/>
      <c r="V24" s="291"/>
      <c r="W24" s="291"/>
      <c r="X24" s="239"/>
      <c r="Y24" s="239"/>
      <c r="Z24" s="295"/>
      <c r="AA24" s="345"/>
      <c r="AB24" s="345"/>
      <c r="AC24" s="992"/>
      <c r="AD24" s="347"/>
    </row>
    <row r="25" spans="2:32" s="344" customFormat="1" ht="24" customHeight="1">
      <c r="B25" s="295"/>
      <c r="C25" s="286"/>
      <c r="D25" s="289" t="s">
        <v>1178</v>
      </c>
      <c r="E25" s="303"/>
      <c r="F25" s="304"/>
      <c r="G25" s="304"/>
      <c r="H25" s="305"/>
      <c r="I25" s="305"/>
      <c r="J25" s="305"/>
      <c r="K25" s="305"/>
      <c r="L25" s="239"/>
      <c r="M25" s="239"/>
      <c r="N25" s="239"/>
      <c r="O25" s="239"/>
      <c r="P25" s="239"/>
      <c r="Q25" s="239"/>
      <c r="R25" s="239"/>
      <c r="S25" s="239"/>
      <c r="T25" s="239"/>
      <c r="U25" s="239"/>
      <c r="V25" s="239"/>
      <c r="W25" s="239"/>
      <c r="X25" s="239"/>
      <c r="Y25" s="239"/>
      <c r="Z25" s="295"/>
      <c r="AA25" s="345"/>
      <c r="AB25" s="345"/>
      <c r="AC25" s="992"/>
    </row>
    <row r="26" spans="2:32" s="344" customFormat="1" ht="30" customHeight="1">
      <c r="B26" s="295"/>
      <c r="C26" s="286"/>
      <c r="D26" s="2171" t="s">
        <v>1179</v>
      </c>
      <c r="E26" s="2172"/>
      <c r="F26" s="2172"/>
      <c r="G26" s="2172"/>
      <c r="H26" s="2172"/>
      <c r="I26" s="2173"/>
      <c r="J26" s="2359"/>
      <c r="K26" s="2359"/>
      <c r="L26" s="2359"/>
      <c r="M26" s="2359"/>
      <c r="N26" s="306" t="s">
        <v>277</v>
      </c>
      <c r="O26" s="289" t="s">
        <v>1259</v>
      </c>
      <c r="P26" s="1057"/>
      <c r="Q26" s="1057"/>
      <c r="R26" s="1057"/>
      <c r="S26" s="306"/>
      <c r="T26" s="289"/>
      <c r="U26" s="833"/>
      <c r="V26" s="833"/>
      <c r="W26" s="833"/>
      <c r="X26" s="833"/>
      <c r="Y26" s="833"/>
      <c r="Z26" s="295"/>
      <c r="AC26" s="745" t="s">
        <v>1260</v>
      </c>
      <c r="AD26" s="347"/>
    </row>
    <row r="27" spans="2:32" s="344" customFormat="1" ht="30" customHeight="1">
      <c r="B27" s="295"/>
      <c r="C27" s="286"/>
      <c r="D27" s="2171" t="s">
        <v>1180</v>
      </c>
      <c r="E27" s="2172"/>
      <c r="F27" s="2172"/>
      <c r="G27" s="2172"/>
      <c r="H27" s="2172"/>
      <c r="I27" s="2173"/>
      <c r="J27" s="2363">
        <v>60000</v>
      </c>
      <c r="K27" s="2363"/>
      <c r="L27" s="2363"/>
      <c r="M27" s="2363"/>
      <c r="N27" s="306" t="s">
        <v>277</v>
      </c>
      <c r="O27" s="289" t="s">
        <v>1261</v>
      </c>
      <c r="P27" s="289" t="s">
        <v>1181</v>
      </c>
      <c r="Q27" s="289"/>
      <c r="R27" s="289"/>
      <c r="S27" s="289"/>
      <c r="T27" s="289"/>
      <c r="U27" s="289"/>
      <c r="V27" s="289"/>
      <c r="W27" s="289"/>
      <c r="X27" s="289"/>
      <c r="Y27" s="289"/>
      <c r="Z27" s="295"/>
      <c r="AC27" s="745" t="s">
        <v>1262</v>
      </c>
      <c r="AD27" s="347"/>
    </row>
    <row r="28" spans="2:32" s="344" customFormat="1" ht="30" customHeight="1">
      <c r="B28" s="295"/>
      <c r="C28" s="286"/>
      <c r="D28" s="2171" t="s">
        <v>1263</v>
      </c>
      <c r="E28" s="2172"/>
      <c r="F28" s="2172"/>
      <c r="G28" s="2172"/>
      <c r="H28" s="2172"/>
      <c r="I28" s="2173"/>
      <c r="J28" s="2358" t="str">
        <f>IF(J26="","",ROUNDDOWN(J26+J27,-3))</f>
        <v/>
      </c>
      <c r="K28" s="2358"/>
      <c r="L28" s="2358"/>
      <c r="M28" s="2358"/>
      <c r="N28" s="306" t="s">
        <v>277</v>
      </c>
      <c r="O28" s="289" t="s">
        <v>1184</v>
      </c>
      <c r="P28" s="289" t="s">
        <v>1264</v>
      </c>
      <c r="Q28" s="289"/>
      <c r="R28" s="289"/>
      <c r="S28" s="289"/>
      <c r="T28" s="289"/>
      <c r="U28" s="289"/>
      <c r="V28" s="289"/>
      <c r="W28" s="289"/>
      <c r="X28" s="289"/>
      <c r="Y28" s="289"/>
      <c r="Z28" s="295"/>
      <c r="AC28" s="745" t="s">
        <v>1265</v>
      </c>
      <c r="AD28" s="347"/>
    </row>
    <row r="29" spans="2:32" s="344" customFormat="1" ht="15" customHeight="1">
      <c r="B29" s="295"/>
      <c r="C29" s="286"/>
      <c r="D29" s="303"/>
      <c r="E29" s="303"/>
      <c r="F29" s="304"/>
      <c r="G29" s="304"/>
      <c r="H29" s="305"/>
      <c r="I29" s="305"/>
      <c r="J29" s="305"/>
      <c r="K29" s="305"/>
      <c r="L29" s="239"/>
      <c r="M29" s="239"/>
      <c r="N29" s="239"/>
      <c r="O29" s="239"/>
      <c r="P29" s="239"/>
      <c r="Q29" s="723"/>
      <c r="R29" s="723"/>
      <c r="S29" s="723"/>
      <c r="T29" s="723"/>
      <c r="U29" s="723"/>
      <c r="V29" s="723"/>
      <c r="W29" s="723"/>
      <c r="X29" s="723"/>
      <c r="Y29" s="723"/>
      <c r="Z29" s="295"/>
      <c r="AA29" s="345"/>
      <c r="AB29" s="345"/>
      <c r="AC29" s="745"/>
      <c r="AD29" s="347"/>
    </row>
    <row r="30" spans="2:32" s="293" customFormat="1" ht="16.5">
      <c r="B30" s="288"/>
      <c r="C30" s="289"/>
      <c r="D30" s="289" t="s">
        <v>1182</v>
      </c>
      <c r="E30" s="291"/>
      <c r="F30" s="291"/>
      <c r="G30" s="291"/>
      <c r="H30" s="291"/>
      <c r="I30" s="291"/>
      <c r="J30" s="291"/>
      <c r="K30" s="291"/>
      <c r="L30" s="291"/>
      <c r="M30" s="291"/>
      <c r="N30" s="291"/>
      <c r="O30" s="291"/>
      <c r="P30" s="291"/>
      <c r="Q30" s="291"/>
      <c r="R30" s="291"/>
      <c r="S30" s="291"/>
      <c r="T30" s="291"/>
      <c r="U30" s="1104"/>
      <c r="V30" s="291"/>
      <c r="W30" s="291"/>
      <c r="X30" s="291"/>
      <c r="Y30" s="291"/>
      <c r="Z30" s="288"/>
      <c r="AA30" s="236"/>
      <c r="AB30" s="236"/>
      <c r="AC30" s="992"/>
      <c r="AD30" s="1124"/>
    </row>
    <row r="31" spans="2:32" s="344" customFormat="1" ht="30" customHeight="1">
      <c r="B31" s="295"/>
      <c r="C31" s="286"/>
      <c r="D31" s="2164" t="s">
        <v>745</v>
      </c>
      <c r="E31" s="2165"/>
      <c r="F31" s="2165"/>
      <c r="G31" s="2165"/>
      <c r="H31" s="2165"/>
      <c r="I31" s="2166"/>
      <c r="J31" s="2341">
        <v>800000</v>
      </c>
      <c r="K31" s="2341"/>
      <c r="L31" s="2341"/>
      <c r="M31" s="2341"/>
      <c r="N31" s="306" t="s">
        <v>277</v>
      </c>
      <c r="O31" s="289" t="s">
        <v>725</v>
      </c>
      <c r="P31" s="289" t="s">
        <v>1183</v>
      </c>
      <c r="Q31" s="289"/>
      <c r="R31" s="289"/>
      <c r="S31" s="289"/>
      <c r="T31" s="289"/>
      <c r="U31" s="289"/>
      <c r="V31" s="289"/>
      <c r="W31" s="289"/>
      <c r="X31" s="289"/>
      <c r="Y31" s="289"/>
      <c r="Z31" s="295"/>
      <c r="AA31" s="345"/>
      <c r="AB31" s="345"/>
      <c r="AC31" s="992"/>
      <c r="AD31" s="347"/>
    </row>
    <row r="32" spans="2:32" s="344" customFormat="1" ht="15" customHeight="1">
      <c r="B32" s="295"/>
      <c r="C32" s="286"/>
      <c r="D32" s="303"/>
      <c r="E32" s="303"/>
      <c r="F32" s="304"/>
      <c r="G32" s="304"/>
      <c r="H32" s="305"/>
      <c r="I32" s="710"/>
      <c r="J32" s="710"/>
      <c r="K32" s="710"/>
      <c r="L32" s="710"/>
      <c r="M32" s="710"/>
      <c r="N32" s="710"/>
      <c r="O32" s="710"/>
      <c r="P32" s="307"/>
      <c r="Q32" s="710"/>
      <c r="R32" s="710"/>
      <c r="S32" s="710"/>
      <c r="T32" s="710"/>
      <c r="U32" s="710"/>
      <c r="V32" s="710"/>
      <c r="W32" s="710"/>
      <c r="X32" s="710"/>
      <c r="Y32" s="710"/>
      <c r="Z32" s="295"/>
      <c r="AA32" s="345"/>
      <c r="AB32" s="345"/>
      <c r="AC32" s="992"/>
      <c r="AD32" s="347"/>
    </row>
    <row r="33" spans="2:30" s="293" customFormat="1" ht="15.5">
      <c r="B33" s="288"/>
      <c r="C33" s="289" t="s">
        <v>747</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236"/>
      <c r="AC33" s="992"/>
      <c r="AD33" s="347"/>
    </row>
    <row r="34" spans="2:30" s="344" customFormat="1" ht="30" customHeight="1">
      <c r="B34" s="295"/>
      <c r="C34" s="286"/>
      <c r="D34" s="2164" t="s">
        <v>748</v>
      </c>
      <c r="E34" s="2165"/>
      <c r="F34" s="2165"/>
      <c r="G34" s="2165"/>
      <c r="H34" s="2165"/>
      <c r="I34" s="2166"/>
      <c r="J34" s="2341" t="str">
        <f>IF(OR(J20="",J21="",J26=""),"",MIN(J23,J28,J31))</f>
        <v/>
      </c>
      <c r="K34" s="2341"/>
      <c r="L34" s="2341"/>
      <c r="M34" s="2341"/>
      <c r="N34" s="306" t="s">
        <v>277</v>
      </c>
      <c r="O34" s="289" t="s">
        <v>1266</v>
      </c>
      <c r="P34" s="289" t="s">
        <v>1267</v>
      </c>
      <c r="Q34" s="289"/>
      <c r="R34" s="289"/>
      <c r="S34" s="289"/>
      <c r="T34" s="289"/>
      <c r="U34" s="289"/>
      <c r="V34" s="289"/>
      <c r="W34" s="289"/>
      <c r="X34" s="289"/>
      <c r="Y34" s="289"/>
      <c r="Z34" s="295"/>
      <c r="AA34" s="345"/>
      <c r="AB34" s="345"/>
      <c r="AC34" s="992"/>
      <c r="AD34" s="347"/>
    </row>
    <row r="35" spans="2:30" s="344" customFormat="1" ht="15" hidden="1" customHeight="1">
      <c r="B35" s="295"/>
      <c r="C35" s="286"/>
      <c r="D35" s="837" t="s">
        <v>1268</v>
      </c>
      <c r="E35" s="711"/>
      <c r="F35" s="308"/>
      <c r="G35" s="308"/>
      <c r="H35" s="307"/>
      <c r="I35" s="710"/>
      <c r="J35" s="710"/>
      <c r="K35" s="710"/>
      <c r="L35" s="710"/>
      <c r="M35" s="710"/>
      <c r="N35" s="710"/>
      <c r="O35" s="710"/>
      <c r="P35" s="307"/>
      <c r="Q35" s="710"/>
      <c r="R35" s="710"/>
      <c r="S35" s="710"/>
      <c r="T35" s="710"/>
      <c r="U35" s="710"/>
      <c r="V35" s="710"/>
      <c r="W35" s="710"/>
      <c r="X35" s="710"/>
      <c r="Y35" s="710"/>
      <c r="Z35" s="295"/>
      <c r="AA35" s="345"/>
      <c r="AB35" s="345"/>
      <c r="AC35" s="992"/>
      <c r="AD35" s="347"/>
    </row>
    <row r="36" spans="2:30" s="344" customFormat="1" ht="30" hidden="1" customHeight="1">
      <c r="B36" s="295"/>
      <c r="C36" s="286"/>
      <c r="D36" s="2223" t="s">
        <v>1269</v>
      </c>
      <c r="E36" s="2165"/>
      <c r="F36" s="2165"/>
      <c r="G36" s="2165"/>
      <c r="H36" s="2165"/>
      <c r="I36" s="2166"/>
      <c r="J36" s="2351" t="e">
        <f>IF(#REF!="□",0,J34*K12)</f>
        <v>#REF!</v>
      </c>
      <c r="K36" s="2351"/>
      <c r="L36" s="2351"/>
      <c r="M36" s="2351"/>
      <c r="N36" s="832" t="s">
        <v>277</v>
      </c>
      <c r="O36" s="842" t="s">
        <v>1270</v>
      </c>
      <c r="P36" s="711" t="s">
        <v>1271</v>
      </c>
      <c r="Q36" s="711"/>
      <c r="R36" s="711"/>
      <c r="S36" s="711"/>
      <c r="T36" s="711"/>
      <c r="U36" s="711"/>
      <c r="V36" s="711"/>
      <c r="W36" s="711"/>
      <c r="X36" s="711"/>
      <c r="Y36" s="711"/>
      <c r="Z36" s="295"/>
      <c r="AA36" s="345"/>
      <c r="AB36" s="345"/>
      <c r="AC36" s="992"/>
      <c r="AD36" s="347"/>
    </row>
    <row r="37" spans="2:30" s="344" customFormat="1" ht="18" hidden="1" customHeight="1">
      <c r="B37" s="295"/>
      <c r="C37" s="286"/>
      <c r="D37" s="837"/>
      <c r="E37" s="839"/>
      <c r="F37" s="839"/>
      <c r="G37" s="839"/>
      <c r="H37" s="839"/>
      <c r="I37" s="839"/>
      <c r="J37" s="819"/>
      <c r="K37" s="819"/>
      <c r="L37" s="819"/>
      <c r="M37" s="819"/>
      <c r="N37" s="843"/>
      <c r="O37" s="843"/>
      <c r="P37" s="1105"/>
      <c r="Q37" s="1105"/>
      <c r="R37" s="1105"/>
      <c r="S37" s="307"/>
      <c r="T37" s="307"/>
      <c r="U37" s="307"/>
      <c r="V37" s="307"/>
      <c r="W37" s="307"/>
      <c r="X37" s="307"/>
      <c r="Y37" s="307"/>
      <c r="Z37" s="295"/>
      <c r="AA37" s="345"/>
      <c r="AB37" s="345"/>
      <c r="AC37" s="992"/>
      <c r="AD37" s="347"/>
    </row>
    <row r="38" spans="2:30" s="344" customFormat="1" ht="18" customHeight="1">
      <c r="B38" s="295"/>
      <c r="C38" s="286"/>
      <c r="D38" s="837"/>
      <c r="E38" s="839"/>
      <c r="F38" s="839"/>
      <c r="G38" s="839"/>
      <c r="H38" s="839"/>
      <c r="I38" s="839"/>
      <c r="J38" s="819"/>
      <c r="K38" s="819"/>
      <c r="L38" s="819"/>
      <c r="M38" s="819"/>
      <c r="N38" s="843"/>
      <c r="O38" s="843"/>
      <c r="P38" s="1105"/>
      <c r="Q38" s="1105"/>
      <c r="R38" s="1105"/>
      <c r="S38" s="307"/>
      <c r="T38" s="307"/>
      <c r="U38" s="307"/>
      <c r="V38" s="307"/>
      <c r="W38" s="307"/>
      <c r="X38" s="307"/>
      <c r="Y38" s="307"/>
      <c r="Z38" s="295"/>
      <c r="AA38" s="345"/>
      <c r="AB38" s="345"/>
      <c r="AC38" s="992"/>
      <c r="AD38" s="347"/>
    </row>
    <row r="39" spans="2:30" s="344" customFormat="1" ht="30" customHeight="1">
      <c r="B39" s="295"/>
      <c r="C39" s="286"/>
      <c r="D39" s="2164" t="s">
        <v>791</v>
      </c>
      <c r="E39" s="2165"/>
      <c r="F39" s="2165"/>
      <c r="G39" s="2165"/>
      <c r="H39" s="2165"/>
      <c r="I39" s="2166"/>
      <c r="J39" s="2351">
        <f>IF(J12="",0,J34*J12)</f>
        <v>0</v>
      </c>
      <c r="K39" s="2351"/>
      <c r="L39" s="2351"/>
      <c r="M39" s="2351"/>
      <c r="N39" s="306" t="s">
        <v>277</v>
      </c>
      <c r="O39" s="842" t="s">
        <v>1283</v>
      </c>
      <c r="P39" s="711" t="s">
        <v>1273</v>
      </c>
      <c r="Q39" s="711"/>
      <c r="R39" s="711"/>
      <c r="S39" s="711"/>
      <c r="T39" s="711"/>
      <c r="U39" s="711"/>
      <c r="V39" s="711"/>
      <c r="W39" s="711"/>
      <c r="X39" s="711"/>
      <c r="Y39" s="711"/>
      <c r="Z39" s="295"/>
      <c r="AA39" s="345"/>
      <c r="AB39" s="345"/>
      <c r="AC39" s="992"/>
      <c r="AD39" s="347"/>
    </row>
    <row r="40" spans="2:30" s="344" customFormat="1" ht="18" customHeight="1">
      <c r="B40" s="295"/>
      <c r="C40" s="286"/>
      <c r="D40" s="837" t="s">
        <v>1284</v>
      </c>
      <c r="E40" s="343"/>
      <c r="F40" s="343"/>
      <c r="G40" s="343"/>
      <c r="H40" s="343"/>
      <c r="I40" s="343"/>
      <c r="J40" s="843"/>
      <c r="K40" s="843"/>
      <c r="L40" s="843"/>
      <c r="M40" s="843"/>
      <c r="N40" s="843"/>
      <c r="O40" s="843"/>
      <c r="P40" s="1105"/>
      <c r="Q40" s="843"/>
      <c r="R40" s="843"/>
      <c r="S40" s="710"/>
      <c r="T40" s="710"/>
      <c r="U40" s="307"/>
      <c r="V40" s="710"/>
      <c r="W40" s="710"/>
      <c r="X40" s="710"/>
      <c r="Y40" s="710"/>
      <c r="Z40" s="295"/>
      <c r="AA40" s="345"/>
      <c r="AB40" s="345"/>
      <c r="AC40" s="992"/>
      <c r="AD40" s="347"/>
    </row>
    <row r="41" spans="2:30" s="344" customFormat="1" ht="50.15" hidden="1" customHeight="1">
      <c r="B41" s="295"/>
      <c r="C41" s="286"/>
      <c r="D41" s="2171" t="s">
        <v>1274</v>
      </c>
      <c r="E41" s="2172"/>
      <c r="F41" s="2172"/>
      <c r="G41" s="2172"/>
      <c r="H41" s="2172"/>
      <c r="I41" s="2173"/>
      <c r="J41" s="2341" t="str">
        <f>IFERROR(J36+J39,"")</f>
        <v/>
      </c>
      <c r="K41" s="2341"/>
      <c r="L41" s="2341"/>
      <c r="M41" s="2341"/>
      <c r="N41" s="306" t="s">
        <v>277</v>
      </c>
      <c r="O41" s="289" t="s">
        <v>1275</v>
      </c>
      <c r="P41" s="289" t="s">
        <v>1276</v>
      </c>
      <c r="Q41" s="289"/>
      <c r="R41" s="289"/>
      <c r="S41" s="289"/>
      <c r="T41" s="289"/>
      <c r="U41" s="289"/>
      <c r="V41" s="289"/>
      <c r="W41" s="289"/>
      <c r="X41" s="289"/>
      <c r="Y41" s="289"/>
      <c r="Z41" s="295"/>
      <c r="AA41" s="345"/>
      <c r="AB41" s="345"/>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345"/>
      <c r="AB42" s="345"/>
      <c r="AC42" s="992"/>
      <c r="AD42" s="347"/>
    </row>
    <row r="43" spans="2:30" s="344" customFormat="1" ht="15" customHeight="1">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95"/>
      <c r="AA43" s="345"/>
      <c r="AB43" s="345"/>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36"/>
      <c r="AB44" s="236"/>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36"/>
      <c r="AB45" s="236"/>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36"/>
      <c r="AB46" s="236"/>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36"/>
      <c r="AB47" s="236"/>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36"/>
      <c r="AB48" s="236"/>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36"/>
      <c r="AB49" s="236"/>
      <c r="AC49" s="992"/>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36"/>
      <c r="AB50" s="236"/>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36"/>
      <c r="AB51" s="236"/>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36"/>
      <c r="AB52" s="236"/>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36"/>
      <c r="AB53" s="236"/>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36"/>
      <c r="AB54" s="236"/>
      <c r="AC54" s="1113"/>
      <c r="AD54" s="310"/>
    </row>
    <row r="55" spans="2:31" s="293" customFormat="1" ht="15.5">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c r="AA55" s="236"/>
      <c r="AB55" s="236"/>
      <c r="AC55" s="1113"/>
      <c r="AD55" s="310"/>
    </row>
    <row r="56" spans="2:31" s="293" customFormat="1" ht="15.5">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8"/>
      <c r="AA56" s="236"/>
      <c r="AB56" s="236"/>
      <c r="AC56" s="1113"/>
      <c r="AD56" s="310"/>
    </row>
    <row r="57" spans="2:31" s="293" customFormat="1" ht="15.5">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8"/>
      <c r="AA57" s="236"/>
      <c r="AB57" s="236"/>
      <c r="AC57" s="1113"/>
      <c r="AD57" s="310"/>
    </row>
    <row r="58" spans="2:31" ht="12.75" customHeight="1">
      <c r="Z58" s="280"/>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row>
    <row r="63" spans="2:31" ht="20.149999999999999" customHeight="1">
      <c r="AC63" s="1113"/>
      <c r="AD63" s="310"/>
      <c r="AE63" s="311"/>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3"/>
      <c r="AD74" s="310"/>
    </row>
    <row r="75" spans="29:30" ht="20.149999999999999" customHeight="1">
      <c r="AC75" s="1114"/>
      <c r="AD75" s="313"/>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84" spans="29:30" ht="20.149999999999999" customHeight="1">
      <c r="AC84" s="1113"/>
      <c r="AD84" s="310"/>
    </row>
    <row r="92" spans="29:30" ht="20.149999999999999" customHeight="1">
      <c r="AD92" s="314"/>
    </row>
    <row r="93" spans="29:30" ht="20.149999999999999" customHeight="1">
      <c r="AD93" s="315"/>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5"/>
      <c r="AD197" s="317"/>
    </row>
    <row r="198" spans="29:30" ht="20.149999999999999" customHeight="1">
      <c r="AC198" s="1116"/>
      <c r="AD198" s="248"/>
    </row>
    <row r="199" spans="29:30" ht="20.149999999999999" customHeight="1">
      <c r="AC199" s="1116"/>
      <c r="AD199" s="248"/>
    </row>
    <row r="200" spans="29:30" ht="20.149999999999999" customHeight="1">
      <c r="AC200" s="1117"/>
      <c r="AD200" s="250"/>
    </row>
    <row r="201" spans="29:30" ht="20.149999999999999" customHeight="1">
      <c r="AC201" s="1117"/>
      <c r="AD201" s="250"/>
    </row>
    <row r="202" spans="29:30" ht="20.149999999999999" customHeight="1">
      <c r="AC202" s="1117"/>
      <c r="AD202" s="250"/>
    </row>
    <row r="203" spans="29:30" ht="20.149999999999999" customHeight="1">
      <c r="AC203" s="1117"/>
      <c r="AD203" s="250"/>
    </row>
  </sheetData>
  <sheetProtection algorithmName="SHA-512" hashValue="Q6Epvrad+5aAuVGu6xxsQuBJMrvr+0Uioq6SFL+lszhrKJTybpQBd9dJEGp3AUT1bSCofB2/7d218peBqGl2HA==" saltValue="jOiHXJDXUPzo2xdX87hUrQ==" spinCount="100000" sheet="1" formatCells="0" formatRows="0" insertRows="0" deleteRows="0" selectLockedCells="1" autoFilter="0" pivotTables="0"/>
  <mergeCells count="35">
    <mergeCell ref="D41:I41"/>
    <mergeCell ref="J41:M41"/>
    <mergeCell ref="D8:I8"/>
    <mergeCell ref="J8:V8"/>
    <mergeCell ref="J12:K12"/>
    <mergeCell ref="J11:L11"/>
    <mergeCell ref="D34:I34"/>
    <mergeCell ref="J34:M34"/>
    <mergeCell ref="D36:I36"/>
    <mergeCell ref="J36:M36"/>
    <mergeCell ref="D39:I39"/>
    <mergeCell ref="J39:M39"/>
    <mergeCell ref="D27:I27"/>
    <mergeCell ref="J27:M27"/>
    <mergeCell ref="D28:I28"/>
    <mergeCell ref="J28:M28"/>
    <mergeCell ref="D31:I31"/>
    <mergeCell ref="J31:M31"/>
    <mergeCell ref="D22:I22"/>
    <mergeCell ref="J22:M22"/>
    <mergeCell ref="D23:I23"/>
    <mergeCell ref="J23:M23"/>
    <mergeCell ref="D26:I26"/>
    <mergeCell ref="J26:M26"/>
    <mergeCell ref="D16:I16"/>
    <mergeCell ref="J16:V16"/>
    <mergeCell ref="D20:I20"/>
    <mergeCell ref="J20:M20"/>
    <mergeCell ref="D21:I21"/>
    <mergeCell ref="J21:M21"/>
    <mergeCell ref="D11:I11"/>
    <mergeCell ref="D12:I12"/>
    <mergeCell ref="P12:R12"/>
    <mergeCell ref="D15:I15"/>
    <mergeCell ref="J15:V15"/>
  </mergeCells>
  <phoneticPr fontId="22"/>
  <conditionalFormatting sqref="B1:B3">
    <cfRule type="expression" dxfId="121" priority="18">
      <formula>_xlfn.ISFORMULA(B1)=TRUE</formula>
    </cfRule>
  </conditionalFormatting>
  <conditionalFormatting sqref="J12">
    <cfRule type="containsBlanks" dxfId="120" priority="2">
      <formula>LEN(TRIM(J12))=0</formula>
    </cfRule>
  </conditionalFormatting>
  <conditionalFormatting sqref="J15:J16">
    <cfRule type="containsBlanks" dxfId="119" priority="17">
      <formula>LEN(TRIM(J15))=0</formula>
    </cfRule>
  </conditionalFormatting>
  <conditionalFormatting sqref="J20:J21">
    <cfRule type="containsBlanks" dxfId="118" priority="12">
      <formula>LEN(TRIM(J20))=0</formula>
    </cfRule>
  </conditionalFormatting>
  <conditionalFormatting sqref="J22:J23">
    <cfRule type="notContainsBlanks" dxfId="117" priority="3">
      <formula>LEN(TRIM(J22))&gt;0</formula>
    </cfRule>
    <cfRule type="expression" dxfId="116" priority="4">
      <formula>#REF!="■"</formula>
    </cfRule>
  </conditionalFormatting>
  <conditionalFormatting sqref="J26:J27">
    <cfRule type="expression" dxfId="115" priority="10">
      <formula>#REF!&lt;&gt;""</formula>
    </cfRule>
    <cfRule type="containsBlanks" dxfId="114" priority="11">
      <formula>LEN(TRIM(J26))=0</formula>
    </cfRule>
  </conditionalFormatting>
  <conditionalFormatting sqref="J28">
    <cfRule type="notContainsBlanks" dxfId="113" priority="6">
      <formula>LEN(TRIM(J28))&gt;0</formula>
    </cfRule>
    <cfRule type="expression" dxfId="112" priority="7">
      <formula>#REF!="■"</formula>
    </cfRule>
  </conditionalFormatting>
  <conditionalFormatting sqref="J26:M26">
    <cfRule type="expression" dxfId="111" priority="8">
      <formula>#REF!&lt;&gt;""</formula>
    </cfRule>
  </conditionalFormatting>
  <conditionalFormatting sqref="J27:M27">
    <cfRule type="expression" dxfId="110" priority="9">
      <formula>#REF!&lt;&gt;""</formula>
    </cfRule>
  </conditionalFormatting>
  <conditionalFormatting sqref="Q11">
    <cfRule type="expression" dxfId="109" priority="15">
      <formula>$Q$11="■"</formula>
    </cfRule>
  </conditionalFormatting>
  <conditionalFormatting sqref="AC16">
    <cfRule type="expression" dxfId="108" priority="1">
      <formula>_xlfn.ISFORMULA(AC16)=TRUE</formula>
    </cfRule>
  </conditionalFormatting>
  <conditionalFormatting sqref="AC27:AC29">
    <cfRule type="expression" dxfId="107" priority="5">
      <formula>_xlfn.ISFORMULA(AC27)=TRUE</formula>
    </cfRule>
  </conditionalFormatting>
  <conditionalFormatting sqref="AD92:AD93 AC157:AD203">
    <cfRule type="expression" priority="19">
      <formula>CELL("protect",AC92)=0</formula>
    </cfRule>
  </conditionalFormatting>
  <dataValidations count="5">
    <dataValidation type="custom" imeMode="disabled" allowBlank="1" showInputMessage="1" showErrorMessage="1" error="整数で入力してください。" sqref="WVH983076:WVK983076 L65504:R65504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0:R131040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6:R196576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2:R262112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48:R327648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4:R393184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0:R458720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6:R524256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2:R589792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28:R655328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4:R720864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0:R786400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6:R851936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2:R917472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08:R983008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WAM42:WAS43 VQQ42:VQW43 VGU42:VHA43 UWY42:UXE43 UNC42:UNI43 UDG42:UDM43 TTK42:TTQ43 TJO42:TJU43 SZS42:SZY43 SPW42:SQC43 SGA42:SGG43 RWE42:RWK43 RMI42:RMO43 RCM42:RCS43 QSQ42:QSW43 QIU42:QJA43 PYY42:PZE43 PPC42:PPI43 PFG42:PFM43 OVK42:OVQ43 OLO42:OLU43 OBS42:OBY43 NRW42:NSC43 NIA42:NIG43 MYE42:MYK43 MOI42:MOO43 MEM42:MES43 LUQ42:LUW43 LKU42:LLA43 LAY42:LBE43 KRC42:KRI43 KHG42:KHM43 JXK42:JXQ43 JNO42:JNU43 JDS42:JDY43 ITW42:IUC43 IKA42:IKG43 IAE42:IAK43 HQI42:HQO43 HGM42:HGS43 GWQ42:GWW43 GMU42:GNA43 GCY42:GDE43 FTC42:FTI43 FJG42:FJM43 EZK42:EZQ43 EPO42:EPU43 EFS42:EFY43 DVW42:DWC43 DMA42:DMG43 DCE42:DCK43 CSI42:CSO43 CIM42:CIS43 BYQ42:BYW43 BOU42:BPA43 BEY42:BFE43 AVC42:AVI43 ALG42:ALM43 ABK42:ABQ43 RO42:RU43 HS42:HY43 WUE42:WUK43 WKI42:WKO43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5:WUK40 WKI35:WKO40 WAM35:WAS40 VQQ35:VQW40 VGU35:VHA40 UWY35:UXE40 UNC35:UNI40 UDG35:UDM40 TTK35:TTQ40 TJO35:TJU40 SZS35:SZY40 SPW35:SQC40 SGA35:SGG40 RWE35:RWK40 RMI35:RMO40 RCM35:RCS40 QSQ35:QSW40 QIU35:QJA40 PYY35:PZE40 PPC35:PPI40 PFG35:PFM40 OVK35:OVQ40 OLO35:OLU40 OBS35:OBY40 NRW35:NSC40 NIA35:NIG40 MYE35:MYK40 MOI35:MOO40 MEM35:MES40 LUQ35:LUW40 LKU35:LLA40 LAY35:LBE40 KRC35:KRI40 KHG35:KHM40 JXK35:JXQ40 JNO35:JNU40 JDS35:JDY40 ITW35:IUC40 IKA35:IKG40 IAE35:IAK40 HQI35:HQO40 HGM35:HGS40 GWQ35:GWW40 GMU35:GNA40 GCY35:GDE40 FTC35:FTI40 FJG35:FJM40 EZK35:EZQ40 EPO35:EPU40 EFS35:EFY40 DVW35:DWC40 DMA35:DMG40 DCE35:DCK40 CSI35:CSO40 CIM35:CIS40 BYQ35:BYW40 BOU35:BPA40 BEY35:BFE40 AVC35:AVI40 ALG35:ALM40 ABK35:ABQ40 RO35:RU40 HS35:HY40 HS26:HY28 WUE26:WUK28 WKI26:WKO28 WAM26:WAS28 VQQ26:VQW28 VGU26:VHA28 UWY26:UXE28 UNC26:UNI28 UDG26:UDM28 TTK26:TTQ28 TJO26:TJU28 SZS26:SZY28 SPW26:SQC28 SGA26:SGG28 RWE26:RWK28 RMI26:RMO28 RCM26:RCS28 QSQ26:QSW28 QIU26:QJA28 PYY26:PZE28 PPC26:PPI28 PFG26:PFM28 OVK26:OVQ28 OLO26:OLU28 OBS26:OBY28 NRW26:NSC28 NIA26:NIG28 MYE26:MYK28 MOI26:MOO28 MEM26:MES28 LUQ26:LUW28 LKU26:LLA28 LAY26:LBE28 KRC26:KRI28 KHG26:KHM28 JXK26:JXQ28 JNO26:JNU28 JDS26:JDY28 ITW26:IUC28 IKA26:IKG28 IAE26:IAK28 HQI26:HQO28 HGM26:HGS28 GWQ26:GWW28 GMU26:GNA28 GCY26:GDE28 FTC26:FTI28 FJG26:FJM28 EZK26:EZQ28 EPO26:EPU28 EFS26:EFY28 DVW26:DWC28 DMA26:DMG28 DCE26:DCK28 CSI26:CSO28 CIM26:CIS28 BYQ26:BYW28 BOU26:BPA28 BEY26:BFE28 AVC26:AVI28 ALG26:ALM28 ABK26:ABQ28 RO26:RU28" xr:uid="{AB76533E-00D0-478F-B013-0DCB41AB5BC2}">
      <formula1>L20-ROUNDDOWN(L20,0)=0</formula1>
    </dataValidation>
    <dataValidation type="list" allowBlank="1" showInputMessage="1" showErrorMessage="1" sqref="L65493:M65493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29:M131029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5:M196565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1:M262101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37:M327637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3:M393173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09:M458709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5:M524245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1:M589781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17:M655317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3:M720853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89:M786389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5:M851925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1:M917461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2997:M982997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xr:uid="{07C9B61D-0D79-4D96-9B25-98A2D3B1CD9A}">
      <formula1>"□,■"</formula1>
    </dataValidation>
    <dataValidation type="list" allowBlank="1" showInputMessage="1" showErrorMessage="1" sqref="WUE983004:WUK983004 L65499:R65499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5:R131035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1:R196571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07:R262107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3:R327643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79:R393179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5:R458715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1:R524251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87:R589787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3:R655323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59:R720859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5:R786395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1:R851931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67:R917467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3:R983003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4F05BD2A-4378-42F2-8198-DDE4C28796B4}">
      <formula1>"専用,ハイブリット"</formula1>
    </dataValidation>
    <dataValidation type="list" allowBlank="1" showInputMessage="1" showErrorMessage="1" sqref="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983086 Z917550 Z852014 Z786478 Z720942 Z655406 Z589870 Z524334 Z458798 Z393262 Z327726 Z262190 Z196654 Z131118 Z65582 Z983088 Z917552 Z852016 Z786480 Z720944 Z655408 Z589872 Z524336 Z458800 Z393264 Z327728 Z262192 Z196656 Z131120 Z65584" xr:uid="{051C453B-6C3F-4C72-B1F8-D3EA8C828AD1}">
      <formula1>"無,有"</formula1>
    </dataValidation>
    <dataValidation type="custom" imeMode="disabled" allowBlank="1" showInputMessage="1" showErrorMessage="1" error="小数点以下は第一位まで、二位以下切り捨てで入力して下さい。" sqref="L65496:R65496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2:R131032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68:R196568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4:R262104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0:R327640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6:R393176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2:R458712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48:R524248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4:R589784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0:R655320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6:R720856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2:R786392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28:R851928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4:R917464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0:R983000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F33FC48A-2258-47E4-B88B-9A3780DAF6A0}">
      <formula1>L65496-ROUNDDOWN(L65496,1)=0</formula1>
    </dataValidation>
  </dataValidations>
  <pageMargins left="0.9055118110236221" right="0.47244094488188981" top="0.70866141732283472" bottom="0.19685039370078741" header="0.19685039370078741" footer="0.19685039370078741"/>
  <pageSetup paperSize="9" scale="87" fitToHeight="0" orientation="portrait" r:id="rId1"/>
  <headerFooter scaleWithDoc="0">
    <oddFooter>&amp;R&amp;"ＭＳ 明朝,標準"&amp;8&amp;K01+016R6高層ZEH-M_ver.1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O65561:O65564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O131097:O131100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O196633:O196636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O262169:O262172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O327705:O327708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O393241:O393244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O458777:O458780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O524313:O524316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O589849:O589852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O655385:O655388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O720921:O720924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O786457:O786460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O851993:O851996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O917529:O917532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O983065:O983068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O65558:O65559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O131094:O131095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O196630:O196631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O262166:O262167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O327702:O327703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O393238:O393239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O458774:O458775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O524310:O524311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O589846:O589847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O655382:O655383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O720918:O720919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O786454:O786455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O851990:O851991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O917526:O917527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O983062:O983063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L65552:L65554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L131088:L131090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L196624:L196626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L262160:L262162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L327696:L327698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L393232:L393234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L458768:L458770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L524304:L524306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L589840:L589842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L655376:L655378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L720912:L720914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L786448:L786450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L851984:L851986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L917520:L917522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L983056:L983058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M65553:N65554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M131089:N131090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M196625:N196626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M262161:N262162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M327697:N327698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M393233:N393234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M458769:N458770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M524305:N524306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M589841:N589842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M655377:N655378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M720913:N720914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M786449:N786450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M851985:N851986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M917521:N917522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M983057:N983058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L65550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L131086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L196622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L262158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L327694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L393230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L458766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L524302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L589838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L655374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L720910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L786446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L851982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L917518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L983054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O65550:O65554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O131086:O131090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O196622:O196626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O262158:O262162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O327694:O327698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O393230:O393234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O458766:O458770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O524302:O524306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O589838:O589842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O655374:O655378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O720910:O720914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O786446:O786450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O851982:O851986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O917518:O917522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O983054:O983058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 O983049:Y983052 Z983052:Z983055 O917513:Y917516 Z917516:Z917519 O851977:Y851980 Z851980:Z851983 O786441:Y786444 Z786444:Z786447 O720905:Y720908 Z720908:Z720911 O655369:Y655372 Z655372:Z655375 O589833:Y589836 Z589836:Z589839 O524297:Y524300 Z524300:Z524303 O458761:Y458764 Z458764:Z458767 O393225:Y393228 Z393228:Z393231 O327689:Y327692 Z327692:Z327695 O262153:Y262156 Z262156:Z262159 O196617:Y196620 Z196620:Z196623 O131081:Y131084 Z131084:Z131087 O65545:Y65548 Z65548:Z65551 P983057:Y983058 P917521:Y917522 P851985:Y851986 P786449:Y786450 P720913:Y720914 P655377:Y655378 P589841:Y589842 P524305:Y524306 P458769:Y458770 P393233:Y393234 P327697:Y327698 P262161:Y262162 P196625:Y196626 P131089:Y131090 P65553:Y65554 Z983082:Z983084 Z917546:Z917548 Z852010:Z852012 Z786474:Z786476 Z720938:Z720940 Z655402:Z655404 Z589866:Z589868 Z524330:Z524332 Z458794:Z458796 Z393258:Z393260 Z327722:Z327724 Z262186:Z262188 Z196650:Z196652 Z131114:Z131116 Z65578:Z65580 L983070:Y983071 Z983073:Z983074 L917534:Y917535 Z917537:Z917538 L851998:Y851999 Z852001:Z852002 L786462:Y786463 Z786465:Z786466 L720926:Y720927 Z720929:Z720930 L655390:Y655391 Z655393:Z655394 L589854:Y589855 Z589857:Z589858 L524318:Y524319 Z524321:Z524322 L458782:Y458783 Z458785:Z458786 L393246:Y393247 Z393249:Z393250 L327710:Y327711 Z327713:Z327714 L262174:Y262175 Z262177:Z262178 L196638:Y196639 Z196641:Z196642 L131102:Y131103 Z131105:Z131106 L65566:Y65567 Z65569:Z65570 Z983078 Z917542 Z852006 Z786470 Z720934 Z655398 Z589862 Z524326 Z458790 Z393254 Z327718 Z262182 Z196646 Z131110 Z65574 Z983063:Z983064 Z917527:Z917528 Z851991:Z851992 Z786455:Z786456 Z720919:Z720920 Z655383:Z655384 Z589847:Z589848 Z524311:Z524312 Z458775:Z458776 Z393239:Z393240 Z327703:Z327704 Z262167:Z262168 Z196631:Z196632 Z131095:Z131096 Z65559:Z65560 I65571:Y65571 I131107:Y131107 I196643:Y196643 I262179:Y262179 I327715:Y327715 I393251:Y393251 I458787:Y458787 I524323:Y524323 I589859:Y589859 I655395:Y655395 I720931:Y720931 I786467:Y786467 I852003:Y852003 I917539:Y917539 I983075:Y983075 I65575:Y65577 I131111:Y131113 I196647:Y196649 I262183:Y262185 I327719:Y327721 I393255:Y393257 I458791:Y458793 I524327:Y524329 I589863:Y589865 I655399:Y655401 I720935:Y720937 I786471:Y786473 I852007:Y852009 I917543:Y917545 I983079:Y983081 L65556:Z65557 L131092:Z131093 L196628:Z196629 L262164:Z262165 L327700:Z327701 L393236:Z393237 L458772:Z458773 L524308:Z524309 L589844:Z589845 L655380:Z655381 L720916:Z720917 L786452:Z786453 L851988:Z851989 L917524:Z917525 L983060:Z983061</xm:sqref>
        </x14:dataValidation>
        <x14:dataValidation imeMode="disabled" allowBlank="1" showInputMessage="1" showErrorMessage="1" xr:uid="{5402FF57-0A50-4DA0-92DE-8D0B7DBBD5F0}">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P65538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P131074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P196610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P262146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P327682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P393218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P458754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P524290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P589826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P655362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P720898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P786434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P851970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P917506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P983042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2"/>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4.8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3.33203125" style="278" customWidth="1"/>
    <col min="27" max="27" width="2" style="278" hidden="1" customWidth="1"/>
    <col min="28" max="28" width="2.58203125" style="991" customWidth="1"/>
    <col min="29" max="29" width="9"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1044</v>
      </c>
      <c r="C5" s="280"/>
      <c r="D5" s="284"/>
      <c r="E5" s="284"/>
      <c r="F5" s="284"/>
      <c r="G5" s="284"/>
      <c r="H5" s="284"/>
      <c r="I5" s="284"/>
      <c r="J5" s="284"/>
      <c r="K5" s="284"/>
      <c r="L5" s="284"/>
      <c r="M5" s="284"/>
      <c r="N5" s="284"/>
      <c r="O5" s="284"/>
      <c r="P5" s="284"/>
      <c r="Q5" s="284"/>
      <c r="R5" s="284"/>
      <c r="S5" s="284"/>
      <c r="T5" s="284"/>
      <c r="U5" s="284"/>
      <c r="V5" s="284"/>
      <c r="W5" s="284"/>
      <c r="X5" s="284"/>
      <c r="Y5" s="284"/>
      <c r="Z5" s="285"/>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24"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992"/>
      <c r="AD7" s="347"/>
      <c r="AR7" s="347"/>
      <c r="AS7" s="294"/>
    </row>
    <row r="8" spans="2:45" s="344" customFormat="1" ht="30" customHeight="1">
      <c r="B8" s="295"/>
      <c r="C8" s="286"/>
      <c r="D8" s="2164" t="s">
        <v>439</v>
      </c>
      <c r="E8" s="2165"/>
      <c r="F8" s="2165"/>
      <c r="G8" s="2165"/>
      <c r="H8" s="2165"/>
      <c r="I8" s="2166"/>
      <c r="J8" s="2370" t="str">
        <f>IF(入力シート!F11="","",入力シート!F11)&amp;"高層ＺＥＨ-Ｍ支援事業"</f>
        <v>高層ＺＥＨ-Ｍ支援事業</v>
      </c>
      <c r="K8" s="2370"/>
      <c r="L8" s="2370"/>
      <c r="M8" s="2370"/>
      <c r="N8" s="2370"/>
      <c r="O8" s="2370"/>
      <c r="P8" s="2370"/>
      <c r="Q8" s="2370"/>
      <c r="R8" s="2370"/>
      <c r="S8" s="2370"/>
      <c r="T8" s="2370"/>
      <c r="U8" s="2370"/>
      <c r="V8" s="2371"/>
      <c r="W8" s="279"/>
      <c r="X8" s="279"/>
      <c r="Y8" s="279"/>
      <c r="Z8" s="295"/>
      <c r="AA8" s="295"/>
      <c r="AB8" s="990"/>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992"/>
      <c r="AD10" s="347"/>
    </row>
    <row r="11" spans="2:45" s="344" customFormat="1" ht="30" customHeight="1">
      <c r="B11" s="295"/>
      <c r="C11" s="286"/>
      <c r="D11" s="2164" t="s">
        <v>699</v>
      </c>
      <c r="E11" s="2165"/>
      <c r="F11" s="2165"/>
      <c r="G11" s="2165"/>
      <c r="H11" s="2165"/>
      <c r="I11" s="2166"/>
      <c r="J11" s="299" t="s">
        <v>231</v>
      </c>
      <c r="K11" s="298" t="s">
        <v>700</v>
      </c>
      <c r="L11" s="831"/>
      <c r="M11" s="831"/>
      <c r="N11" s="831"/>
      <c r="O11" s="831"/>
      <c r="P11" s="831"/>
      <c r="Q11" s="299" t="s">
        <v>231</v>
      </c>
      <c r="R11" s="298" t="s">
        <v>701</v>
      </c>
      <c r="S11" s="298"/>
      <c r="T11" s="831"/>
      <c r="U11" s="831"/>
      <c r="V11" s="300"/>
      <c r="W11" s="279"/>
      <c r="X11" s="279"/>
      <c r="Y11" s="279"/>
      <c r="Z11" s="295"/>
      <c r="AA11" s="295"/>
      <c r="AB11" s="990"/>
      <c r="AC11" s="1112"/>
      <c r="AD11" s="347"/>
    </row>
    <row r="12" spans="2:45" s="344" customFormat="1" ht="40" customHeight="1">
      <c r="B12" s="295"/>
      <c r="C12" s="286"/>
      <c r="D12" s="2223" t="s">
        <v>702</v>
      </c>
      <c r="E12" s="2165"/>
      <c r="F12" s="2165"/>
      <c r="G12" s="2165"/>
      <c r="H12" s="2165"/>
      <c r="I12" s="2166"/>
      <c r="J12" s="2364"/>
      <c r="K12" s="2365"/>
      <c r="L12" s="2365"/>
      <c r="M12" s="2365"/>
      <c r="N12" s="2365"/>
      <c r="O12" s="2365"/>
      <c r="P12" s="2365"/>
      <c r="Q12" s="2365"/>
      <c r="R12" s="2365"/>
      <c r="S12" s="2365"/>
      <c r="T12" s="2365"/>
      <c r="U12" s="2365"/>
      <c r="V12" s="2366"/>
      <c r="W12" s="279"/>
      <c r="X12" s="279"/>
      <c r="Y12" s="279"/>
      <c r="Z12" s="295"/>
      <c r="AA12" s="295"/>
      <c r="AB12" s="990"/>
      <c r="AC12" s="1112"/>
      <c r="AD12" s="347"/>
    </row>
    <row r="13" spans="2:45" s="344" customFormat="1" ht="30" customHeight="1">
      <c r="B13" s="295"/>
      <c r="C13" s="286"/>
      <c r="D13" s="2164" t="s">
        <v>710</v>
      </c>
      <c r="E13" s="2165"/>
      <c r="F13" s="2165"/>
      <c r="G13" s="2165"/>
      <c r="H13" s="2165"/>
      <c r="I13" s="2166"/>
      <c r="J13" s="838" t="s">
        <v>655</v>
      </c>
      <c r="K13" s="2345"/>
      <c r="L13" s="2345"/>
      <c r="M13" s="2345"/>
      <c r="N13" s="839" t="s">
        <v>615</v>
      </c>
      <c r="O13" s="838" t="s">
        <v>616</v>
      </c>
      <c r="P13" s="2346"/>
      <c r="Q13" s="2346"/>
      <c r="R13" s="2347"/>
      <c r="S13" s="840" t="s">
        <v>440</v>
      </c>
      <c r="T13" s="279" t="s">
        <v>412</v>
      </c>
      <c r="U13" s="291"/>
      <c r="V13" s="291"/>
      <c r="Y13" s="279"/>
      <c r="Z13" s="295"/>
      <c r="AA13" s="295"/>
      <c r="AB13" s="990"/>
      <c r="AC13" s="992"/>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992"/>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992"/>
      <c r="AD15" s="347"/>
    </row>
    <row r="16" spans="2:45" s="344" customFormat="1" ht="30" customHeight="1">
      <c r="B16" s="295"/>
      <c r="C16" s="286"/>
      <c r="D16" s="2164" t="s">
        <v>278</v>
      </c>
      <c r="E16" s="2165"/>
      <c r="F16" s="2165"/>
      <c r="G16" s="2165"/>
      <c r="H16" s="2165"/>
      <c r="I16" s="2166"/>
      <c r="J16" s="2354"/>
      <c r="K16" s="2355"/>
      <c r="L16" s="2355"/>
      <c r="M16" s="2355"/>
      <c r="N16" s="2355"/>
      <c r="O16" s="2355"/>
      <c r="P16" s="2355"/>
      <c r="Q16" s="2355"/>
      <c r="R16" s="2355"/>
      <c r="S16" s="2355"/>
      <c r="T16" s="2355"/>
      <c r="U16" s="2355"/>
      <c r="V16" s="2356"/>
      <c r="W16" s="279"/>
      <c r="X16" s="279"/>
      <c r="Y16" s="279"/>
      <c r="Z16" s="295"/>
      <c r="AA16" s="295"/>
      <c r="AB16" s="745" t="s">
        <v>1338</v>
      </c>
      <c r="AC16" s="992"/>
      <c r="AD16" s="347"/>
    </row>
    <row r="17" spans="2:31" s="344" customFormat="1" ht="30" customHeight="1">
      <c r="B17" s="295"/>
      <c r="C17" s="286"/>
      <c r="D17" s="2164" t="s">
        <v>316</v>
      </c>
      <c r="E17" s="2165"/>
      <c r="F17" s="2165"/>
      <c r="G17" s="2165"/>
      <c r="H17" s="2165"/>
      <c r="I17" s="2166"/>
      <c r="J17" s="2354"/>
      <c r="K17" s="2355"/>
      <c r="L17" s="2355"/>
      <c r="M17" s="2355"/>
      <c r="N17" s="2355"/>
      <c r="O17" s="2355"/>
      <c r="P17" s="2355"/>
      <c r="Q17" s="2355"/>
      <c r="R17" s="2355"/>
      <c r="S17" s="2355"/>
      <c r="T17" s="2355"/>
      <c r="U17" s="2355"/>
      <c r="V17" s="2356"/>
      <c r="W17" s="279"/>
      <c r="X17" s="279"/>
      <c r="Y17" s="279"/>
      <c r="Z17" s="295"/>
      <c r="AA17" s="295"/>
      <c r="AB17" s="745" t="s">
        <v>1339</v>
      </c>
      <c r="AC17" s="990"/>
      <c r="AD17" s="347"/>
    </row>
    <row r="18" spans="2:31"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745" t="s">
        <v>1340</v>
      </c>
      <c r="AC18" s="990"/>
      <c r="AD18" s="347"/>
    </row>
    <row r="19" spans="2:31"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992"/>
      <c r="AD19" s="347"/>
    </row>
    <row r="20" spans="2:31" s="293" customFormat="1" ht="15.5">
      <c r="B20" s="288"/>
      <c r="C20" s="289"/>
      <c r="D20" s="277" t="s">
        <v>1191</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992"/>
      <c r="AD20" s="347"/>
    </row>
    <row r="21" spans="2:31" s="344" customFormat="1" ht="30" customHeight="1">
      <c r="B21" s="295"/>
      <c r="C21" s="286"/>
      <c r="D21" s="2171" t="s">
        <v>769</v>
      </c>
      <c r="E21" s="2172"/>
      <c r="F21" s="2172"/>
      <c r="G21" s="2172"/>
      <c r="H21" s="2172"/>
      <c r="I21" s="2173"/>
      <c r="J21" s="2367"/>
      <c r="K21" s="2368"/>
      <c r="L21" s="2368"/>
      <c r="M21" s="2369"/>
      <c r="N21" s="306" t="s">
        <v>277</v>
      </c>
      <c r="O21" s="289" t="s">
        <v>441</v>
      </c>
      <c r="P21" s="291"/>
      <c r="Q21" s="291"/>
      <c r="R21" s="291"/>
      <c r="S21" s="291"/>
      <c r="T21" s="291"/>
      <c r="U21" s="292"/>
      <c r="V21" s="291"/>
      <c r="W21" s="291"/>
      <c r="X21" s="291"/>
      <c r="Y21" s="291"/>
      <c r="AB21" s="1061" t="s">
        <v>1254</v>
      </c>
      <c r="AC21" s="990"/>
      <c r="AD21" s="346"/>
      <c r="AE21" s="347"/>
    </row>
    <row r="22" spans="2:31" s="344" customFormat="1" ht="30" customHeight="1">
      <c r="B22" s="295"/>
      <c r="C22" s="286"/>
      <c r="D22" s="2171" t="s">
        <v>1177</v>
      </c>
      <c r="E22" s="2172"/>
      <c r="F22" s="2172"/>
      <c r="G22" s="2172"/>
      <c r="H22" s="2172"/>
      <c r="I22" s="2173"/>
      <c r="J22" s="2367"/>
      <c r="K22" s="2368"/>
      <c r="L22" s="2368"/>
      <c r="M22" s="2369"/>
      <c r="N22" s="306" t="s">
        <v>277</v>
      </c>
      <c r="O22" s="289" t="s">
        <v>711</v>
      </c>
      <c r="P22" s="291"/>
      <c r="Q22" s="291"/>
      <c r="R22" s="291"/>
      <c r="S22" s="291"/>
      <c r="T22" s="291"/>
      <c r="U22" s="292"/>
      <c r="V22" s="291"/>
      <c r="W22" s="291"/>
      <c r="X22" s="291"/>
      <c r="Y22" s="291"/>
      <c r="AB22" s="1061" t="s">
        <v>1254</v>
      </c>
      <c r="AC22" s="990"/>
      <c r="AD22" s="346"/>
      <c r="AE22" s="347"/>
    </row>
    <row r="23" spans="2:31" s="344" customFormat="1" ht="29.15" customHeight="1">
      <c r="B23" s="295"/>
      <c r="C23" s="286"/>
      <c r="D23" s="2171" t="s">
        <v>1255</v>
      </c>
      <c r="E23" s="2172"/>
      <c r="F23" s="2172"/>
      <c r="G23" s="2172"/>
      <c r="H23" s="2172"/>
      <c r="I23" s="2173"/>
      <c r="J23" s="2358" t="str">
        <f>IF(OR(J21="",J22=""),"",J21+J22)</f>
        <v/>
      </c>
      <c r="K23" s="2358"/>
      <c r="L23" s="2358"/>
      <c r="M23" s="2358"/>
      <c r="N23" s="306" t="s">
        <v>277</v>
      </c>
      <c r="O23" s="289" t="s">
        <v>584</v>
      </c>
      <c r="P23" s="289" t="s">
        <v>1256</v>
      </c>
      <c r="Q23" s="291"/>
      <c r="R23" s="291"/>
      <c r="S23" s="291"/>
      <c r="T23" s="291"/>
      <c r="U23" s="292"/>
      <c r="V23" s="291"/>
      <c r="W23" s="291"/>
      <c r="X23" s="291"/>
      <c r="Y23" s="291"/>
      <c r="Z23" s="295"/>
      <c r="AA23" s="345"/>
      <c r="AB23" s="992"/>
      <c r="AC23" s="992"/>
    </row>
    <row r="24" spans="2:31" s="344" customFormat="1" ht="29.15" customHeight="1">
      <c r="B24" s="295"/>
      <c r="C24" s="286"/>
      <c r="D24" s="2171" t="s">
        <v>1257</v>
      </c>
      <c r="E24" s="2172"/>
      <c r="F24" s="2172"/>
      <c r="G24" s="2172"/>
      <c r="H24" s="2172"/>
      <c r="I24" s="2173"/>
      <c r="J24" s="2358" t="str">
        <f>IF(OR(J21="",J22=""),"",ROUNDDOWN(J23/3,-3))</f>
        <v/>
      </c>
      <c r="K24" s="2358"/>
      <c r="L24" s="2358"/>
      <c r="M24" s="2358"/>
      <c r="N24" s="306" t="s">
        <v>277</v>
      </c>
      <c r="O24" s="289" t="s">
        <v>715</v>
      </c>
      <c r="P24" s="289" t="s">
        <v>1258</v>
      </c>
      <c r="Q24" s="291"/>
      <c r="R24" s="291"/>
      <c r="S24" s="291"/>
      <c r="T24" s="291"/>
      <c r="U24" s="292"/>
      <c r="V24" s="291"/>
      <c r="W24" s="291"/>
      <c r="X24" s="291"/>
      <c r="Y24" s="291"/>
      <c r="Z24" s="295"/>
      <c r="AA24" s="345"/>
      <c r="AB24" s="992"/>
      <c r="AC24" s="992"/>
    </row>
    <row r="25" spans="2:31" s="344" customFormat="1" ht="15" customHeight="1">
      <c r="B25" s="295"/>
      <c r="C25" s="286"/>
      <c r="D25" s="712"/>
      <c r="E25" s="303"/>
      <c r="F25" s="304"/>
      <c r="G25" s="305"/>
      <c r="H25" s="305"/>
      <c r="I25" s="305"/>
      <c r="J25" s="305"/>
      <c r="K25" s="305"/>
      <c r="L25" s="239"/>
      <c r="M25" s="239"/>
      <c r="N25" s="239"/>
      <c r="O25" s="291"/>
      <c r="P25" s="291"/>
      <c r="Q25" s="291"/>
      <c r="R25" s="291"/>
      <c r="S25" s="291"/>
      <c r="T25" s="291"/>
      <c r="U25" s="292"/>
      <c r="V25" s="291"/>
      <c r="W25" s="291"/>
      <c r="X25" s="291"/>
      <c r="Y25" s="291"/>
      <c r="Z25" s="295"/>
      <c r="AA25" s="295"/>
      <c r="AB25" s="990"/>
      <c r="AC25" s="992"/>
      <c r="AD25" s="347"/>
    </row>
    <row r="26" spans="2:31" s="344" customFormat="1" ht="24" customHeight="1">
      <c r="B26" s="295"/>
      <c r="C26" s="286"/>
      <c r="D26" s="289" t="s">
        <v>1178</v>
      </c>
      <c r="E26" s="303"/>
      <c r="F26" s="304"/>
      <c r="G26" s="305"/>
      <c r="H26" s="305"/>
      <c r="I26" s="305"/>
      <c r="J26" s="305"/>
      <c r="K26" s="305"/>
      <c r="L26" s="239"/>
      <c r="M26" s="239"/>
      <c r="N26" s="239"/>
      <c r="O26" s="239"/>
      <c r="P26" s="239"/>
      <c r="Q26" s="239"/>
      <c r="R26" s="239"/>
      <c r="S26" s="239"/>
      <c r="T26" s="239"/>
      <c r="U26" s="239"/>
      <c r="V26" s="239"/>
      <c r="W26" s="239"/>
      <c r="X26" s="239"/>
      <c r="Y26" s="239"/>
      <c r="Z26" s="295"/>
      <c r="AA26" s="295"/>
      <c r="AB26" s="990"/>
      <c r="AC26" s="992"/>
      <c r="AD26" s="347"/>
    </row>
    <row r="27" spans="2:31" s="344" customFormat="1" ht="30" customHeight="1">
      <c r="B27" s="295"/>
      <c r="C27" s="286"/>
      <c r="D27" s="2171" t="s">
        <v>1179</v>
      </c>
      <c r="E27" s="2172"/>
      <c r="F27" s="2172"/>
      <c r="G27" s="2172"/>
      <c r="H27" s="2172"/>
      <c r="I27" s="2173"/>
      <c r="J27" s="2359"/>
      <c r="K27" s="2359"/>
      <c r="L27" s="2359"/>
      <c r="M27" s="2359"/>
      <c r="N27" s="306" t="s">
        <v>277</v>
      </c>
      <c r="O27" s="289" t="s">
        <v>1259</v>
      </c>
      <c r="P27" s="1057"/>
      <c r="Q27" s="1057"/>
      <c r="R27" s="1057"/>
      <c r="S27" s="306"/>
      <c r="T27" s="289"/>
      <c r="U27" s="833"/>
      <c r="V27" s="833"/>
      <c r="W27" s="833"/>
      <c r="X27" s="833"/>
      <c r="Y27" s="833"/>
      <c r="Z27" s="833"/>
      <c r="AA27" s="295"/>
      <c r="AB27" s="745" t="s">
        <v>1260</v>
      </c>
      <c r="AC27" s="992"/>
      <c r="AD27" s="347"/>
    </row>
    <row r="28" spans="2:31" s="344" customFormat="1" ht="30" customHeight="1">
      <c r="B28" s="295"/>
      <c r="C28" s="286"/>
      <c r="D28" s="2171" t="s">
        <v>1180</v>
      </c>
      <c r="E28" s="2172"/>
      <c r="F28" s="2172"/>
      <c r="G28" s="2172"/>
      <c r="H28" s="2172"/>
      <c r="I28" s="2173"/>
      <c r="J28" s="2363">
        <v>80000</v>
      </c>
      <c r="K28" s="2363"/>
      <c r="L28" s="2363"/>
      <c r="M28" s="2363"/>
      <c r="N28" s="306" t="s">
        <v>277</v>
      </c>
      <c r="O28" s="289" t="s">
        <v>1261</v>
      </c>
      <c r="P28" s="289" t="s">
        <v>1181</v>
      </c>
      <c r="Q28" s="279"/>
      <c r="R28" s="279"/>
      <c r="S28" s="279"/>
      <c r="T28" s="279"/>
      <c r="U28" s="279"/>
      <c r="V28" s="279"/>
      <c r="W28" s="279"/>
      <c r="X28" s="279"/>
      <c r="Y28" s="279"/>
      <c r="Z28" s="1085"/>
      <c r="AA28" s="295"/>
      <c r="AB28" s="745" t="s">
        <v>1262</v>
      </c>
      <c r="AC28" s="990"/>
      <c r="AD28" s="347"/>
    </row>
    <row r="29" spans="2:31" s="344" customFormat="1" ht="30" customHeight="1">
      <c r="B29" s="295"/>
      <c r="C29" s="286"/>
      <c r="D29" s="2171" t="s">
        <v>1263</v>
      </c>
      <c r="E29" s="2172"/>
      <c r="F29" s="2172"/>
      <c r="G29" s="2172"/>
      <c r="H29" s="2172"/>
      <c r="I29" s="2173"/>
      <c r="J29" s="2358" t="str">
        <f>IF(J27="","",ROUNDDOWN(J27+J28,-3))</f>
        <v/>
      </c>
      <c r="K29" s="2358"/>
      <c r="L29" s="2358"/>
      <c r="M29" s="2358"/>
      <c r="N29" s="306" t="s">
        <v>277</v>
      </c>
      <c r="O29" s="289" t="s">
        <v>1184</v>
      </c>
      <c r="P29" s="289" t="s">
        <v>1277</v>
      </c>
      <c r="Q29" s="279"/>
      <c r="R29" s="279"/>
      <c r="S29" s="279"/>
      <c r="T29" s="279"/>
      <c r="U29" s="279"/>
      <c r="V29" s="279"/>
      <c r="W29" s="279"/>
      <c r="X29" s="279"/>
      <c r="Y29" s="279"/>
      <c r="Z29" s="1085"/>
      <c r="AA29" s="295"/>
      <c r="AB29" s="745" t="s">
        <v>1278</v>
      </c>
      <c r="AC29" s="990"/>
      <c r="AD29" s="347"/>
    </row>
    <row r="30" spans="2:31" s="344"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A30" s="295"/>
      <c r="AB30" s="745"/>
      <c r="AC30" s="992"/>
      <c r="AD30" s="347"/>
    </row>
    <row r="31" spans="2:31" s="293" customFormat="1" ht="15.5">
      <c r="B31" s="288"/>
      <c r="C31" s="289"/>
      <c r="D31" s="289" t="s">
        <v>1182</v>
      </c>
      <c r="E31" s="291"/>
      <c r="F31" s="291"/>
      <c r="G31" s="291"/>
      <c r="H31" s="291"/>
      <c r="I31" s="291"/>
      <c r="J31" s="291"/>
      <c r="K31" s="291"/>
      <c r="L31" s="291"/>
      <c r="M31" s="291"/>
      <c r="N31" s="291"/>
      <c r="O31" s="291"/>
      <c r="P31" s="291"/>
      <c r="Q31" s="291"/>
      <c r="R31" s="291"/>
      <c r="S31" s="291"/>
      <c r="T31" s="291"/>
      <c r="U31" s="292"/>
      <c r="V31" s="291"/>
      <c r="W31" s="291"/>
      <c r="X31" s="291"/>
      <c r="Y31" s="291"/>
      <c r="Z31" s="288"/>
      <c r="AA31" s="288"/>
      <c r="AB31" s="993"/>
      <c r="AC31" s="1156"/>
      <c r="AD31" s="347"/>
    </row>
    <row r="32" spans="2:31" s="344" customFormat="1" ht="30" customHeight="1">
      <c r="B32" s="295"/>
      <c r="C32" s="286"/>
      <c r="D32" s="2164" t="s">
        <v>745</v>
      </c>
      <c r="E32" s="2165"/>
      <c r="F32" s="2165"/>
      <c r="G32" s="2165"/>
      <c r="H32" s="2165"/>
      <c r="I32" s="2166"/>
      <c r="J32" s="2372">
        <v>800000</v>
      </c>
      <c r="K32" s="2372"/>
      <c r="L32" s="2372"/>
      <c r="M32" s="2372"/>
      <c r="N32" s="306" t="s">
        <v>277</v>
      </c>
      <c r="O32" s="289" t="s">
        <v>725</v>
      </c>
      <c r="P32" s="289" t="s">
        <v>1183</v>
      </c>
      <c r="Q32" s="279"/>
      <c r="R32" s="279"/>
      <c r="S32" s="279"/>
      <c r="T32" s="279"/>
      <c r="U32" s="279"/>
      <c r="V32" s="279"/>
      <c r="W32" s="279"/>
      <c r="X32" s="279"/>
      <c r="Y32" s="279"/>
      <c r="Z32" s="1085"/>
      <c r="AA32" s="295"/>
      <c r="AB32" s="990"/>
      <c r="AC32" s="992"/>
      <c r="AD32" s="347"/>
    </row>
    <row r="33" spans="2:30" s="344" customFormat="1" ht="15" customHeight="1">
      <c r="B33" s="295"/>
      <c r="C33" s="286"/>
      <c r="D33" s="303"/>
      <c r="E33" s="303"/>
      <c r="F33" s="304"/>
      <c r="G33" s="305"/>
      <c r="H33" s="305"/>
      <c r="I33" s="710"/>
      <c r="J33" s="710"/>
      <c r="K33" s="710"/>
      <c r="L33" s="710"/>
      <c r="M33" s="710"/>
      <c r="N33" s="710"/>
      <c r="O33" s="710"/>
      <c r="P33" s="307"/>
      <c r="Q33" s="710"/>
      <c r="R33" s="710"/>
      <c r="S33" s="710"/>
      <c r="T33" s="710"/>
      <c r="U33" s="710"/>
      <c r="V33" s="710"/>
      <c r="W33" s="710"/>
      <c r="X33" s="710"/>
      <c r="Y33" s="710"/>
      <c r="Z33" s="295"/>
      <c r="AA33" s="295"/>
      <c r="AB33" s="990"/>
      <c r="AC33" s="992"/>
      <c r="AD33" s="347"/>
    </row>
    <row r="34" spans="2:30" s="293" customFormat="1" ht="15.5">
      <c r="B34" s="288"/>
      <c r="C34" s="289" t="s">
        <v>747</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993"/>
      <c r="AC34" s="992"/>
      <c r="AD34" s="347"/>
    </row>
    <row r="35" spans="2:30" s="344" customFormat="1" ht="30" customHeight="1">
      <c r="B35" s="295"/>
      <c r="C35" s="286"/>
      <c r="D35" s="2164" t="s">
        <v>748</v>
      </c>
      <c r="E35" s="2165"/>
      <c r="F35" s="2165"/>
      <c r="G35" s="2165"/>
      <c r="H35" s="2165"/>
      <c r="I35" s="2166"/>
      <c r="J35" s="2341" t="str">
        <f>IF(OR(J21="",J22="",J27=""),"",MIN(J24,J29,J32))</f>
        <v/>
      </c>
      <c r="K35" s="2341"/>
      <c r="L35" s="2341"/>
      <c r="M35" s="2341"/>
      <c r="N35" s="306" t="s">
        <v>277</v>
      </c>
      <c r="O35" s="289" t="s">
        <v>1266</v>
      </c>
      <c r="P35" s="289" t="s">
        <v>1267</v>
      </c>
      <c r="Q35" s="279"/>
      <c r="R35" s="279"/>
      <c r="S35" s="279"/>
      <c r="T35" s="279"/>
      <c r="U35" s="279"/>
      <c r="V35" s="279"/>
      <c r="W35" s="279"/>
      <c r="X35" s="279"/>
      <c r="Y35" s="279"/>
      <c r="Z35" s="1085"/>
      <c r="AA35" s="295"/>
      <c r="AB35" s="990"/>
      <c r="AC35" s="992"/>
      <c r="AD35" s="347"/>
    </row>
    <row r="36" spans="2:30" s="344" customFormat="1" ht="15" customHeight="1">
      <c r="B36" s="295"/>
      <c r="C36" s="286"/>
      <c r="D36" s="837" t="s">
        <v>1308</v>
      </c>
      <c r="E36" s="711"/>
      <c r="F36" s="308"/>
      <c r="G36" s="307"/>
      <c r="H36" s="307"/>
      <c r="I36" s="710"/>
      <c r="J36" s="710"/>
      <c r="K36" s="710"/>
      <c r="L36" s="710"/>
      <c r="M36" s="710"/>
      <c r="N36" s="710"/>
      <c r="O36" s="710"/>
      <c r="P36" s="307"/>
      <c r="Q36" s="710"/>
      <c r="R36" s="710"/>
      <c r="S36" s="710"/>
      <c r="T36" s="710"/>
      <c r="U36" s="710"/>
      <c r="V36" s="710"/>
      <c r="W36" s="710"/>
      <c r="X36" s="710"/>
      <c r="Y36" s="710"/>
      <c r="Z36" s="295"/>
      <c r="AA36" s="295"/>
      <c r="AB36" s="990"/>
      <c r="AC36" s="992"/>
      <c r="AD36" s="347"/>
    </row>
    <row r="37" spans="2:30" s="344" customFormat="1" ht="30" customHeight="1">
      <c r="B37" s="295"/>
      <c r="C37" s="286"/>
      <c r="D37" s="2164" t="s">
        <v>790</v>
      </c>
      <c r="E37" s="2165"/>
      <c r="F37" s="2165"/>
      <c r="G37" s="2165"/>
      <c r="H37" s="2165"/>
      <c r="I37" s="2166"/>
      <c r="J37" s="2351">
        <f>IF(J11="□",0,J35*K13)</f>
        <v>0</v>
      </c>
      <c r="K37" s="2351"/>
      <c r="L37" s="2351"/>
      <c r="M37" s="2351"/>
      <c r="N37" s="832" t="s">
        <v>277</v>
      </c>
      <c r="O37" s="842" t="s">
        <v>1270</v>
      </c>
      <c r="P37" s="711" t="s">
        <v>1271</v>
      </c>
      <c r="Q37" s="711"/>
      <c r="R37" s="711"/>
      <c r="S37" s="711"/>
      <c r="T37" s="711"/>
      <c r="U37" s="711"/>
      <c r="V37" s="711"/>
      <c r="W37" s="711"/>
      <c r="X37" s="711"/>
      <c r="Y37" s="711"/>
      <c r="Z37" s="1086"/>
      <c r="AA37" s="295"/>
      <c r="AB37" s="990"/>
      <c r="AC37" s="992"/>
      <c r="AD37" s="347"/>
    </row>
    <row r="38" spans="2:30" s="344" customFormat="1" ht="18" customHeight="1">
      <c r="B38" s="295"/>
      <c r="C38" s="286"/>
      <c r="D38" s="837"/>
      <c r="E38" s="839"/>
      <c r="F38" s="839"/>
      <c r="G38" s="839"/>
      <c r="H38" s="839"/>
      <c r="I38" s="839"/>
      <c r="J38" s="819"/>
      <c r="K38" s="819"/>
      <c r="L38" s="819"/>
      <c r="M38" s="819"/>
      <c r="N38" s="843"/>
      <c r="O38" s="843"/>
      <c r="P38" s="1105"/>
      <c r="Q38" s="843"/>
      <c r="R38" s="843"/>
      <c r="S38" s="710"/>
      <c r="T38" s="710"/>
      <c r="U38" s="307"/>
      <c r="V38" s="710"/>
      <c r="W38" s="710"/>
      <c r="X38" s="710"/>
      <c r="Y38" s="710"/>
      <c r="Z38" s="295"/>
      <c r="AA38" s="295"/>
      <c r="AB38" s="990"/>
      <c r="AC38" s="992"/>
      <c r="AD38" s="347"/>
    </row>
    <row r="39" spans="2:30" s="344" customFormat="1" ht="30" customHeight="1">
      <c r="B39" s="295"/>
      <c r="C39" s="286"/>
      <c r="D39" s="2164" t="s">
        <v>791</v>
      </c>
      <c r="E39" s="2165"/>
      <c r="F39" s="2165"/>
      <c r="G39" s="2165"/>
      <c r="H39" s="2165"/>
      <c r="I39" s="2166"/>
      <c r="J39" s="2351">
        <f>IF(Q11="□",0,J35*P13)</f>
        <v>0</v>
      </c>
      <c r="K39" s="2351"/>
      <c r="L39" s="2351"/>
      <c r="M39" s="2351"/>
      <c r="N39" s="306" t="s">
        <v>277</v>
      </c>
      <c r="O39" s="842" t="s">
        <v>1272</v>
      </c>
      <c r="P39" s="711" t="s">
        <v>1273</v>
      </c>
      <c r="Q39" s="711"/>
      <c r="R39" s="711"/>
      <c r="S39" s="711"/>
      <c r="T39" s="711"/>
      <c r="U39" s="711"/>
      <c r="V39" s="711"/>
      <c r="W39" s="711"/>
      <c r="X39" s="711"/>
      <c r="Y39" s="711"/>
      <c r="Z39" s="1086"/>
      <c r="AA39" s="295"/>
      <c r="AB39" s="990"/>
      <c r="AC39" s="992"/>
      <c r="AD39" s="347"/>
    </row>
    <row r="40" spans="2:30" s="344" customFormat="1" ht="18" customHeight="1">
      <c r="B40" s="295"/>
      <c r="C40" s="286"/>
      <c r="D40" s="837" t="s">
        <v>1281</v>
      </c>
      <c r="E40" s="343"/>
      <c r="F40" s="343"/>
      <c r="G40" s="343"/>
      <c r="H40" s="343"/>
      <c r="I40" s="343"/>
      <c r="J40" s="843"/>
      <c r="K40" s="843"/>
      <c r="L40" s="843"/>
      <c r="M40" s="843"/>
      <c r="N40" s="843"/>
      <c r="O40" s="843"/>
      <c r="P40" s="1105"/>
      <c r="Q40" s="843"/>
      <c r="R40" s="843"/>
      <c r="S40" s="710"/>
      <c r="T40" s="710"/>
      <c r="U40" s="307"/>
      <c r="V40" s="710"/>
      <c r="W40" s="710"/>
      <c r="X40" s="710"/>
      <c r="Y40" s="710"/>
      <c r="Z40" s="295"/>
      <c r="AA40" s="295"/>
      <c r="AB40" s="990"/>
      <c r="AC40" s="992"/>
      <c r="AD40" s="347"/>
    </row>
    <row r="41" spans="2:30" s="344" customFormat="1" ht="50.15" customHeight="1">
      <c r="B41" s="295"/>
      <c r="C41" s="286"/>
      <c r="D41" s="2171" t="s">
        <v>792</v>
      </c>
      <c r="E41" s="2172"/>
      <c r="F41" s="2172"/>
      <c r="G41" s="2172"/>
      <c r="H41" s="2172"/>
      <c r="I41" s="2173"/>
      <c r="J41" s="2341">
        <f>IFERROR(J37+J39,"")</f>
        <v>0</v>
      </c>
      <c r="K41" s="2341"/>
      <c r="L41" s="2341"/>
      <c r="M41" s="2341"/>
      <c r="N41" s="306" t="s">
        <v>277</v>
      </c>
      <c r="O41" s="289" t="s">
        <v>1275</v>
      </c>
      <c r="P41" s="289" t="s">
        <v>1276</v>
      </c>
      <c r="Q41" s="279"/>
      <c r="R41" s="279"/>
      <c r="S41" s="279"/>
      <c r="T41" s="279"/>
      <c r="U41" s="279"/>
      <c r="V41" s="279"/>
      <c r="W41" s="279"/>
      <c r="X41" s="279"/>
      <c r="Y41" s="279"/>
      <c r="Z41" s="1085"/>
      <c r="AA41" s="295"/>
      <c r="AB41" s="990"/>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295"/>
      <c r="AB42" s="990"/>
      <c r="AC42" s="992"/>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993"/>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993"/>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993"/>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993"/>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993"/>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1113"/>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1113"/>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1113"/>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1113"/>
      <c r="AD56" s="310"/>
    </row>
    <row r="57" spans="2:31" ht="12.75" customHeight="1">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C57" s="1113"/>
      <c r="AD57" s="310"/>
    </row>
    <row r="58" spans="2:31" ht="20.149999999999999" customHeight="1">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c r="AE62" s="311"/>
    </row>
    <row r="63" spans="2:31" ht="20.149999999999999" customHeight="1">
      <c r="AC63" s="1113"/>
      <c r="AD63" s="310"/>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4"/>
      <c r="AD74" s="313"/>
    </row>
    <row r="75" spans="29:30" ht="20.149999999999999" customHeight="1">
      <c r="AC75" s="1113"/>
      <c r="AD75" s="310"/>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91" spans="29:30" ht="20.149999999999999" customHeight="1">
      <c r="AD91" s="314"/>
    </row>
    <row r="92" spans="29:30" ht="20.149999999999999" customHeight="1">
      <c r="AD92" s="315"/>
    </row>
    <row r="156" spans="29:30" ht="20.149999999999999" customHeight="1">
      <c r="AC156" s="1115"/>
      <c r="AD156" s="317"/>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6"/>
      <c r="AD197" s="248"/>
    </row>
    <row r="198" spans="29:30" ht="20.149999999999999" customHeight="1">
      <c r="AC198" s="1116"/>
      <c r="AD198" s="248"/>
    </row>
    <row r="199" spans="29:30" ht="20.149999999999999" customHeight="1">
      <c r="AC199" s="1117"/>
      <c r="AD199" s="250"/>
    </row>
    <row r="200" spans="29:30" ht="20.149999999999999" customHeight="1">
      <c r="AC200" s="1117"/>
      <c r="AD200" s="250"/>
    </row>
    <row r="201" spans="29:30" ht="20.149999999999999" customHeight="1">
      <c r="AC201" s="1117"/>
      <c r="AD201" s="250"/>
    </row>
    <row r="202" spans="29:30" ht="20.149999999999999" customHeight="1">
      <c r="AC202" s="1117"/>
      <c r="AD202" s="250"/>
    </row>
  </sheetData>
  <sheetProtection algorithmName="SHA-512" hashValue="K26fQtMGyWcKmQNzKKkApG+ntnduVYqx/s/KPi1/zEqTdWzhsZL/81afnfFN80G4fdn951Ux2YXka+JF2T5Q5w==" saltValue="gkSDQOa07z45IqBmyNipiQ==" spinCount="100000" sheet="1" formatCells="0" formatRows="0" insertRows="0" deleteRows="0" selectLockedCells="1" autoFilter="0" pivotTables="0"/>
  <mergeCells count="36">
    <mergeCell ref="D39:I39"/>
    <mergeCell ref="J39:M39"/>
    <mergeCell ref="D41:I41"/>
    <mergeCell ref="J41:M41"/>
    <mergeCell ref="D8:I8"/>
    <mergeCell ref="J8:V8"/>
    <mergeCell ref="D32:I32"/>
    <mergeCell ref="J32:M32"/>
    <mergeCell ref="D35:I35"/>
    <mergeCell ref="J35:M35"/>
    <mergeCell ref="D37:I37"/>
    <mergeCell ref="J37:M37"/>
    <mergeCell ref="D27:I27"/>
    <mergeCell ref="J27:M27"/>
    <mergeCell ref="D28:I28"/>
    <mergeCell ref="J28:M28"/>
    <mergeCell ref="D29:I29"/>
    <mergeCell ref="J29:M29"/>
    <mergeCell ref="D22:I22"/>
    <mergeCell ref="J22:M22"/>
    <mergeCell ref="D23:I23"/>
    <mergeCell ref="J23:M23"/>
    <mergeCell ref="D24:I24"/>
    <mergeCell ref="J24:M24"/>
    <mergeCell ref="D16:I16"/>
    <mergeCell ref="J16:V16"/>
    <mergeCell ref="D17:I17"/>
    <mergeCell ref="J17:V17"/>
    <mergeCell ref="D21:I21"/>
    <mergeCell ref="J21:M21"/>
    <mergeCell ref="D11:I11"/>
    <mergeCell ref="D12:I12"/>
    <mergeCell ref="J12:V12"/>
    <mergeCell ref="D13:I13"/>
    <mergeCell ref="K13:M13"/>
    <mergeCell ref="P13:R13"/>
  </mergeCells>
  <phoneticPr fontId="22"/>
  <conditionalFormatting sqref="B1:B3">
    <cfRule type="expression" dxfId="106" priority="23">
      <formula>_xlfn.ISFORMULA(B1)=TRUE</formula>
    </cfRule>
  </conditionalFormatting>
  <conditionalFormatting sqref="J11">
    <cfRule type="expression" dxfId="105" priority="1">
      <formula>$Q$11="■"</formula>
    </cfRule>
    <cfRule type="expression" dxfId="104" priority="2">
      <formula>#REF!="■"</formula>
    </cfRule>
    <cfRule type="expression" dxfId="103" priority="3">
      <formula>#REF!="■"</formula>
    </cfRule>
  </conditionalFormatting>
  <conditionalFormatting sqref="J16:J17">
    <cfRule type="containsBlanks" dxfId="102" priority="22">
      <formula>LEN(TRIM(J16))=0</formula>
    </cfRule>
  </conditionalFormatting>
  <conditionalFormatting sqref="J21:J22">
    <cfRule type="containsBlanks" dxfId="101" priority="24">
      <formula>LEN(TRIM(J21))=0</formula>
    </cfRule>
  </conditionalFormatting>
  <conditionalFormatting sqref="J23:J24">
    <cfRule type="notContainsBlanks" dxfId="100" priority="9">
      <formula>LEN(TRIM(J23))&gt;0</formula>
    </cfRule>
    <cfRule type="expression" dxfId="99" priority="10">
      <formula>#REF!="■"</formula>
    </cfRule>
  </conditionalFormatting>
  <conditionalFormatting sqref="J27:J28">
    <cfRule type="expression" dxfId="98" priority="15">
      <formula>#REF!&lt;&gt;""</formula>
    </cfRule>
    <cfRule type="containsBlanks" dxfId="97" priority="16">
      <formula>LEN(TRIM(J27))=0</formula>
    </cfRule>
  </conditionalFormatting>
  <conditionalFormatting sqref="J29">
    <cfRule type="notContainsBlanks" dxfId="96" priority="11">
      <formula>LEN(TRIM(J29))&gt;0</formula>
    </cfRule>
    <cfRule type="expression" dxfId="95" priority="12">
      <formula>#REF!="■"</formula>
    </cfRule>
  </conditionalFormatting>
  <conditionalFormatting sqref="J27:M27">
    <cfRule type="expression" dxfId="94" priority="13">
      <formula>#REF!&lt;&gt;""</formula>
    </cfRule>
  </conditionalFormatting>
  <conditionalFormatting sqref="J28:M28">
    <cfRule type="expression" dxfId="93" priority="14">
      <formula>#REF!&lt;&gt;""</formula>
    </cfRule>
  </conditionalFormatting>
  <conditionalFormatting sqref="J13:N13">
    <cfRule type="expression" dxfId="92" priority="6">
      <formula>AND($Q$11="■",$J$11="□")</formula>
    </cfRule>
  </conditionalFormatting>
  <conditionalFormatting sqref="J12:V12">
    <cfRule type="expression" dxfId="91" priority="7">
      <formula>AND($Q$11="■",$J$11="□")</formula>
    </cfRule>
    <cfRule type="containsBlanks" dxfId="90" priority="21">
      <formula>LEN(TRIM(J12))=0</formula>
    </cfRule>
  </conditionalFormatting>
  <conditionalFormatting sqref="K13:M13">
    <cfRule type="containsBlanks" dxfId="89" priority="20">
      <formula>LEN(TRIM(K13))=0</formula>
    </cfRule>
  </conditionalFormatting>
  <conditionalFormatting sqref="O13:S13">
    <cfRule type="expression" dxfId="88" priority="5">
      <formula>AND($Q$11="□",$J$11="■")</formula>
    </cfRule>
  </conditionalFormatting>
  <conditionalFormatting sqref="P13:R13">
    <cfRule type="containsBlanks" dxfId="87" priority="19">
      <formula>LEN(TRIM(P13))=0</formula>
    </cfRule>
  </conditionalFormatting>
  <conditionalFormatting sqref="Q11">
    <cfRule type="expression" dxfId="86" priority="17">
      <formula>$Q$11="■"</formula>
    </cfRule>
    <cfRule type="expression" dxfId="85" priority="26">
      <formula>#REF!="■"</formula>
    </cfRule>
    <cfRule type="expression" dxfId="84" priority="27">
      <formula>#REF!="■"</formula>
    </cfRule>
  </conditionalFormatting>
  <conditionalFormatting sqref="AB17:AB18">
    <cfRule type="expression" dxfId="83" priority="4">
      <formula>_xlfn.ISFORMULA(AB17)=TRUE</formula>
    </cfRule>
  </conditionalFormatting>
  <conditionalFormatting sqref="AB28:AB30">
    <cfRule type="expression" dxfId="82" priority="8">
      <formula>_xlfn.ISFORMULA(AB28)=TRUE</formula>
    </cfRule>
  </conditionalFormatting>
  <conditionalFormatting sqref="AD91:AD92 AC156:AD202">
    <cfRule type="expression" priority="25">
      <formula>CELL("protect",AC91)=0</formula>
    </cfRule>
  </conditionalFormatting>
  <dataValidations count="5">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66F3326-4D07-41FB-97DA-0809638BA52E}">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03821D1-C484-407E-913E-E6A7959F8AA8}">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1C3F16D6-24EC-4DFD-A986-527A5C662764}">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11 J11" xr:uid="{4789844F-B2AC-4BC9-B91D-1442B2A810A1}">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7:HY29 WUE27:WUK29 WKI27:WKO29 WAM27:WAS29 VQQ27:VQW29 VGU27:VHA29 UWY27:UXE29 UNC27:UNI29 UDG27:UDM29 TTK27:TTQ29 TJO27:TJU29 SZS27:SZY29 SPW27:SQC29 SGA27:SGG29 RWE27:RWK29 RMI27:RMO29 RCM27:RCS29 QSQ27:QSW29 QIU27:QJA29 PYY27:PZE29 PPC27:PPI29 PFG27:PFM29 OVK27:OVQ29 OLO27:OLU29 OBS27:OBY29 NRW27:NSC29 NIA27:NIG29 MYE27:MYK29 MOI27:MOO29 MEM27:MES29 LUQ27:LUW29 LKU27:LLA29 LAY27:LBE29 KRC27:KRI29 KHG27:KHM29 JXK27:JXQ29 JNO27:JNU29 JDS27:JDY29 ITW27:IUC29 IKA27:IKG29 IAE27:IAK29 HQI27:HQO29 HGM27:HGS29 GWQ27:GWW29 GMU27:GNA29 GCY27:GDE29 FTC27:FTI29 FJG27:FJM29 EZK27:EZQ29 EPO27:EPU29 EFS27:EFY29 DVW27:DWC29 DMA27:DMG29 DCE27:DCK29 CSI27:CSO29 CIM27:CIS29 BYQ27:BYW29 BOU27:BPA29 BEY27:BFE29 AVC27:AVI29 ALG27:ALM29 ABK27:ABQ29 RO27:RU29" xr:uid="{F8EDD390-03AE-48C2-AE2A-41E6CF8158D1}">
      <formula1>L21-ROUNDDOWN(L21,0)=0</formula1>
    </dataValidation>
  </dataValidations>
  <pageMargins left="0.9055118110236221" right="0.47244094488188981" top="0.70866141732283472" bottom="0.19685039370078741" header="0.19685039370078741" footer="0.19685039370078741"/>
  <pageSetup paperSize="9" scale="85" fitToWidth="0" orientation="portrait" r:id="rId1"/>
  <headerFooter scaleWithDoc="0">
    <oddFooter>&amp;R&amp;"ＭＳ 明朝,標準"&amp;8&amp;K01+016R6高層ZEH-M_ver.1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2E11ECE2-FEF3-456A-9420-5C8ADFFB3C2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3" customWidth="1"/>
    <col min="2" max="2" width="29.5" style="3" customWidth="1"/>
    <col min="3" max="3" width="20.58203125" style="3" customWidth="1"/>
    <col min="4" max="9" width="6.58203125" style="3" customWidth="1"/>
    <col min="10" max="12" width="5.58203125" style="3" customWidth="1"/>
    <col min="13" max="13" width="8.58203125" style="3" customWidth="1"/>
    <col min="14" max="14" width="20.58203125" style="3" customWidth="1"/>
    <col min="15" max="15" width="5.58203125" style="3" customWidth="1"/>
    <col min="16" max="16" width="3.58203125" style="189" customWidth="1"/>
    <col min="17" max="17" width="8.58203125" style="5" customWidth="1"/>
    <col min="18" max="20" width="8.58203125" style="3" customWidth="1"/>
    <col min="21" max="16384" width="9" style="3"/>
  </cols>
  <sheetData>
    <row r="1" spans="1:18" s="188" customFormat="1">
      <c r="A1" s="966" t="s">
        <v>377</v>
      </c>
      <c r="B1" s="187"/>
      <c r="P1" s="189"/>
      <c r="Q1" s="967"/>
    </row>
    <row r="2" spans="1:18" s="188" customFormat="1">
      <c r="A2" s="966" t="s">
        <v>988</v>
      </c>
      <c r="B2" s="187"/>
      <c r="P2" s="189"/>
      <c r="Q2" s="967"/>
    </row>
    <row r="3" spans="1:18" ht="26.25" customHeight="1">
      <c r="P3" s="188"/>
    </row>
    <row r="4" spans="1:18" ht="26.25" customHeight="1">
      <c r="A4" s="3" t="s">
        <v>888</v>
      </c>
    </row>
    <row r="5" spans="1:18" ht="26.25" customHeight="1">
      <c r="L5" s="1294" t="str">
        <f>IF(入力シート!F14="","",入力シート!F14)</f>
        <v/>
      </c>
      <c r="M5" s="1294"/>
      <c r="N5" s="1294"/>
    </row>
    <row r="6" spans="1:18" ht="26.25" customHeight="1"/>
    <row r="7" spans="1:18" ht="26.25" customHeight="1">
      <c r="A7" s="3" t="s">
        <v>105</v>
      </c>
    </row>
    <row r="8" spans="1:18" ht="26.25" customHeight="1">
      <c r="A8" s="3" t="s">
        <v>402</v>
      </c>
    </row>
    <row r="9" spans="1:18" ht="26.25" customHeight="1">
      <c r="C9" s="10"/>
      <c r="D9" s="10"/>
      <c r="G9" s="1297" t="str">
        <f>IF(入力シート!F32="","",入力シート!F32)</f>
        <v/>
      </c>
      <c r="H9" s="1297"/>
      <c r="I9" s="1297"/>
      <c r="J9" s="1297"/>
      <c r="K9" s="1297"/>
      <c r="L9" s="1297"/>
      <c r="M9" s="1297"/>
      <c r="N9" s="1297"/>
      <c r="O9" s="139"/>
    </row>
    <row r="10" spans="1:18" ht="41.25" customHeight="1">
      <c r="C10" s="114" t="s">
        <v>2</v>
      </c>
      <c r="D10" s="10"/>
      <c r="E10" s="3" t="s">
        <v>340</v>
      </c>
      <c r="G10" s="1298" t="str">
        <f>IF(入力シート!F33="","",入力シート!F33&amp;入力シート!G33&amp;入力シート!H33&amp;入力シート!I33&amp;入力シート!J33&amp;入力シート!F34)</f>
        <v/>
      </c>
      <c r="H10" s="1298"/>
      <c r="I10" s="1298"/>
      <c r="J10" s="1298"/>
      <c r="K10" s="1298"/>
      <c r="L10" s="1298"/>
      <c r="M10" s="1298"/>
      <c r="N10" s="1298"/>
      <c r="O10" s="140"/>
    </row>
    <row r="11" spans="1:18" ht="26.25" customHeight="1">
      <c r="C11" s="10"/>
      <c r="D11" s="10"/>
      <c r="E11" s="3" t="s">
        <v>341</v>
      </c>
      <c r="G11" s="1299" t="str">
        <f>IF(入力シート!F27="","",入力シート!F27)</f>
        <v/>
      </c>
      <c r="H11" s="1299"/>
      <c r="I11" s="1299"/>
      <c r="J11" s="1299"/>
      <c r="K11" s="1299"/>
      <c r="L11" s="1299"/>
      <c r="M11" s="1299"/>
      <c r="N11" s="1299"/>
      <c r="O11" s="142"/>
      <c r="P11" s="190"/>
    </row>
    <row r="12" spans="1:18" ht="26.25" customHeight="1">
      <c r="C12" s="10"/>
      <c r="D12" s="10"/>
      <c r="E12" s="3" t="s">
        <v>116</v>
      </c>
      <c r="G12" s="1299" t="str">
        <f>IF(入力シート!F28="","",入力シート!F28)</f>
        <v/>
      </c>
      <c r="H12" s="1299"/>
      <c r="I12" s="1299"/>
      <c r="J12" s="1306" t="str">
        <f>IF(入力シート!F30="","",入力シート!F30&amp;入力シート!J30)</f>
        <v/>
      </c>
      <c r="K12" s="1306"/>
      <c r="L12" s="1306"/>
      <c r="M12" s="1306"/>
      <c r="N12" s="1306"/>
      <c r="O12" s="143"/>
      <c r="Q12" s="968"/>
      <c r="R12" s="45"/>
    </row>
    <row r="13" spans="1:18" ht="26.25" customHeight="1">
      <c r="C13" s="10"/>
      <c r="D13" s="10"/>
      <c r="E13" s="3" t="s">
        <v>117</v>
      </c>
      <c r="G13" s="1300" t="str">
        <f>IF(入力シート!F31="","",入力シート!F31)</f>
        <v/>
      </c>
      <c r="H13" s="1300"/>
      <c r="I13" s="1300"/>
      <c r="J13" s="1300"/>
      <c r="K13" s="1300"/>
      <c r="L13" s="1300"/>
      <c r="M13" s="1300"/>
      <c r="N13" s="1300"/>
      <c r="O13" s="144"/>
      <c r="Q13" s="967"/>
      <c r="R13" s="45"/>
    </row>
    <row r="14" spans="1:18" ht="26.25" customHeight="1" collapsed="1">
      <c r="C14" s="10"/>
      <c r="D14" s="10"/>
      <c r="G14" s="145"/>
      <c r="H14" s="145"/>
      <c r="I14" s="145"/>
      <c r="J14" s="145"/>
      <c r="K14" s="145"/>
      <c r="L14" s="145"/>
      <c r="M14" s="145"/>
      <c r="N14" s="145"/>
      <c r="O14" s="144"/>
      <c r="Q14" s="966" t="s">
        <v>349</v>
      </c>
      <c r="R14" s="45"/>
    </row>
    <row r="15" spans="1:18" ht="26.25" hidden="1" customHeight="1" outlineLevel="1">
      <c r="C15" s="10"/>
      <c r="D15" s="10"/>
      <c r="G15" s="1297" t="str">
        <f>IF(入力シート!F45="","",入力シート!F45)</f>
        <v/>
      </c>
      <c r="H15" s="1297"/>
      <c r="I15" s="1297"/>
      <c r="J15" s="1297"/>
      <c r="K15" s="1297"/>
      <c r="L15" s="1297"/>
      <c r="M15" s="1297"/>
      <c r="N15" s="1297"/>
      <c r="O15" s="139"/>
      <c r="Q15" s="969"/>
      <c r="R15" s="45"/>
    </row>
    <row r="16" spans="1:18" ht="41.25" hidden="1" customHeight="1" outlineLevel="1">
      <c r="C16" s="114" t="s">
        <v>14</v>
      </c>
      <c r="D16" s="10"/>
      <c r="E16" s="3" t="s">
        <v>340</v>
      </c>
      <c r="G16" s="1298" t="str">
        <f>IF(入力シート!F46="","",入力シート!F46&amp;入力シート!G46&amp;入力シート!H46&amp;入力シート!I46&amp;入力シート!J46&amp;入力シート!F47)</f>
        <v/>
      </c>
      <c r="H16" s="1298"/>
      <c r="I16" s="1298"/>
      <c r="J16" s="1298"/>
      <c r="K16" s="1298"/>
      <c r="L16" s="1298"/>
      <c r="M16" s="1298"/>
      <c r="N16" s="1298"/>
      <c r="O16" s="140"/>
      <c r="Q16" s="969"/>
      <c r="R16" s="141"/>
    </row>
    <row r="17" spans="3:18" ht="26.25" hidden="1" customHeight="1" outlineLevel="1">
      <c r="C17" s="10"/>
      <c r="D17" s="10"/>
      <c r="E17" s="3" t="s">
        <v>341</v>
      </c>
      <c r="G17" s="1299" t="str">
        <f>IF(入力シート!F40="","",入力シート!F40)</f>
        <v/>
      </c>
      <c r="H17" s="1299"/>
      <c r="I17" s="1299"/>
      <c r="J17" s="1299"/>
      <c r="K17" s="1299"/>
      <c r="L17" s="1299"/>
      <c r="M17" s="1299"/>
      <c r="N17" s="1299"/>
      <c r="O17" s="142"/>
      <c r="Q17" s="969"/>
      <c r="R17" s="45"/>
    </row>
    <row r="18" spans="3:18" ht="26.25" hidden="1" customHeight="1" outlineLevel="1">
      <c r="C18" s="10"/>
      <c r="D18" s="10"/>
      <c r="E18" s="3" t="s">
        <v>116</v>
      </c>
      <c r="G18" s="1299" t="str">
        <f>IF(入力シート!F41="","",入力シート!F41)</f>
        <v/>
      </c>
      <c r="H18" s="1299"/>
      <c r="I18" s="1299"/>
      <c r="J18" s="1306" t="str">
        <f>IF(入力シート!F43="","",入力シート!F43&amp;入力シート!J43)</f>
        <v/>
      </c>
      <c r="K18" s="1306"/>
      <c r="L18" s="1306"/>
      <c r="M18" s="1306"/>
      <c r="N18" s="1306"/>
      <c r="O18" s="143"/>
      <c r="Q18" s="969"/>
      <c r="R18" s="45"/>
    </row>
    <row r="19" spans="3:18" ht="26.25" hidden="1" customHeight="1" outlineLevel="1">
      <c r="C19" s="10"/>
      <c r="D19" s="10"/>
      <c r="E19" s="3" t="s">
        <v>117</v>
      </c>
      <c r="G19" s="1300" t="str">
        <f>IF(入力シート!F44="","",入力シート!F44)</f>
        <v/>
      </c>
      <c r="H19" s="1300"/>
      <c r="I19" s="1300"/>
      <c r="J19" s="1300"/>
      <c r="K19" s="1300"/>
      <c r="L19" s="1300"/>
      <c r="M19" s="1300"/>
      <c r="N19" s="1300"/>
      <c r="O19" s="144"/>
      <c r="Q19" s="969"/>
      <c r="R19" s="45"/>
    </row>
    <row r="20" spans="3:18" ht="26.25" customHeight="1" collapsed="1">
      <c r="C20" s="10"/>
      <c r="D20" s="10"/>
      <c r="G20" s="145"/>
      <c r="H20" s="145"/>
      <c r="I20" s="145"/>
      <c r="J20" s="145"/>
      <c r="K20" s="145"/>
      <c r="L20" s="145"/>
      <c r="M20" s="145"/>
      <c r="N20" s="145"/>
      <c r="O20" s="144"/>
      <c r="Q20" s="966" t="s">
        <v>350</v>
      </c>
      <c r="R20" s="45"/>
    </row>
    <row r="21" spans="3:18" ht="26.25" hidden="1" customHeight="1" outlineLevel="1">
      <c r="C21" s="10"/>
      <c r="D21" s="10"/>
      <c r="G21" s="1297" t="str">
        <f>IF(入力シート!F58="","",入力シート!F58)</f>
        <v/>
      </c>
      <c r="H21" s="1297"/>
      <c r="I21" s="1297"/>
      <c r="J21" s="1297"/>
      <c r="K21" s="1297"/>
      <c r="L21" s="1297"/>
      <c r="M21" s="1297"/>
      <c r="N21" s="1297"/>
      <c r="O21" s="139"/>
      <c r="Q21" s="969"/>
      <c r="R21" s="45"/>
    </row>
    <row r="22" spans="3:18" ht="41.25" hidden="1" customHeight="1" outlineLevel="1">
      <c r="C22" s="114" t="s">
        <v>342</v>
      </c>
      <c r="D22" s="10"/>
      <c r="E22" s="3" t="s">
        <v>340</v>
      </c>
      <c r="G22" s="1298" t="str">
        <f>IF(入力シート!F59="","",入力シート!F59&amp;入力シート!G59&amp;入力シート!H59&amp;入力シート!I59&amp;入力シート!J59&amp;入力シート!F60)</f>
        <v/>
      </c>
      <c r="H22" s="1298"/>
      <c r="I22" s="1298"/>
      <c r="J22" s="1298"/>
      <c r="K22" s="1298"/>
      <c r="L22" s="1298"/>
      <c r="M22" s="1298"/>
      <c r="N22" s="1298"/>
      <c r="O22" s="140"/>
      <c r="Q22" s="969"/>
      <c r="R22" s="141"/>
    </row>
    <row r="23" spans="3:18" ht="26.25" hidden="1" customHeight="1" outlineLevel="1">
      <c r="C23" s="10"/>
      <c r="D23" s="10"/>
      <c r="E23" s="3" t="s">
        <v>341</v>
      </c>
      <c r="G23" s="1299" t="str">
        <f>IF(入力シート!F53="","",入力シート!F53)</f>
        <v/>
      </c>
      <c r="H23" s="1299"/>
      <c r="I23" s="1299"/>
      <c r="J23" s="1299"/>
      <c r="K23" s="1299"/>
      <c r="L23" s="1299"/>
      <c r="M23" s="1299"/>
      <c r="N23" s="1299"/>
      <c r="O23" s="142"/>
      <c r="Q23" s="969"/>
      <c r="R23" s="45"/>
    </row>
    <row r="24" spans="3:18" ht="26.25" hidden="1" customHeight="1" outlineLevel="1">
      <c r="C24" s="10"/>
      <c r="D24" s="10"/>
      <c r="E24" s="3" t="s">
        <v>116</v>
      </c>
      <c r="G24" s="1299" t="str">
        <f>IF(入力シート!F54="","",入力シート!F54)</f>
        <v/>
      </c>
      <c r="H24" s="1299"/>
      <c r="I24" s="1299"/>
      <c r="J24" s="1306" t="str">
        <f>IF(入力シート!F56="","",入力シート!F56&amp;入力シート!J56)</f>
        <v/>
      </c>
      <c r="K24" s="1306"/>
      <c r="L24" s="1306"/>
      <c r="M24" s="1306"/>
      <c r="N24" s="1306"/>
      <c r="O24" s="143"/>
      <c r="Q24" s="969"/>
      <c r="R24" s="45"/>
    </row>
    <row r="25" spans="3:18" ht="26.25" hidden="1" customHeight="1" outlineLevel="1">
      <c r="C25" s="10"/>
      <c r="D25" s="10"/>
      <c r="E25" s="3" t="s">
        <v>117</v>
      </c>
      <c r="G25" s="1300" t="str">
        <f>IF(入力シート!F57="","",入力シート!F57)</f>
        <v/>
      </c>
      <c r="H25" s="1300"/>
      <c r="I25" s="1300"/>
      <c r="J25" s="1300"/>
      <c r="K25" s="1300"/>
      <c r="L25" s="1300"/>
      <c r="M25" s="1300"/>
      <c r="N25" s="1300"/>
      <c r="O25" s="144"/>
      <c r="Q25" s="969"/>
      <c r="R25" s="45"/>
    </row>
    <row r="26" spans="3:18" ht="26.25" customHeight="1" collapsed="1">
      <c r="C26" s="10"/>
      <c r="D26" s="10"/>
      <c r="G26" s="145"/>
      <c r="H26" s="145"/>
      <c r="I26" s="145"/>
      <c r="J26" s="145"/>
      <c r="K26" s="145"/>
      <c r="L26" s="145"/>
      <c r="M26" s="145"/>
      <c r="N26" s="145"/>
      <c r="O26" s="144"/>
      <c r="Q26" s="966" t="s">
        <v>351</v>
      </c>
      <c r="R26" s="45"/>
    </row>
    <row r="27" spans="3:18" ht="26.25" hidden="1" customHeight="1" outlineLevel="1">
      <c r="C27" s="10"/>
      <c r="D27" s="10"/>
      <c r="G27" s="1297" t="str">
        <f>IF(入力シート!F71="","",入力シート!F71)</f>
        <v/>
      </c>
      <c r="H27" s="1297"/>
      <c r="I27" s="1297"/>
      <c r="J27" s="1297"/>
      <c r="K27" s="1297"/>
      <c r="L27" s="1297"/>
      <c r="M27" s="1297"/>
      <c r="N27" s="1297"/>
      <c r="O27" s="139"/>
      <c r="R27" s="45"/>
    </row>
    <row r="28" spans="3:18" ht="41.25" hidden="1" customHeight="1" outlineLevel="1">
      <c r="C28" s="114" t="s">
        <v>343</v>
      </c>
      <c r="D28" s="10"/>
      <c r="E28" s="3" t="s">
        <v>340</v>
      </c>
      <c r="G28" s="1298" t="str">
        <f>IF(入力シート!F72="","",入力シート!F72&amp;入力シート!G72&amp;入力シート!H72&amp;入力シート!I72&amp;入力シート!J72&amp;入力シート!F73)</f>
        <v/>
      </c>
      <c r="H28" s="1298"/>
      <c r="I28" s="1298"/>
      <c r="J28" s="1298"/>
      <c r="K28" s="1298"/>
      <c r="L28" s="1298"/>
      <c r="M28" s="1298"/>
      <c r="N28" s="1298"/>
      <c r="O28" s="140"/>
      <c r="R28" s="141"/>
    </row>
    <row r="29" spans="3:18" ht="26.25" hidden="1" customHeight="1" outlineLevel="1">
      <c r="C29" s="10"/>
      <c r="D29" s="10"/>
      <c r="E29" s="3" t="s">
        <v>341</v>
      </c>
      <c r="G29" s="1299" t="str">
        <f>IF(入力シート!F66="","",入力シート!F66)</f>
        <v/>
      </c>
      <c r="H29" s="1299"/>
      <c r="I29" s="1299"/>
      <c r="J29" s="1299"/>
      <c r="K29" s="1299"/>
      <c r="L29" s="1299"/>
      <c r="M29" s="1299"/>
      <c r="N29" s="1299"/>
      <c r="O29" s="142"/>
      <c r="R29" s="45"/>
    </row>
    <row r="30" spans="3:18" ht="26.25" hidden="1" customHeight="1" outlineLevel="1">
      <c r="C30" s="10"/>
      <c r="D30" s="10"/>
      <c r="E30" s="3" t="s">
        <v>116</v>
      </c>
      <c r="G30" s="1299" t="str">
        <f>IF(入力シート!F67="","",入力シート!F67)</f>
        <v/>
      </c>
      <c r="H30" s="1299"/>
      <c r="I30" s="1299"/>
      <c r="J30" s="1306" t="str">
        <f>IF(入力シート!F69="","",入力シート!F69&amp;入力シート!J69)</f>
        <v/>
      </c>
      <c r="K30" s="1306"/>
      <c r="L30" s="1306"/>
      <c r="M30" s="1306"/>
      <c r="N30" s="1306"/>
      <c r="O30" s="143"/>
      <c r="R30" s="45"/>
    </row>
    <row r="31" spans="3:18" ht="26.25" hidden="1" customHeight="1" outlineLevel="1">
      <c r="C31" s="10"/>
      <c r="D31" s="10"/>
      <c r="E31" s="3" t="s">
        <v>117</v>
      </c>
      <c r="G31" s="1300" t="str">
        <f>IF(入力シート!F70="","",入力シート!F70)</f>
        <v/>
      </c>
      <c r="H31" s="1300"/>
      <c r="I31" s="1300"/>
      <c r="J31" s="1300"/>
      <c r="K31" s="1300"/>
      <c r="L31" s="1300"/>
      <c r="M31" s="1300"/>
      <c r="N31" s="1300"/>
      <c r="O31" s="144"/>
      <c r="R31" s="45"/>
    </row>
    <row r="32" spans="3:18" ht="26.25" customHeight="1" collapsed="1">
      <c r="R32" s="45"/>
    </row>
    <row r="33" spans="1:18" ht="26.25" customHeight="1">
      <c r="A33" s="1302" t="s">
        <v>989</v>
      </c>
      <c r="B33" s="1303"/>
      <c r="C33" s="1303"/>
      <c r="D33" s="1303"/>
      <c r="E33" s="1303"/>
      <c r="F33" s="1303"/>
      <c r="G33" s="1303"/>
      <c r="H33" s="1303"/>
      <c r="I33" s="1303"/>
      <c r="J33" s="1303"/>
      <c r="K33" s="1303"/>
      <c r="L33" s="1303"/>
      <c r="M33" s="1303"/>
      <c r="N33" s="1303"/>
      <c r="O33" s="1303"/>
    </row>
    <row r="34" spans="1:18" ht="26.25" customHeight="1">
      <c r="A34" s="1302"/>
      <c r="B34" s="1303"/>
      <c r="C34" s="1303"/>
      <c r="D34" s="1303"/>
      <c r="E34" s="1303"/>
      <c r="F34" s="1303"/>
      <c r="G34" s="1303"/>
      <c r="H34" s="1303"/>
      <c r="I34" s="1303"/>
      <c r="J34" s="1303"/>
      <c r="K34" s="1303"/>
      <c r="L34" s="1303"/>
      <c r="M34" s="1303"/>
      <c r="N34" s="1303"/>
      <c r="O34" s="1303"/>
    </row>
    <row r="35" spans="1:18" ht="26.25" customHeight="1">
      <c r="A35" s="1303"/>
      <c r="B35" s="1303"/>
      <c r="C35" s="1303"/>
      <c r="D35" s="1303"/>
      <c r="E35" s="1303"/>
      <c r="F35" s="1303"/>
      <c r="G35" s="1303"/>
      <c r="H35" s="1303"/>
      <c r="I35" s="1303"/>
      <c r="J35" s="1303"/>
      <c r="K35" s="1303"/>
      <c r="L35" s="1303"/>
      <c r="M35" s="1303"/>
      <c r="N35" s="1303"/>
      <c r="O35" s="1303"/>
    </row>
    <row r="36" spans="1:18" ht="26.25" customHeight="1">
      <c r="A36" s="1303" t="s">
        <v>118</v>
      </c>
      <c r="B36" s="1303"/>
      <c r="C36" s="1303"/>
      <c r="D36" s="1303"/>
      <c r="E36" s="1303"/>
      <c r="F36" s="1303"/>
      <c r="G36" s="1303"/>
      <c r="H36" s="1303"/>
      <c r="I36" s="1303"/>
      <c r="J36" s="1303"/>
      <c r="K36" s="1303"/>
      <c r="L36" s="1303"/>
      <c r="M36" s="1303"/>
      <c r="N36" s="1303"/>
      <c r="O36" s="1303"/>
    </row>
    <row r="37" spans="1:18" ht="26.25" customHeight="1">
      <c r="A37" s="1307" t="s">
        <v>1319</v>
      </c>
      <c r="B37" s="1307"/>
      <c r="C37" s="1307"/>
      <c r="D37" s="1307"/>
      <c r="E37" s="1307"/>
      <c r="F37" s="1307"/>
      <c r="G37" s="1307"/>
      <c r="H37" s="1307"/>
      <c r="I37" s="1307"/>
      <c r="J37" s="1307"/>
      <c r="K37" s="1307"/>
      <c r="L37" s="1307"/>
      <c r="M37" s="1307"/>
      <c r="N37" s="1307"/>
      <c r="O37" s="1307"/>
    </row>
    <row r="38" spans="1:18" ht="26.25" customHeight="1">
      <c r="A38" s="1307"/>
      <c r="B38" s="1307"/>
      <c r="C38" s="1307"/>
      <c r="D38" s="1307"/>
      <c r="E38" s="1307"/>
      <c r="F38" s="1307"/>
      <c r="G38" s="1307"/>
      <c r="H38" s="1307"/>
      <c r="I38" s="1307"/>
      <c r="J38" s="1307"/>
      <c r="K38" s="1307"/>
      <c r="L38" s="1307"/>
      <c r="M38" s="1307"/>
      <c r="N38" s="1307"/>
      <c r="O38" s="1307"/>
    </row>
    <row r="39" spans="1:18" ht="26.25" customHeight="1">
      <c r="A39" s="1307"/>
      <c r="B39" s="1307"/>
      <c r="C39" s="1307"/>
      <c r="D39" s="1307"/>
      <c r="E39" s="1307"/>
      <c r="F39" s="1307"/>
      <c r="G39" s="1307"/>
      <c r="H39" s="1307"/>
      <c r="I39" s="1307"/>
      <c r="J39" s="1307"/>
      <c r="K39" s="1307"/>
      <c r="L39" s="1307"/>
      <c r="M39" s="1307"/>
      <c r="N39" s="1307"/>
      <c r="O39" s="1307"/>
    </row>
    <row r="40" spans="1:18" ht="26.25" customHeight="1">
      <c r="A40" s="1307"/>
      <c r="B40" s="1307"/>
      <c r="C40" s="1307"/>
      <c r="D40" s="1307"/>
      <c r="E40" s="1307"/>
      <c r="F40" s="1307"/>
      <c r="G40" s="1307"/>
      <c r="H40" s="1307"/>
      <c r="I40" s="1307"/>
      <c r="J40" s="1307"/>
      <c r="K40" s="1307"/>
      <c r="L40" s="1307"/>
      <c r="M40" s="1307"/>
      <c r="N40" s="1307"/>
      <c r="O40" s="1307"/>
    </row>
    <row r="41" spans="1:18" ht="26.25" customHeight="1">
      <c r="A41" s="1307"/>
      <c r="B41" s="1307"/>
      <c r="C41" s="1307"/>
      <c r="D41" s="1307"/>
      <c r="E41" s="1307"/>
      <c r="F41" s="1307"/>
      <c r="G41" s="1307"/>
      <c r="H41" s="1307"/>
      <c r="I41" s="1307"/>
      <c r="J41" s="1307"/>
      <c r="K41" s="1307"/>
      <c r="L41" s="1307"/>
      <c r="M41" s="1307"/>
      <c r="N41" s="1307"/>
      <c r="O41" s="1307"/>
    </row>
    <row r="42" spans="1:18" ht="26.25" customHeight="1">
      <c r="A42" s="1307"/>
      <c r="B42" s="1307"/>
      <c r="C42" s="1307"/>
      <c r="D42" s="1307"/>
      <c r="E42" s="1307"/>
      <c r="F42" s="1307"/>
      <c r="G42" s="1307"/>
      <c r="H42" s="1307"/>
      <c r="I42" s="1307"/>
      <c r="J42" s="1307"/>
      <c r="K42" s="1307"/>
      <c r="L42" s="1307"/>
      <c r="M42" s="1307"/>
      <c r="N42" s="1307"/>
      <c r="O42" s="1307"/>
    </row>
    <row r="43" spans="1:18" ht="26.25" customHeight="1">
      <c r="A43" s="147"/>
      <c r="B43" s="147"/>
      <c r="C43" s="147"/>
      <c r="D43" s="147"/>
      <c r="E43" s="147"/>
      <c r="F43" s="147"/>
      <c r="G43" s="147"/>
      <c r="H43" s="147"/>
      <c r="I43" s="147"/>
      <c r="J43" s="147"/>
      <c r="K43" s="147"/>
      <c r="L43" s="147"/>
      <c r="M43" s="147"/>
      <c r="N43" s="147"/>
      <c r="O43" s="147"/>
    </row>
    <row r="44" spans="1:18" ht="27" customHeight="1"/>
    <row r="45" spans="1:18" ht="27" customHeight="1">
      <c r="A45" s="1295" t="s">
        <v>119</v>
      </c>
      <c r="B45" s="1295"/>
      <c r="C45" s="1295"/>
      <c r="D45" s="1295"/>
      <c r="E45" s="1295"/>
      <c r="F45" s="1295"/>
      <c r="G45" s="1295"/>
      <c r="H45" s="1295"/>
      <c r="I45" s="1295"/>
      <c r="J45" s="1295"/>
      <c r="K45" s="1295"/>
      <c r="L45" s="1295"/>
      <c r="M45" s="1295"/>
      <c r="N45" s="1295"/>
      <c r="O45" s="1295"/>
    </row>
    <row r="46" spans="1:18" ht="27" customHeight="1"/>
    <row r="47" spans="1:18" ht="27" customHeight="1">
      <c r="B47" s="3" t="s">
        <v>120</v>
      </c>
      <c r="P47" s="188"/>
      <c r="R47" s="45"/>
    </row>
    <row r="48" spans="1:18" ht="27" customHeight="1">
      <c r="B48" s="227" t="s">
        <v>1350</v>
      </c>
      <c r="P48" s="188"/>
      <c r="R48" s="45"/>
    </row>
    <row r="49" spans="2:18" ht="27" customHeight="1">
      <c r="P49" s="188"/>
      <c r="R49" s="45"/>
    </row>
    <row r="50" spans="2:18" ht="27" customHeight="1">
      <c r="B50" s="3" t="s">
        <v>121</v>
      </c>
      <c r="P50" s="188"/>
      <c r="R50" s="45"/>
    </row>
    <row r="51" spans="2:18" ht="27" customHeight="1">
      <c r="B51" s="1304" t="str">
        <f>IF(入力シート!F11="","",入力シート!F11)</f>
        <v/>
      </c>
      <c r="C51" s="1304"/>
      <c r="D51" s="1304"/>
      <c r="E51" s="1304"/>
      <c r="F51" s="1304"/>
      <c r="G51" s="1304"/>
      <c r="H51" s="1304"/>
      <c r="I51" s="1304"/>
      <c r="J51" s="1304"/>
      <c r="K51" s="1304"/>
      <c r="L51" s="1304"/>
      <c r="M51" s="149"/>
      <c r="N51" s="226" t="s">
        <v>1351</v>
      </c>
      <c r="P51" s="188"/>
      <c r="R51" s="45"/>
    </row>
    <row r="52" spans="2:18" ht="27" customHeight="1">
      <c r="P52" s="188"/>
      <c r="R52" s="45"/>
    </row>
    <row r="53" spans="2:18" ht="27" customHeight="1">
      <c r="B53" s="3" t="s">
        <v>122</v>
      </c>
      <c r="P53" s="188"/>
      <c r="R53" s="45"/>
    </row>
    <row r="54" spans="2:18" ht="27" customHeight="1">
      <c r="B54" s="148" t="s">
        <v>216</v>
      </c>
      <c r="P54" s="188"/>
      <c r="R54" s="45"/>
    </row>
    <row r="55" spans="2:18" ht="27" customHeight="1">
      <c r="P55" s="188"/>
      <c r="R55" s="45"/>
    </row>
    <row r="56" spans="2:18" ht="27" customHeight="1">
      <c r="B56" s="3" t="s">
        <v>352</v>
      </c>
      <c r="P56" s="188"/>
      <c r="R56" s="45"/>
    </row>
    <row r="57" spans="2:18" ht="27" customHeight="1">
      <c r="B57" s="148" t="s">
        <v>353</v>
      </c>
      <c r="C57" s="1305">
        <f>N98</f>
        <v>0</v>
      </c>
      <c r="D57" s="1305"/>
      <c r="E57" s="1305"/>
      <c r="F57" s="1305"/>
      <c r="G57" s="1305"/>
      <c r="O57" s="151"/>
      <c r="P57" s="188"/>
      <c r="Q57" s="970" t="s">
        <v>1331</v>
      </c>
    </row>
    <row r="58" spans="2:18" ht="27" customHeight="1">
      <c r="P58" s="188"/>
      <c r="R58" s="45"/>
    </row>
    <row r="59" spans="2:18" ht="27" customHeight="1">
      <c r="B59" s="3" t="s">
        <v>124</v>
      </c>
      <c r="P59" s="188"/>
      <c r="R59" s="45"/>
    </row>
    <row r="60" spans="2:18" ht="27" customHeight="1">
      <c r="P60" s="188"/>
      <c r="R60" s="45"/>
    </row>
    <row r="61" spans="2:18" ht="27" customHeight="1">
      <c r="B61" s="3" t="s">
        <v>125</v>
      </c>
      <c r="P61" s="188"/>
      <c r="R61" s="152"/>
    </row>
    <row r="62" spans="2:18" ht="27" customHeight="1">
      <c r="B62" s="148" t="s">
        <v>217</v>
      </c>
      <c r="H62" s="1301" t="s">
        <v>690</v>
      </c>
      <c r="I62" s="1301"/>
      <c r="J62" s="1301"/>
      <c r="K62" s="1301"/>
      <c r="L62" s="1301"/>
      <c r="M62" s="1301"/>
      <c r="N62" s="1301"/>
      <c r="O62" s="153"/>
      <c r="P62" s="188"/>
      <c r="R62" s="141"/>
    </row>
    <row r="63" spans="2:18" ht="27" customHeight="1">
      <c r="B63" s="148" t="s">
        <v>218</v>
      </c>
      <c r="H63" s="1301" t="str">
        <f>IF(入力シート!F15="","",入力シート!F15)</f>
        <v/>
      </c>
      <c r="I63" s="1301"/>
      <c r="J63" s="1301"/>
      <c r="K63" s="1301"/>
      <c r="L63" s="1301"/>
      <c r="M63" s="1301"/>
      <c r="N63" s="1301"/>
      <c r="O63" s="153"/>
      <c r="P63" s="188"/>
      <c r="R63" s="141"/>
    </row>
    <row r="64" spans="2:18" ht="27" customHeight="1">
      <c r="B64" s="148" t="s">
        <v>219</v>
      </c>
      <c r="H64" s="1301" t="str">
        <f>IF(入力シート!F17="","",入力シート!F17)</f>
        <v/>
      </c>
      <c r="I64" s="1301"/>
      <c r="J64" s="1301"/>
      <c r="K64" s="1301"/>
      <c r="L64" s="1301"/>
      <c r="M64" s="1301"/>
      <c r="N64" s="1301"/>
      <c r="O64" s="153"/>
      <c r="P64" s="188"/>
      <c r="R64" s="141"/>
    </row>
    <row r="65" spans="2:18" ht="27" customHeight="1">
      <c r="P65" s="188"/>
      <c r="R65" s="141"/>
    </row>
    <row r="66" spans="2:18" ht="27" customHeight="1">
      <c r="B66" s="3" t="s">
        <v>127</v>
      </c>
      <c r="P66" s="188"/>
      <c r="R66" s="152"/>
    </row>
    <row r="67" spans="2:18" ht="27" customHeight="1">
      <c r="B67" s="3" t="s">
        <v>128</v>
      </c>
      <c r="P67" s="188"/>
      <c r="R67" s="45"/>
    </row>
    <row r="68" spans="2:18" ht="27" customHeight="1">
      <c r="B68" s="3" t="s">
        <v>129</v>
      </c>
      <c r="P68" s="188"/>
      <c r="R68" s="154"/>
    </row>
    <row r="69" spans="2:18" s="45" customFormat="1" ht="27" customHeight="1">
      <c r="B69" s="3" t="s">
        <v>1113</v>
      </c>
      <c r="P69" s="189"/>
      <c r="Q69" s="5"/>
      <c r="R69" s="155"/>
    </row>
    <row r="70" spans="2:18" s="45" customFormat="1" ht="27" customHeight="1">
      <c r="P70" s="189"/>
      <c r="Q70" s="5"/>
      <c r="R70" s="155"/>
    </row>
    <row r="71" spans="2:18" s="45" customFormat="1" ht="27" customHeight="1">
      <c r="P71" s="189"/>
      <c r="Q71" s="5"/>
      <c r="R71" s="155"/>
    </row>
    <row r="72" spans="2:18" s="45" customFormat="1" ht="27" customHeight="1">
      <c r="P72" s="189"/>
      <c r="Q72" s="5"/>
      <c r="R72" s="155"/>
    </row>
    <row r="73" spans="2:18" s="45" customFormat="1" ht="27" customHeight="1">
      <c r="P73" s="189"/>
      <c r="Q73" s="5"/>
      <c r="R73" s="155"/>
    </row>
    <row r="74" spans="2:18" s="45" customFormat="1" ht="27" customHeight="1">
      <c r="P74" s="189"/>
      <c r="Q74" s="5"/>
      <c r="R74" s="155"/>
    </row>
    <row r="75" spans="2:18" s="45" customFormat="1" ht="27" customHeight="1">
      <c r="P75" s="189"/>
      <c r="Q75" s="5"/>
      <c r="R75" s="155"/>
    </row>
    <row r="76" spans="2:18" s="45" customFormat="1" ht="27" customHeight="1">
      <c r="P76" s="189"/>
      <c r="Q76" s="5"/>
      <c r="R76" s="155"/>
    </row>
    <row r="77" spans="2:18" s="45" customFormat="1" ht="27" customHeight="1">
      <c r="P77" s="189"/>
      <c r="Q77" s="5"/>
      <c r="R77" s="155"/>
    </row>
    <row r="78" spans="2:18" ht="27" customHeight="1">
      <c r="P78" s="188"/>
      <c r="R78" s="45"/>
    </row>
    <row r="79" spans="2:18" ht="27" customHeight="1">
      <c r="P79" s="188"/>
      <c r="R79" s="45"/>
    </row>
    <row r="80" spans="2:18" ht="27" customHeight="1"/>
    <row r="81" spans="1:17" ht="27" customHeight="1"/>
    <row r="82" spans="1:17" ht="27" customHeight="1"/>
    <row r="83" spans="1:17" ht="27" customHeight="1"/>
    <row r="84" spans="1:17" ht="27" customHeight="1"/>
    <row r="85" spans="1:17" ht="26.25" customHeight="1"/>
    <row r="86" spans="1:17" ht="26.25" customHeight="1">
      <c r="A86" s="3" t="s">
        <v>130</v>
      </c>
    </row>
    <row r="87" spans="1:17" ht="26.25" customHeight="1"/>
    <row r="88" spans="1:17" ht="26.25" customHeight="1">
      <c r="A88" s="1295" t="s">
        <v>131</v>
      </c>
      <c r="B88" s="1295"/>
      <c r="C88" s="1295"/>
      <c r="D88" s="1295"/>
      <c r="E88" s="1295"/>
      <c r="F88" s="1295"/>
      <c r="G88" s="1295"/>
      <c r="H88" s="1295"/>
      <c r="I88" s="1295"/>
      <c r="J88" s="1295"/>
      <c r="K88" s="1295"/>
      <c r="L88" s="1295"/>
      <c r="M88" s="1295"/>
      <c r="N88" s="1295"/>
      <c r="O88" s="1295"/>
    </row>
    <row r="89" spans="1:17" ht="26.25" customHeight="1"/>
    <row r="90" spans="1:17" ht="26.25" customHeight="1"/>
    <row r="91" spans="1:17" ht="26.25" customHeight="1">
      <c r="N91" s="150" t="s">
        <v>215</v>
      </c>
    </row>
    <row r="92" spans="1:17">
      <c r="B92" s="156" t="s">
        <v>133</v>
      </c>
      <c r="C92" s="1321" t="s">
        <v>134</v>
      </c>
      <c r="D92" s="1319"/>
      <c r="E92" s="1322"/>
      <c r="F92" s="1319" t="s">
        <v>220</v>
      </c>
      <c r="G92" s="1319"/>
      <c r="H92" s="1319"/>
      <c r="I92" s="1319"/>
      <c r="J92" s="1332" t="s">
        <v>495</v>
      </c>
      <c r="K92" s="1333"/>
      <c r="L92" s="1333"/>
      <c r="M92" s="1333"/>
      <c r="N92" s="157" t="s">
        <v>135</v>
      </c>
    </row>
    <row r="93" spans="1:17">
      <c r="B93" s="158" t="s">
        <v>136</v>
      </c>
      <c r="C93" s="1323"/>
      <c r="D93" s="1320"/>
      <c r="E93" s="1324"/>
      <c r="F93" s="1320"/>
      <c r="G93" s="1320"/>
      <c r="H93" s="1320"/>
      <c r="I93" s="1320"/>
      <c r="J93" s="1333"/>
      <c r="K93" s="1333"/>
      <c r="L93" s="1333"/>
      <c r="M93" s="1333"/>
      <c r="N93" s="159" t="s">
        <v>137</v>
      </c>
    </row>
    <row r="94" spans="1:17" ht="56.25" customHeight="1">
      <c r="B94" s="226" t="s">
        <v>138</v>
      </c>
      <c r="C94" s="1308">
        <f>IF('５.補助対象経費総括表（まとめ）'!C19="","",'５.補助対象経費総括表（まとめ）'!C19)</f>
        <v>0</v>
      </c>
      <c r="D94" s="1308"/>
      <c r="E94" s="1308"/>
      <c r="F94" s="1308">
        <f>IF('５.補助対象経費総括表（まとめ）'!D19="",0,'５.補助対象経費総括表（まとめ）'!D19)</f>
        <v>0</v>
      </c>
      <c r="G94" s="1308"/>
      <c r="H94" s="1308"/>
      <c r="I94" s="1308"/>
      <c r="J94" s="1326">
        <v>0.33333333333333331</v>
      </c>
      <c r="K94" s="1327"/>
      <c r="L94" s="1327"/>
      <c r="M94" s="1328"/>
      <c r="N94" s="609">
        <f>IF(F94="",0,ROUNDDOWN(F94*$J$94,0))</f>
        <v>0</v>
      </c>
      <c r="O94" s="160"/>
    </row>
    <row r="95" spans="1:17" ht="56.25" customHeight="1">
      <c r="B95" s="226" t="s">
        <v>843</v>
      </c>
      <c r="C95" s="1309">
        <f>IF('５.補助対象経費総括表（まとめ）'!C20="","",'５.補助対象経費総括表（まとめ）'!C20)</f>
        <v>0</v>
      </c>
      <c r="D95" s="1309"/>
      <c r="E95" s="1309"/>
      <c r="F95" s="1308">
        <f>IF('５.補助対象経費総括表（まとめ）'!D20="",0,'５.補助対象経費総括表（まとめ）'!D20)</f>
        <v>0</v>
      </c>
      <c r="G95" s="1308"/>
      <c r="H95" s="1308"/>
      <c r="I95" s="1308"/>
      <c r="J95" s="1329"/>
      <c r="K95" s="1330"/>
      <c r="L95" s="1330"/>
      <c r="M95" s="1331"/>
      <c r="N95" s="609">
        <f>IF(F95="",0,ROUNDDOWN(F95*$J$94,0))</f>
        <v>0</v>
      </c>
      <c r="O95" s="160"/>
    </row>
    <row r="96" spans="1:17" ht="56.25" customHeight="1" thickBot="1">
      <c r="A96" s="403"/>
      <c r="B96" s="513" t="s">
        <v>586</v>
      </c>
      <c r="C96" s="1316">
        <f>SUM(C94:E95)</f>
        <v>0</v>
      </c>
      <c r="D96" s="1316"/>
      <c r="E96" s="1316"/>
      <c r="F96" s="1316">
        <f>SUM(F94:I95)</f>
        <v>0</v>
      </c>
      <c r="G96" s="1316"/>
      <c r="H96" s="1316"/>
      <c r="I96" s="1316"/>
      <c r="J96" s="1315" t="s">
        <v>678</v>
      </c>
      <c r="K96" s="1315"/>
      <c r="L96" s="1315"/>
      <c r="M96" s="1315"/>
      <c r="N96" s="618">
        <f>'５.補助対象経費総括表（まとめ）'!F23</f>
        <v>0</v>
      </c>
      <c r="Q96" s="970" t="s">
        <v>1332</v>
      </c>
    </row>
    <row r="97" spans="1:18" ht="93.75" customHeight="1" thickTop="1" thickBot="1">
      <c r="B97" s="514" t="s">
        <v>639</v>
      </c>
      <c r="C97" s="1310" t="s">
        <v>665</v>
      </c>
      <c r="D97" s="1311"/>
      <c r="E97" s="1311"/>
      <c r="F97" s="1310" t="s">
        <v>665</v>
      </c>
      <c r="G97" s="1311"/>
      <c r="H97" s="1311"/>
      <c r="I97" s="1311"/>
      <c r="J97" s="1312" t="s">
        <v>934</v>
      </c>
      <c r="K97" s="1313"/>
      <c r="L97" s="1313"/>
      <c r="M97" s="1314"/>
      <c r="N97" s="610">
        <f>IF('５.補助対象経費総括表（まとめ）'!F24="",0,'５.補助対象経費総括表（まとめ）'!F24)</f>
        <v>0</v>
      </c>
    </row>
    <row r="98" spans="1:18" ht="56.25" customHeight="1" thickTop="1">
      <c r="A98" s="403"/>
      <c r="B98" s="515" t="s">
        <v>88</v>
      </c>
      <c r="C98" s="1317">
        <f>C96</f>
        <v>0</v>
      </c>
      <c r="D98" s="1317"/>
      <c r="E98" s="1317"/>
      <c r="F98" s="1317">
        <f>F96</f>
        <v>0</v>
      </c>
      <c r="G98" s="1317"/>
      <c r="H98" s="1317"/>
      <c r="I98" s="1317"/>
      <c r="J98" s="1318" t="s">
        <v>40</v>
      </c>
      <c r="K98" s="1318"/>
      <c r="L98" s="1318"/>
      <c r="M98" s="1318"/>
      <c r="N98" s="619">
        <f>SUM(N96:N97)</f>
        <v>0</v>
      </c>
    </row>
    <row r="99" spans="1:18" s="45" customFormat="1" ht="26.25" customHeight="1">
      <c r="B99" s="3" t="s">
        <v>649</v>
      </c>
      <c r="P99" s="189"/>
      <c r="Q99" s="5"/>
      <c r="R99" s="3"/>
    </row>
    <row r="100" spans="1:18" s="45" customFormat="1" ht="26.25" customHeight="1">
      <c r="P100" s="189"/>
      <c r="Q100" s="5"/>
      <c r="R100" s="3"/>
    </row>
    <row r="101" spans="1:18" s="45" customFormat="1" ht="26.25" customHeight="1">
      <c r="P101" s="189"/>
      <c r="Q101" s="5"/>
      <c r="R101" s="3"/>
    </row>
    <row r="102" spans="1:18" s="45" customFormat="1" ht="26.25" customHeight="1">
      <c r="P102" s="189"/>
      <c r="Q102" s="5"/>
      <c r="R102" s="3"/>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3" t="s">
        <v>139</v>
      </c>
    </row>
    <row r="124" spans="1:15">
      <c r="A124" s="1295" t="s">
        <v>505</v>
      </c>
      <c r="B124" s="1295"/>
      <c r="C124" s="1295"/>
      <c r="D124" s="1295"/>
      <c r="E124" s="1295"/>
      <c r="F124" s="1295"/>
      <c r="G124" s="1295"/>
      <c r="H124" s="1295"/>
      <c r="I124" s="1295"/>
      <c r="J124" s="1295"/>
      <c r="K124" s="1295"/>
      <c r="L124" s="1295"/>
      <c r="M124" s="1295"/>
      <c r="N124" s="1295"/>
      <c r="O124" s="1295"/>
    </row>
    <row r="128" spans="1:15" ht="25.5" customHeight="1">
      <c r="B128" s="1325" t="s">
        <v>506</v>
      </c>
      <c r="C128" s="1325"/>
      <c r="D128" s="1325"/>
      <c r="E128" s="1325"/>
      <c r="F128" s="1325"/>
      <c r="G128" s="1325"/>
      <c r="H128" s="1325"/>
      <c r="I128" s="1325"/>
      <c r="J128" s="1325"/>
      <c r="K128" s="1325"/>
      <c r="L128" s="1325"/>
      <c r="M128" s="1325"/>
      <c r="N128" s="1325"/>
      <c r="O128" s="161"/>
    </row>
    <row r="129" spans="1:16">
      <c r="B129" s="1325"/>
      <c r="C129" s="1325"/>
      <c r="D129" s="1325"/>
      <c r="E129" s="1325"/>
      <c r="F129" s="1325"/>
      <c r="G129" s="1325"/>
      <c r="H129" s="1325"/>
      <c r="I129" s="1325"/>
      <c r="J129" s="1325"/>
      <c r="K129" s="1325"/>
      <c r="L129" s="1325"/>
      <c r="M129" s="1325"/>
      <c r="N129" s="1325"/>
      <c r="O129" s="161"/>
    </row>
    <row r="130" spans="1:16">
      <c r="B130" s="1325"/>
      <c r="C130" s="1325"/>
      <c r="D130" s="1325"/>
      <c r="E130" s="1325"/>
      <c r="F130" s="1325"/>
      <c r="G130" s="1325"/>
      <c r="H130" s="1325"/>
      <c r="I130" s="1325"/>
      <c r="J130" s="1325"/>
      <c r="K130" s="1325"/>
      <c r="L130" s="1325"/>
      <c r="M130" s="1325"/>
      <c r="N130" s="1325"/>
      <c r="O130" s="161"/>
    </row>
    <row r="132" spans="1:16" ht="21">
      <c r="A132" s="1295" t="s">
        <v>140</v>
      </c>
      <c r="B132" s="1295"/>
      <c r="C132" s="1295"/>
      <c r="D132" s="1295"/>
      <c r="E132" s="1295"/>
      <c r="F132" s="1295"/>
      <c r="G132" s="1295"/>
      <c r="H132" s="1295"/>
      <c r="I132" s="1295"/>
      <c r="J132" s="1295"/>
      <c r="K132" s="1295"/>
      <c r="L132" s="1295"/>
      <c r="M132" s="1295"/>
      <c r="N132" s="1295"/>
      <c r="O132" s="1295"/>
      <c r="P132" s="188"/>
    </row>
    <row r="134" spans="1:16" ht="25.5" customHeight="1">
      <c r="B134" s="1293" t="s">
        <v>507</v>
      </c>
      <c r="C134" s="1293"/>
      <c r="D134" s="1293"/>
      <c r="E134" s="1293"/>
      <c r="F134" s="1293"/>
      <c r="G134" s="1293"/>
      <c r="H134" s="1293"/>
      <c r="I134" s="1293"/>
      <c r="J134" s="1293"/>
      <c r="K134" s="1293"/>
      <c r="L134" s="1293"/>
      <c r="M134" s="1293"/>
      <c r="N134" s="1293"/>
      <c r="O134" s="162"/>
      <c r="P134" s="192"/>
    </row>
    <row r="135" spans="1:16">
      <c r="B135" s="1293"/>
      <c r="C135" s="1293"/>
      <c r="D135" s="1293"/>
      <c r="E135" s="1293"/>
      <c r="F135" s="1293"/>
      <c r="G135" s="1293"/>
      <c r="H135" s="1293"/>
      <c r="I135" s="1293"/>
      <c r="J135" s="1293"/>
      <c r="K135" s="1293"/>
      <c r="L135" s="1293"/>
      <c r="M135" s="1293"/>
      <c r="N135" s="1293"/>
      <c r="O135" s="162"/>
    </row>
    <row r="136" spans="1:16">
      <c r="B136" s="1293"/>
      <c r="C136" s="1293"/>
      <c r="D136" s="1293"/>
      <c r="E136" s="1293"/>
      <c r="F136" s="1293"/>
      <c r="G136" s="1293"/>
      <c r="H136" s="1293"/>
      <c r="I136" s="1293"/>
      <c r="J136" s="1293"/>
      <c r="K136" s="1293"/>
      <c r="L136" s="1293"/>
      <c r="M136" s="1293"/>
      <c r="N136" s="1293"/>
      <c r="O136" s="162"/>
    </row>
    <row r="137" spans="1:16">
      <c r="B137" s="1293"/>
      <c r="C137" s="1293"/>
      <c r="D137" s="1293"/>
      <c r="E137" s="1293"/>
      <c r="F137" s="1293"/>
      <c r="G137" s="1293"/>
      <c r="H137" s="1293"/>
      <c r="I137" s="1293"/>
      <c r="J137" s="1293"/>
      <c r="K137" s="1293"/>
      <c r="L137" s="1293"/>
      <c r="M137" s="1293"/>
      <c r="N137" s="1293"/>
      <c r="O137" s="162"/>
    </row>
    <row r="138" spans="1:16">
      <c r="A138" s="3" t="s">
        <v>29</v>
      </c>
      <c r="B138" s="163"/>
      <c r="C138" s="163"/>
      <c r="D138" s="163"/>
      <c r="E138" s="163"/>
      <c r="F138" s="163"/>
      <c r="G138" s="163"/>
      <c r="H138" s="163"/>
      <c r="I138" s="163"/>
      <c r="J138" s="163"/>
      <c r="K138" s="163"/>
      <c r="L138" s="163"/>
      <c r="M138" s="163"/>
      <c r="N138" s="163"/>
      <c r="O138" s="163"/>
    </row>
    <row r="139" spans="1:16" ht="25.5" customHeight="1">
      <c r="B139" s="1293" t="s">
        <v>508</v>
      </c>
      <c r="C139" s="1293"/>
      <c r="D139" s="1293"/>
      <c r="E139" s="1293"/>
      <c r="F139" s="1293"/>
      <c r="G139" s="1293"/>
      <c r="H139" s="1293"/>
      <c r="I139" s="1293"/>
      <c r="J139" s="1293"/>
      <c r="K139" s="1293"/>
      <c r="L139" s="1293"/>
      <c r="M139" s="1293"/>
      <c r="N139" s="1293"/>
      <c r="O139" s="162"/>
      <c r="P139" s="192"/>
    </row>
    <row r="140" spans="1:16">
      <c r="B140" s="1293"/>
      <c r="C140" s="1293"/>
      <c r="D140" s="1293"/>
      <c r="E140" s="1293"/>
      <c r="F140" s="1293"/>
      <c r="G140" s="1293"/>
      <c r="H140" s="1293"/>
      <c r="I140" s="1293"/>
      <c r="J140" s="1293"/>
      <c r="K140" s="1293"/>
      <c r="L140" s="1293"/>
      <c r="M140" s="1293"/>
      <c r="N140" s="1293"/>
      <c r="O140" s="162"/>
    </row>
    <row r="141" spans="1:16">
      <c r="B141" s="1293"/>
      <c r="C141" s="1293"/>
      <c r="D141" s="1293"/>
      <c r="E141" s="1293"/>
      <c r="F141" s="1293"/>
      <c r="G141" s="1293"/>
      <c r="H141" s="1293"/>
      <c r="I141" s="1293"/>
      <c r="J141" s="1293"/>
      <c r="K141" s="1293"/>
      <c r="L141" s="1293"/>
      <c r="M141" s="1293"/>
      <c r="N141" s="1293"/>
      <c r="O141" s="163"/>
    </row>
    <row r="142" spans="1:16">
      <c r="B142" s="1293"/>
      <c r="C142" s="1293"/>
      <c r="D142" s="1293"/>
      <c r="E142" s="1293"/>
      <c r="F142" s="1293"/>
      <c r="G142" s="1293"/>
      <c r="H142" s="1293"/>
      <c r="I142" s="1293"/>
      <c r="J142" s="1293"/>
      <c r="K142" s="1293"/>
      <c r="L142" s="1293"/>
      <c r="M142" s="1293"/>
      <c r="N142" s="1293"/>
      <c r="O142" s="163"/>
    </row>
    <row r="143" spans="1:16" ht="25.5" customHeight="1">
      <c r="B143" s="162"/>
      <c r="C143" s="162"/>
      <c r="D143" s="162"/>
      <c r="E143" s="162"/>
      <c r="F143" s="162"/>
      <c r="G143" s="162"/>
      <c r="H143" s="162"/>
      <c r="I143" s="162"/>
      <c r="J143" s="162"/>
      <c r="K143" s="162"/>
      <c r="L143" s="162"/>
      <c r="M143" s="162"/>
      <c r="N143" s="162"/>
      <c r="O143" s="162"/>
      <c r="P143" s="192"/>
    </row>
    <row r="144" spans="1:16">
      <c r="B144" s="1293" t="s">
        <v>509</v>
      </c>
      <c r="C144" s="1293"/>
      <c r="D144" s="1293"/>
      <c r="E144" s="1293"/>
      <c r="F144" s="1293"/>
      <c r="G144" s="1293"/>
      <c r="H144" s="1293"/>
      <c r="I144" s="1293"/>
      <c r="J144" s="1293"/>
      <c r="K144" s="1293"/>
      <c r="L144" s="1293"/>
      <c r="M144" s="1293"/>
      <c r="N144" s="1293"/>
      <c r="O144" s="162"/>
    </row>
    <row r="145" spans="2:16">
      <c r="B145" s="1293"/>
      <c r="C145" s="1293"/>
      <c r="D145" s="1293"/>
      <c r="E145" s="1293"/>
      <c r="F145" s="1293"/>
      <c r="G145" s="1293"/>
      <c r="H145" s="1293"/>
      <c r="I145" s="1293"/>
      <c r="J145" s="1293"/>
      <c r="K145" s="1293"/>
      <c r="L145" s="1293"/>
      <c r="M145" s="1293"/>
      <c r="N145" s="1293"/>
      <c r="O145" s="163"/>
    </row>
    <row r="146" spans="2:16">
      <c r="B146" s="1293"/>
      <c r="C146" s="1293"/>
      <c r="D146" s="1293"/>
      <c r="E146" s="1293"/>
      <c r="F146" s="1293"/>
      <c r="G146" s="1293"/>
      <c r="H146" s="1293"/>
      <c r="I146" s="1293"/>
      <c r="J146" s="1293"/>
      <c r="K146" s="1293"/>
      <c r="L146" s="1293"/>
      <c r="M146" s="1293"/>
      <c r="N146" s="1293"/>
      <c r="O146" s="163"/>
    </row>
    <row r="147" spans="2:16" ht="25.5" customHeight="1">
      <c r="B147" s="1293"/>
      <c r="C147" s="1293"/>
      <c r="D147" s="1293"/>
      <c r="E147" s="1293"/>
      <c r="F147" s="1293"/>
      <c r="G147" s="1293"/>
      <c r="H147" s="1293"/>
      <c r="I147" s="1293"/>
      <c r="J147" s="1293"/>
      <c r="K147" s="1293"/>
      <c r="L147" s="1293"/>
      <c r="M147" s="1293"/>
      <c r="N147" s="1293"/>
      <c r="O147" s="162"/>
      <c r="P147" s="188"/>
    </row>
    <row r="148" spans="2:16">
      <c r="B148" s="162"/>
      <c r="C148" s="162"/>
      <c r="D148" s="162"/>
      <c r="E148" s="162"/>
      <c r="F148" s="162"/>
      <c r="G148" s="162"/>
      <c r="H148" s="162"/>
      <c r="I148" s="162"/>
      <c r="J148" s="162"/>
      <c r="K148" s="162"/>
      <c r="L148" s="162"/>
      <c r="M148" s="162"/>
      <c r="N148" s="162"/>
      <c r="O148" s="162"/>
    </row>
    <row r="149" spans="2:16" ht="25.5" customHeight="1">
      <c r="B149" s="1293" t="s">
        <v>510</v>
      </c>
      <c r="C149" s="1293"/>
      <c r="D149" s="1293"/>
      <c r="E149" s="1293"/>
      <c r="F149" s="1293"/>
      <c r="G149" s="1293"/>
      <c r="H149" s="1293"/>
      <c r="I149" s="1293"/>
      <c r="J149" s="1293"/>
      <c r="K149" s="1293"/>
      <c r="L149" s="1293"/>
      <c r="M149" s="1293"/>
      <c r="N149" s="1293"/>
    </row>
    <row r="150" spans="2:16" ht="25.5" customHeight="1">
      <c r="B150" s="1293"/>
      <c r="C150" s="1293"/>
      <c r="D150" s="1293"/>
      <c r="E150" s="1293"/>
      <c r="F150" s="1293"/>
      <c r="G150" s="1293"/>
      <c r="H150" s="1293"/>
      <c r="I150" s="1293"/>
      <c r="J150" s="1293"/>
      <c r="K150" s="1293"/>
      <c r="L150" s="1293"/>
      <c r="M150" s="1293"/>
      <c r="N150" s="1293"/>
    </row>
    <row r="151" spans="2:16" ht="25.5" customHeight="1">
      <c r="B151" s="1293"/>
      <c r="C151" s="1293"/>
      <c r="D151" s="1293"/>
      <c r="E151" s="1293"/>
      <c r="F151" s="1293"/>
      <c r="G151" s="1293"/>
      <c r="H151" s="1293"/>
      <c r="I151" s="1293"/>
      <c r="J151" s="1293"/>
      <c r="K151" s="1293"/>
      <c r="L151" s="1293"/>
      <c r="M151" s="1293"/>
      <c r="N151" s="1293"/>
    </row>
    <row r="152" spans="2:16" ht="25.5" customHeight="1">
      <c r="B152" s="1293"/>
      <c r="C152" s="1293"/>
      <c r="D152" s="1293"/>
      <c r="E152" s="1293"/>
      <c r="F152" s="1293"/>
      <c r="G152" s="1293"/>
      <c r="H152" s="1293"/>
      <c r="I152" s="1293"/>
      <c r="J152" s="1293"/>
      <c r="K152" s="1293"/>
      <c r="L152" s="1293"/>
      <c r="M152" s="1293"/>
      <c r="N152" s="1293"/>
    </row>
    <row r="153" spans="2:16" ht="25.5" customHeight="1"/>
    <row r="154" spans="2:16" ht="25.5" customHeight="1"/>
    <row r="155" spans="2:16" ht="25.5" customHeight="1"/>
    <row r="156" spans="2:16" ht="25.5" customHeight="1"/>
    <row r="157" spans="2:16" ht="25.5" customHeight="1"/>
    <row r="158" spans="2:16" ht="25.5" customHeight="1"/>
    <row r="159" spans="2:16" ht="25.5" customHeight="1"/>
    <row r="160" spans="2:16" ht="25.5" customHeight="1"/>
    <row r="161" spans="1:18" ht="25.5" customHeight="1"/>
    <row r="162" spans="1:18" ht="25.5" customHeight="1"/>
    <row r="165" spans="1:18" ht="26.25" customHeight="1">
      <c r="Q165" s="966" t="s">
        <v>378</v>
      </c>
      <c r="R165" s="164"/>
    </row>
    <row r="166" spans="1:18" ht="26.25" customHeight="1">
      <c r="A166" s="3" t="s">
        <v>141</v>
      </c>
      <c r="Q166" s="966" t="s">
        <v>322</v>
      </c>
      <c r="R166" s="164"/>
    </row>
    <row r="167" spans="1:18" s="43" customFormat="1" ht="26.25" customHeight="1">
      <c r="L167" s="1294" t="str">
        <f>IF(入力シート!F14="","",入力シート!F14)</f>
        <v/>
      </c>
      <c r="M167" s="1294"/>
      <c r="N167" s="1294"/>
      <c r="Q167" s="966" t="s">
        <v>358</v>
      </c>
      <c r="R167" s="45"/>
    </row>
    <row r="168" spans="1:18" ht="26.25" customHeight="1">
      <c r="A168" s="1295" t="s">
        <v>354</v>
      </c>
      <c r="B168" s="1295"/>
      <c r="C168" s="1295"/>
      <c r="D168" s="1295"/>
      <c r="E168" s="1295"/>
      <c r="F168" s="1295"/>
      <c r="G168" s="1295"/>
      <c r="H168" s="1295"/>
      <c r="I168" s="1295"/>
      <c r="J168" s="1295"/>
      <c r="K168" s="1295"/>
      <c r="L168" s="1295"/>
      <c r="M168" s="1295"/>
      <c r="N168" s="1295"/>
      <c r="O168" s="1295"/>
      <c r="Q168" s="967"/>
      <c r="R168" s="45"/>
    </row>
    <row r="169" spans="1:18" s="109" customFormat="1" ht="26.25" customHeight="1">
      <c r="A169" s="3"/>
      <c r="B169" s="3"/>
      <c r="C169" s="3"/>
      <c r="D169" s="3"/>
      <c r="E169" s="3"/>
      <c r="F169" s="3"/>
      <c r="G169" s="3"/>
      <c r="H169" s="3"/>
      <c r="I169" s="3"/>
      <c r="J169" s="3"/>
      <c r="K169" s="3"/>
      <c r="L169" s="3"/>
      <c r="M169" s="3"/>
      <c r="N169" s="3"/>
      <c r="O169" s="3"/>
      <c r="Q169" s="967"/>
      <c r="R169" s="45"/>
    </row>
    <row r="170" spans="1:18" ht="26.25" customHeight="1">
      <c r="A170" s="109"/>
      <c r="B170" s="1296" t="s">
        <v>142</v>
      </c>
      <c r="C170" s="1296" t="s">
        <v>143</v>
      </c>
      <c r="D170" s="1296" t="s">
        <v>144</v>
      </c>
      <c r="E170" s="1296"/>
      <c r="F170" s="1296"/>
      <c r="G170" s="1296"/>
      <c r="H170" s="1296" t="s">
        <v>145</v>
      </c>
      <c r="I170" s="1296"/>
      <c r="J170" s="1296"/>
      <c r="K170" s="1296"/>
      <c r="L170" s="1296"/>
      <c r="M170" s="1296"/>
      <c r="N170" s="1296" t="s">
        <v>5</v>
      </c>
      <c r="Q170" s="971"/>
      <c r="R170" s="165"/>
    </row>
    <row r="171" spans="1:18" ht="26.25" customHeight="1">
      <c r="A171" s="109"/>
      <c r="B171" s="1296"/>
      <c r="C171" s="1296"/>
      <c r="D171" s="166" t="s">
        <v>146</v>
      </c>
      <c r="E171" s="166" t="s">
        <v>114</v>
      </c>
      <c r="F171" s="166" t="s">
        <v>115</v>
      </c>
      <c r="G171" s="166" t="s">
        <v>126</v>
      </c>
      <c r="H171" s="1296"/>
      <c r="I171" s="1296"/>
      <c r="J171" s="1296"/>
      <c r="K171" s="1296"/>
      <c r="L171" s="1296"/>
      <c r="M171" s="1296"/>
      <c r="N171" s="1296"/>
      <c r="Q171" s="971"/>
      <c r="R171" s="165"/>
    </row>
    <row r="172" spans="1:18" ht="26.25" customHeight="1">
      <c r="A172" s="10"/>
      <c r="B172" s="125"/>
      <c r="C172" s="125"/>
      <c r="D172" s="107"/>
      <c r="E172" s="108"/>
      <c r="F172" s="108"/>
      <c r="G172" s="108"/>
      <c r="H172" s="1292"/>
      <c r="I172" s="1292"/>
      <c r="J172" s="1292"/>
      <c r="K172" s="1292"/>
      <c r="L172" s="1292"/>
      <c r="M172" s="1292"/>
      <c r="N172" s="125"/>
      <c r="O172" s="10"/>
      <c r="Q172" s="966" t="s">
        <v>147</v>
      </c>
      <c r="R172" s="45"/>
    </row>
    <row r="173" spans="1:18" ht="26.25" customHeight="1">
      <c r="A173" s="10"/>
      <c r="B173" s="125"/>
      <c r="C173" s="125"/>
      <c r="D173" s="107"/>
      <c r="E173" s="108"/>
      <c r="F173" s="108"/>
      <c r="G173" s="108"/>
      <c r="H173" s="1292"/>
      <c r="I173" s="1292"/>
      <c r="J173" s="1292"/>
      <c r="K173" s="1292"/>
      <c r="L173" s="1292"/>
      <c r="M173" s="1292"/>
      <c r="N173" s="125"/>
      <c r="O173" s="10"/>
      <c r="Q173" s="966" t="s">
        <v>221</v>
      </c>
      <c r="R173" s="45"/>
    </row>
    <row r="174" spans="1:18" ht="26.25" customHeight="1">
      <c r="A174" s="10"/>
      <c r="B174" s="125"/>
      <c r="C174" s="125"/>
      <c r="D174" s="107"/>
      <c r="E174" s="108"/>
      <c r="F174" s="108"/>
      <c r="G174" s="108"/>
      <c r="H174" s="1292"/>
      <c r="I174" s="1292"/>
      <c r="J174" s="1292"/>
      <c r="K174" s="1292"/>
      <c r="L174" s="1292"/>
      <c r="M174" s="1292"/>
      <c r="N174" s="125"/>
      <c r="Q174" s="966" t="s">
        <v>325</v>
      </c>
      <c r="R174" s="45"/>
    </row>
    <row r="175" spans="1:18" ht="26.25" customHeight="1">
      <c r="B175" s="125"/>
      <c r="C175" s="125"/>
      <c r="D175" s="107"/>
      <c r="E175" s="108"/>
      <c r="F175" s="108"/>
      <c r="G175" s="108"/>
      <c r="H175" s="1292"/>
      <c r="I175" s="1292"/>
      <c r="J175" s="1292"/>
      <c r="K175" s="1292"/>
      <c r="L175" s="1292"/>
      <c r="M175" s="1292"/>
      <c r="N175" s="125"/>
    </row>
    <row r="176" spans="1:18" ht="26.25" customHeight="1">
      <c r="B176" s="125"/>
      <c r="C176" s="125"/>
      <c r="D176" s="107"/>
      <c r="E176" s="108"/>
      <c r="F176" s="108"/>
      <c r="G176" s="108"/>
      <c r="H176" s="1292"/>
      <c r="I176" s="1292"/>
      <c r="J176" s="1292"/>
      <c r="K176" s="1292"/>
      <c r="L176" s="1292"/>
      <c r="M176" s="1292"/>
      <c r="N176" s="125"/>
    </row>
    <row r="177" spans="2:14" ht="26.25" customHeight="1">
      <c r="B177" s="125"/>
      <c r="C177" s="125"/>
      <c r="D177" s="107"/>
      <c r="E177" s="108"/>
      <c r="F177" s="108"/>
      <c r="G177" s="108"/>
      <c r="H177" s="1292"/>
      <c r="I177" s="1292"/>
      <c r="J177" s="1292"/>
      <c r="K177" s="1292"/>
      <c r="L177" s="1292"/>
      <c r="M177" s="1292"/>
      <c r="N177" s="125"/>
    </row>
    <row r="178" spans="2:14" ht="26.25" customHeight="1">
      <c r="B178" s="125"/>
      <c r="C178" s="125"/>
      <c r="D178" s="107"/>
      <c r="E178" s="108"/>
      <c r="F178" s="108"/>
      <c r="G178" s="108"/>
      <c r="H178" s="1292"/>
      <c r="I178" s="1292"/>
      <c r="J178" s="1292"/>
      <c r="K178" s="1292"/>
      <c r="L178" s="1292"/>
      <c r="M178" s="1292"/>
      <c r="N178" s="125"/>
    </row>
    <row r="179" spans="2:14" ht="26.25" customHeight="1">
      <c r="B179" s="125"/>
      <c r="C179" s="125"/>
      <c r="D179" s="107"/>
      <c r="E179" s="108"/>
      <c r="F179" s="108"/>
      <c r="G179" s="108"/>
      <c r="H179" s="1292"/>
      <c r="I179" s="1292"/>
      <c r="J179" s="1292"/>
      <c r="K179" s="1292"/>
      <c r="L179" s="1292"/>
      <c r="M179" s="1292"/>
      <c r="N179" s="125"/>
    </row>
    <row r="180" spans="2:14" ht="26.25" customHeight="1">
      <c r="B180" s="125"/>
      <c r="C180" s="125"/>
      <c r="D180" s="107"/>
      <c r="E180" s="108"/>
      <c r="F180" s="108"/>
      <c r="G180" s="108"/>
      <c r="H180" s="1292"/>
      <c r="I180" s="1292"/>
      <c r="J180" s="1292"/>
      <c r="K180" s="1292"/>
      <c r="L180" s="1292"/>
      <c r="M180" s="1292"/>
      <c r="N180" s="125"/>
    </row>
    <row r="181" spans="2:14" ht="26.25" customHeight="1">
      <c r="B181" s="125"/>
      <c r="C181" s="125"/>
      <c r="D181" s="107"/>
      <c r="E181" s="108"/>
      <c r="F181" s="108"/>
      <c r="G181" s="108"/>
      <c r="H181" s="1292"/>
      <c r="I181" s="1292"/>
      <c r="J181" s="1292"/>
      <c r="K181" s="1292"/>
      <c r="L181" s="1292"/>
      <c r="M181" s="1292"/>
      <c r="N181" s="125"/>
    </row>
    <row r="182" spans="2:14" ht="26.25" customHeight="1">
      <c r="B182" s="125"/>
      <c r="C182" s="125"/>
      <c r="D182" s="107"/>
      <c r="E182" s="108"/>
      <c r="F182" s="108"/>
      <c r="G182" s="108"/>
      <c r="H182" s="1292"/>
      <c r="I182" s="1292"/>
      <c r="J182" s="1292"/>
      <c r="K182" s="1292"/>
      <c r="L182" s="1292"/>
      <c r="M182" s="1292"/>
      <c r="N182" s="125"/>
    </row>
    <row r="183" spans="2:14" ht="26.25" customHeight="1">
      <c r="B183" s="125"/>
      <c r="C183" s="125"/>
      <c r="D183" s="107"/>
      <c r="E183" s="108"/>
      <c r="F183" s="108"/>
      <c r="G183" s="108"/>
      <c r="H183" s="1292"/>
      <c r="I183" s="1292"/>
      <c r="J183" s="1292"/>
      <c r="K183" s="1292"/>
      <c r="L183" s="1292"/>
      <c r="M183" s="1292"/>
      <c r="N183" s="125"/>
    </row>
    <row r="184" spans="2:14" ht="26.25" customHeight="1">
      <c r="B184" s="125"/>
      <c r="C184" s="125"/>
      <c r="D184" s="107"/>
      <c r="E184" s="108"/>
      <c r="F184" s="108"/>
      <c r="G184" s="108"/>
      <c r="H184" s="1292"/>
      <c r="I184" s="1292"/>
      <c r="J184" s="1292"/>
      <c r="K184" s="1292"/>
      <c r="L184" s="1292"/>
      <c r="M184" s="1292"/>
      <c r="N184" s="125"/>
    </row>
    <row r="185" spans="2:14" ht="26.25" customHeight="1">
      <c r="B185" s="125"/>
      <c r="C185" s="125"/>
      <c r="D185" s="107"/>
      <c r="E185" s="108"/>
      <c r="F185" s="108"/>
      <c r="G185" s="108"/>
      <c r="H185" s="1292"/>
      <c r="I185" s="1292"/>
      <c r="J185" s="1292"/>
      <c r="K185" s="1292"/>
      <c r="L185" s="1292"/>
      <c r="M185" s="1292"/>
      <c r="N185" s="125"/>
    </row>
    <row r="186" spans="2:14" ht="26.25" customHeight="1">
      <c r="B186" s="125"/>
      <c r="C186" s="125"/>
      <c r="D186" s="107"/>
      <c r="E186" s="108"/>
      <c r="F186" s="108"/>
      <c r="G186" s="108"/>
      <c r="H186" s="1292"/>
      <c r="I186" s="1292"/>
      <c r="J186" s="1292"/>
      <c r="K186" s="1292"/>
      <c r="L186" s="1292"/>
      <c r="M186" s="1292"/>
      <c r="N186" s="125"/>
    </row>
    <row r="187" spans="2:14" ht="26.25" customHeight="1">
      <c r="B187" s="125"/>
      <c r="C187" s="125"/>
      <c r="D187" s="107"/>
      <c r="E187" s="108"/>
      <c r="F187" s="108"/>
      <c r="G187" s="108"/>
      <c r="H187" s="1292"/>
      <c r="I187" s="1292"/>
      <c r="J187" s="1292"/>
      <c r="K187" s="1292"/>
      <c r="L187" s="1292"/>
      <c r="M187" s="1292"/>
      <c r="N187" s="125"/>
    </row>
    <row r="188" spans="2:14" ht="26.25" customHeight="1">
      <c r="B188" s="125"/>
      <c r="C188" s="125"/>
      <c r="D188" s="107"/>
      <c r="E188" s="108"/>
      <c r="F188" s="108"/>
      <c r="G188" s="108"/>
      <c r="H188" s="1292"/>
      <c r="I188" s="1292"/>
      <c r="J188" s="1292"/>
      <c r="K188" s="1292"/>
      <c r="L188" s="1292"/>
      <c r="M188" s="1292"/>
      <c r="N188" s="125"/>
    </row>
    <row r="189" spans="2:14" ht="26.25" customHeight="1">
      <c r="B189" s="125"/>
      <c r="C189" s="125"/>
      <c r="D189" s="107"/>
      <c r="E189" s="108"/>
      <c r="F189" s="108"/>
      <c r="G189" s="108"/>
      <c r="H189" s="1292"/>
      <c r="I189" s="1292"/>
      <c r="J189" s="1292"/>
      <c r="K189" s="1292"/>
      <c r="L189" s="1292"/>
      <c r="M189" s="1292"/>
      <c r="N189" s="125"/>
    </row>
    <row r="190" spans="2:14" ht="26.25" customHeight="1">
      <c r="B190" s="125"/>
      <c r="C190" s="125"/>
      <c r="D190" s="107"/>
      <c r="E190" s="108"/>
      <c r="F190" s="108"/>
      <c r="G190" s="108"/>
      <c r="H190" s="1292"/>
      <c r="I190" s="1292"/>
      <c r="J190" s="1292"/>
      <c r="K190" s="1292"/>
      <c r="L190" s="1292"/>
      <c r="M190" s="1292"/>
      <c r="N190" s="125"/>
    </row>
    <row r="191" spans="2:14" ht="26.25" customHeight="1">
      <c r="B191" s="125"/>
      <c r="C191" s="125"/>
      <c r="D191" s="107"/>
      <c r="E191" s="108"/>
      <c r="F191" s="108"/>
      <c r="G191" s="108"/>
      <c r="H191" s="1292"/>
      <c r="I191" s="1292"/>
      <c r="J191" s="1292"/>
      <c r="K191" s="1292"/>
      <c r="L191" s="1292"/>
      <c r="M191" s="1292"/>
      <c r="N191" s="125"/>
    </row>
    <row r="192" spans="2:14" ht="26.25" customHeight="1">
      <c r="B192" s="125"/>
      <c r="C192" s="125"/>
      <c r="D192" s="107"/>
      <c r="E192" s="108"/>
      <c r="F192" s="108"/>
      <c r="G192" s="108"/>
      <c r="H192" s="1292"/>
      <c r="I192" s="1292"/>
      <c r="J192" s="1292"/>
      <c r="K192" s="1292"/>
      <c r="L192" s="1292"/>
      <c r="M192" s="1292"/>
      <c r="N192" s="125"/>
    </row>
    <row r="193" spans="2:18" ht="26.25" customHeight="1">
      <c r="B193" s="125"/>
      <c r="C193" s="125"/>
      <c r="D193" s="107"/>
      <c r="E193" s="108"/>
      <c r="F193" s="108"/>
      <c r="G193" s="108"/>
      <c r="H193" s="1292"/>
      <c r="I193" s="1292"/>
      <c r="J193" s="1292"/>
      <c r="K193" s="1292"/>
      <c r="L193" s="1292"/>
      <c r="M193" s="1292"/>
      <c r="N193" s="125"/>
    </row>
    <row r="194" spans="2:18" ht="26.25" customHeight="1">
      <c r="B194" s="125"/>
      <c r="C194" s="125"/>
      <c r="D194" s="107"/>
      <c r="E194" s="108"/>
      <c r="F194" s="108"/>
      <c r="G194" s="108"/>
      <c r="H194" s="1292"/>
      <c r="I194" s="1292"/>
      <c r="J194" s="1292"/>
      <c r="K194" s="1292"/>
      <c r="L194" s="1292"/>
      <c r="M194" s="1292"/>
      <c r="N194" s="125"/>
    </row>
    <row r="195" spans="2:18" ht="26.25" customHeight="1">
      <c r="B195" s="125"/>
      <c r="C195" s="125"/>
      <c r="D195" s="107"/>
      <c r="E195" s="108"/>
      <c r="F195" s="108"/>
      <c r="G195" s="108"/>
      <c r="H195" s="1292"/>
      <c r="I195" s="1292"/>
      <c r="J195" s="1292"/>
      <c r="K195" s="1292"/>
      <c r="L195" s="1292"/>
      <c r="M195" s="1292"/>
      <c r="N195" s="125"/>
    </row>
    <row r="196" spans="2:18" ht="26.25" customHeight="1">
      <c r="B196" s="125"/>
      <c r="C196" s="125"/>
      <c r="D196" s="107"/>
      <c r="E196" s="108"/>
      <c r="F196" s="108"/>
      <c r="G196" s="108"/>
      <c r="H196" s="1292"/>
      <c r="I196" s="1292"/>
      <c r="J196" s="1292"/>
      <c r="K196" s="1292"/>
      <c r="L196" s="1292"/>
      <c r="M196" s="1292"/>
      <c r="N196" s="125"/>
    </row>
    <row r="197" spans="2:18" ht="26.25" customHeight="1"/>
    <row r="198" spans="2:18" ht="26.25" customHeight="1">
      <c r="B198" s="1293" t="s">
        <v>355</v>
      </c>
      <c r="C198" s="1293"/>
      <c r="D198" s="1293"/>
      <c r="E198" s="1293"/>
      <c r="F198" s="1293"/>
      <c r="G198" s="1293"/>
      <c r="H198" s="1293"/>
      <c r="I198" s="1293"/>
      <c r="J198" s="1293"/>
      <c r="K198" s="1293"/>
      <c r="L198" s="1293"/>
      <c r="M198" s="1293"/>
      <c r="N198" s="1293"/>
      <c r="O198" s="1293"/>
    </row>
    <row r="199" spans="2:18" ht="26.25" customHeight="1">
      <c r="B199" s="1293"/>
      <c r="C199" s="1293"/>
      <c r="D199" s="1293"/>
      <c r="E199" s="1293"/>
      <c r="F199" s="1293"/>
      <c r="G199" s="1293"/>
      <c r="H199" s="1293"/>
      <c r="I199" s="1293"/>
      <c r="J199" s="1293"/>
      <c r="K199" s="1293"/>
      <c r="L199" s="1293"/>
      <c r="M199" s="1293"/>
      <c r="N199" s="1293"/>
      <c r="O199" s="1293"/>
    </row>
    <row r="200" spans="2:18" ht="26.25" customHeight="1">
      <c r="B200" s="1293" t="s">
        <v>357</v>
      </c>
      <c r="C200" s="1293"/>
      <c r="D200" s="1293"/>
      <c r="E200" s="1293"/>
      <c r="F200" s="1293"/>
      <c r="G200" s="1293"/>
      <c r="H200" s="1293"/>
      <c r="I200" s="1293"/>
      <c r="J200" s="1293"/>
      <c r="K200" s="1293"/>
      <c r="L200" s="1293"/>
      <c r="M200" s="1293"/>
      <c r="N200" s="1293"/>
      <c r="O200" s="1293"/>
    </row>
    <row r="201" spans="2:18" ht="26.25" customHeight="1">
      <c r="B201" s="1293"/>
      <c r="C201" s="1293"/>
      <c r="D201" s="1293"/>
      <c r="E201" s="1293"/>
      <c r="F201" s="1293"/>
      <c r="G201" s="1293"/>
      <c r="H201" s="1293"/>
      <c r="I201" s="1293"/>
      <c r="J201" s="1293"/>
      <c r="K201" s="1293"/>
      <c r="L201" s="1293"/>
      <c r="M201" s="1293"/>
      <c r="N201" s="1293"/>
      <c r="O201" s="1293"/>
    </row>
    <row r="202" spans="2:18" ht="26.25" customHeight="1">
      <c r="B202" s="1293"/>
      <c r="C202" s="1293"/>
      <c r="D202" s="1293"/>
      <c r="E202" s="1293"/>
      <c r="F202" s="1293"/>
      <c r="G202" s="1293"/>
      <c r="H202" s="1293"/>
      <c r="I202" s="1293"/>
      <c r="J202" s="1293"/>
      <c r="K202" s="1293"/>
      <c r="L202" s="1293"/>
      <c r="M202" s="1293"/>
      <c r="N202" s="1293"/>
      <c r="O202" s="1293"/>
    </row>
    <row r="203" spans="2:18" ht="26.25" customHeight="1">
      <c r="B203" s="162"/>
      <c r="C203" s="162"/>
      <c r="D203" s="162"/>
      <c r="E203" s="162"/>
      <c r="F203" s="162"/>
      <c r="G203" s="162"/>
      <c r="H203" s="162"/>
      <c r="I203" s="162"/>
      <c r="J203" s="162"/>
      <c r="K203" s="162"/>
      <c r="L203" s="162"/>
      <c r="M203" s="162"/>
      <c r="N203" s="162"/>
      <c r="O203" s="162"/>
    </row>
    <row r="204" spans="2:18" ht="26.25" customHeight="1">
      <c r="B204" s="162"/>
      <c r="C204" s="162"/>
      <c r="D204" s="162"/>
      <c r="E204" s="162"/>
      <c r="F204" s="162"/>
      <c r="G204" s="162"/>
      <c r="H204" s="162"/>
      <c r="I204" s="162"/>
      <c r="J204" s="162"/>
      <c r="K204" s="162"/>
      <c r="L204" s="162"/>
      <c r="M204" s="162"/>
      <c r="N204" s="162"/>
      <c r="O204" s="162"/>
    </row>
    <row r="205" spans="2:18" ht="26.25" customHeight="1">
      <c r="B205" s="162"/>
      <c r="C205" s="162"/>
      <c r="D205" s="162"/>
      <c r="E205" s="162"/>
      <c r="F205" s="162"/>
      <c r="G205" s="162"/>
      <c r="H205" s="162"/>
      <c r="I205" s="162"/>
      <c r="J205" s="162"/>
      <c r="K205" s="162"/>
      <c r="L205" s="162"/>
      <c r="M205" s="162"/>
      <c r="N205" s="162"/>
      <c r="O205" s="162"/>
    </row>
    <row r="206" spans="2:18" ht="26.25" customHeight="1">
      <c r="B206" s="162"/>
      <c r="C206" s="162"/>
      <c r="D206" s="162"/>
      <c r="E206" s="162"/>
      <c r="F206" s="162"/>
      <c r="G206" s="162"/>
      <c r="H206" s="162"/>
      <c r="I206" s="162"/>
      <c r="J206" s="162"/>
      <c r="K206" s="162"/>
      <c r="L206" s="162"/>
      <c r="M206" s="162"/>
      <c r="N206" s="162"/>
      <c r="O206" s="162"/>
    </row>
    <row r="207" spans="2:18" ht="26.25" customHeight="1" collapsed="1">
      <c r="C207" s="162"/>
      <c r="D207" s="162"/>
      <c r="E207" s="162"/>
      <c r="F207" s="162"/>
      <c r="G207" s="162"/>
      <c r="H207" s="162"/>
      <c r="I207" s="162"/>
      <c r="J207" s="162"/>
      <c r="K207" s="162"/>
      <c r="L207" s="162"/>
      <c r="M207" s="162"/>
      <c r="N207" s="162"/>
      <c r="O207" s="162"/>
      <c r="Q207" s="966" t="s">
        <v>322</v>
      </c>
    </row>
    <row r="208" spans="2:18" ht="26.25" hidden="1" customHeight="1" outlineLevel="1">
      <c r="Q208" s="966" t="s">
        <v>322</v>
      </c>
      <c r="R208" s="164"/>
    </row>
    <row r="209" spans="1:18" ht="26.25" hidden="1" customHeight="1" outlineLevel="1">
      <c r="A209" s="3" t="s">
        <v>141</v>
      </c>
      <c r="Q209" s="966" t="s">
        <v>358</v>
      </c>
      <c r="R209" s="164"/>
    </row>
    <row r="210" spans="1:18" s="43" customFormat="1" ht="26.25" hidden="1" customHeight="1" outlineLevel="1">
      <c r="L210" s="1294" t="str">
        <f>IF(入力シート!F14="","",入力シート!F14)</f>
        <v/>
      </c>
      <c r="M210" s="1294"/>
      <c r="N210" s="1294"/>
      <c r="Q210" s="967"/>
      <c r="R210" s="45"/>
    </row>
    <row r="211" spans="1:18" ht="26.25" hidden="1" customHeight="1" outlineLevel="1">
      <c r="A211" s="1295" t="s">
        <v>354</v>
      </c>
      <c r="B211" s="1295"/>
      <c r="C211" s="1295"/>
      <c r="D211" s="1295"/>
      <c r="E211" s="1295"/>
      <c r="F211" s="1295"/>
      <c r="G211" s="1295"/>
      <c r="H211" s="1295"/>
      <c r="I211" s="1295"/>
      <c r="J211" s="1295"/>
      <c r="K211" s="1295"/>
      <c r="L211" s="1295"/>
      <c r="M211" s="1295"/>
      <c r="N211" s="1295"/>
      <c r="O211" s="1295"/>
      <c r="Q211" s="967"/>
      <c r="R211" s="45"/>
    </row>
    <row r="212" spans="1:18" s="109" customFormat="1" ht="26.25" hidden="1" customHeight="1" outlineLevel="1">
      <c r="A212" s="3"/>
      <c r="B212" s="3"/>
      <c r="C212" s="3"/>
      <c r="D212" s="3"/>
      <c r="E212" s="3"/>
      <c r="F212" s="3"/>
      <c r="G212" s="3"/>
      <c r="H212" s="3"/>
      <c r="I212" s="3"/>
      <c r="J212" s="3"/>
      <c r="K212" s="3"/>
      <c r="L212" s="3"/>
      <c r="M212" s="3"/>
      <c r="N212" s="3"/>
      <c r="O212" s="3"/>
      <c r="Q212" s="967"/>
      <c r="R212" s="45"/>
    </row>
    <row r="213" spans="1:18" ht="26.25" hidden="1" customHeight="1" outlineLevel="1">
      <c r="A213" s="109"/>
      <c r="B213" s="1296" t="s">
        <v>142</v>
      </c>
      <c r="C213" s="1296" t="s">
        <v>143</v>
      </c>
      <c r="D213" s="1296" t="s">
        <v>144</v>
      </c>
      <c r="E213" s="1296"/>
      <c r="F213" s="1296"/>
      <c r="G213" s="1296"/>
      <c r="H213" s="1296" t="s">
        <v>145</v>
      </c>
      <c r="I213" s="1296"/>
      <c r="J213" s="1296"/>
      <c r="K213" s="1296"/>
      <c r="L213" s="1296"/>
      <c r="M213" s="1296"/>
      <c r="N213" s="1296" t="s">
        <v>5</v>
      </c>
      <c r="Q213" s="971"/>
      <c r="R213" s="165"/>
    </row>
    <row r="214" spans="1:18" ht="26.25" hidden="1" customHeight="1" outlineLevel="1">
      <c r="A214" s="109"/>
      <c r="B214" s="1296"/>
      <c r="C214" s="1296"/>
      <c r="D214" s="166" t="s">
        <v>146</v>
      </c>
      <c r="E214" s="166" t="s">
        <v>114</v>
      </c>
      <c r="F214" s="166" t="s">
        <v>115</v>
      </c>
      <c r="G214" s="166" t="s">
        <v>126</v>
      </c>
      <c r="H214" s="1296"/>
      <c r="I214" s="1296"/>
      <c r="J214" s="1296"/>
      <c r="K214" s="1296"/>
      <c r="L214" s="1296"/>
      <c r="M214" s="1296"/>
      <c r="N214" s="1296"/>
      <c r="Q214" s="971"/>
      <c r="R214" s="165"/>
    </row>
    <row r="215" spans="1:18" ht="26.25" hidden="1" customHeight="1" outlineLevel="1">
      <c r="A215" s="10"/>
      <c r="B215" s="125"/>
      <c r="C215" s="125"/>
      <c r="D215" s="107"/>
      <c r="E215" s="108"/>
      <c r="F215" s="108"/>
      <c r="G215" s="108"/>
      <c r="H215" s="1292"/>
      <c r="I215" s="1292"/>
      <c r="J215" s="1292"/>
      <c r="K215" s="1292"/>
      <c r="L215" s="1292"/>
      <c r="M215" s="1292"/>
      <c r="N215" s="125"/>
      <c r="O215" s="10"/>
      <c r="Q215" s="966" t="s">
        <v>147</v>
      </c>
      <c r="R215" s="45"/>
    </row>
    <row r="216" spans="1:18" ht="26.25" hidden="1" customHeight="1" outlineLevel="1">
      <c r="A216" s="10"/>
      <c r="B216" s="125"/>
      <c r="C216" s="125"/>
      <c r="D216" s="107"/>
      <c r="E216" s="108"/>
      <c r="F216" s="108"/>
      <c r="G216" s="108"/>
      <c r="H216" s="1292"/>
      <c r="I216" s="1292"/>
      <c r="J216" s="1292"/>
      <c r="K216" s="1292"/>
      <c r="L216" s="1292"/>
      <c r="M216" s="1292"/>
      <c r="N216" s="125"/>
      <c r="O216" s="10"/>
      <c r="Q216" s="966" t="s">
        <v>221</v>
      </c>
      <c r="R216" s="45"/>
    </row>
    <row r="217" spans="1:18" ht="26.25" hidden="1" customHeight="1" outlineLevel="1">
      <c r="A217" s="10"/>
      <c r="B217" s="125"/>
      <c r="C217" s="125"/>
      <c r="D217" s="107"/>
      <c r="E217" s="108"/>
      <c r="F217" s="108"/>
      <c r="G217" s="108"/>
      <c r="H217" s="1292"/>
      <c r="I217" s="1292"/>
      <c r="J217" s="1292"/>
      <c r="K217" s="1292"/>
      <c r="L217" s="1292"/>
      <c r="M217" s="1292"/>
      <c r="N217" s="125"/>
      <c r="Q217" s="966" t="s">
        <v>325</v>
      </c>
      <c r="R217" s="45"/>
    </row>
    <row r="218" spans="1:18" ht="26.25" hidden="1" customHeight="1" outlineLevel="1">
      <c r="B218" s="125"/>
      <c r="C218" s="125"/>
      <c r="D218" s="107"/>
      <c r="E218" s="108"/>
      <c r="F218" s="108"/>
      <c r="G218" s="108"/>
      <c r="H218" s="1292"/>
      <c r="I218" s="1292"/>
      <c r="J218" s="1292"/>
      <c r="K218" s="1292"/>
      <c r="L218" s="1292"/>
      <c r="M218" s="1292"/>
      <c r="N218" s="125"/>
    </row>
    <row r="219" spans="1:18" ht="26.25" hidden="1" customHeight="1" outlineLevel="1">
      <c r="B219" s="125"/>
      <c r="C219" s="125"/>
      <c r="D219" s="107"/>
      <c r="E219" s="108"/>
      <c r="F219" s="108"/>
      <c r="G219" s="108"/>
      <c r="H219" s="1292"/>
      <c r="I219" s="1292"/>
      <c r="J219" s="1292"/>
      <c r="K219" s="1292"/>
      <c r="L219" s="1292"/>
      <c r="M219" s="1292"/>
      <c r="N219" s="125"/>
    </row>
    <row r="220" spans="1:18" ht="26.25" hidden="1" customHeight="1" outlineLevel="1">
      <c r="B220" s="125"/>
      <c r="C220" s="125"/>
      <c r="D220" s="107"/>
      <c r="E220" s="108"/>
      <c r="F220" s="108"/>
      <c r="G220" s="108"/>
      <c r="H220" s="1292"/>
      <c r="I220" s="1292"/>
      <c r="J220" s="1292"/>
      <c r="K220" s="1292"/>
      <c r="L220" s="1292"/>
      <c r="M220" s="1292"/>
      <c r="N220" s="125"/>
    </row>
    <row r="221" spans="1:18" ht="26.25" hidden="1" customHeight="1" outlineLevel="1">
      <c r="B221" s="125"/>
      <c r="C221" s="125"/>
      <c r="D221" s="107"/>
      <c r="E221" s="108"/>
      <c r="F221" s="108"/>
      <c r="G221" s="108"/>
      <c r="H221" s="1292"/>
      <c r="I221" s="1292"/>
      <c r="J221" s="1292"/>
      <c r="K221" s="1292"/>
      <c r="L221" s="1292"/>
      <c r="M221" s="1292"/>
      <c r="N221" s="125"/>
    </row>
    <row r="222" spans="1:18" ht="26.25" hidden="1" customHeight="1" outlineLevel="1">
      <c r="B222" s="125"/>
      <c r="C222" s="125"/>
      <c r="D222" s="107"/>
      <c r="E222" s="108"/>
      <c r="F222" s="108"/>
      <c r="G222" s="108"/>
      <c r="H222" s="1292"/>
      <c r="I222" s="1292"/>
      <c r="J222" s="1292"/>
      <c r="K222" s="1292"/>
      <c r="L222" s="1292"/>
      <c r="M222" s="1292"/>
      <c r="N222" s="125"/>
    </row>
    <row r="223" spans="1:18" ht="26.25" hidden="1" customHeight="1" outlineLevel="1">
      <c r="B223" s="125"/>
      <c r="C223" s="125"/>
      <c r="D223" s="107"/>
      <c r="E223" s="108"/>
      <c r="F223" s="108"/>
      <c r="G223" s="108"/>
      <c r="H223" s="1292"/>
      <c r="I223" s="1292"/>
      <c r="J223" s="1292"/>
      <c r="K223" s="1292"/>
      <c r="L223" s="1292"/>
      <c r="M223" s="1292"/>
      <c r="N223" s="125"/>
    </row>
    <row r="224" spans="1:18" ht="26.25" hidden="1" customHeight="1" outlineLevel="1">
      <c r="B224" s="125"/>
      <c r="C224" s="125"/>
      <c r="D224" s="107"/>
      <c r="E224" s="108"/>
      <c r="F224" s="108"/>
      <c r="G224" s="108"/>
      <c r="H224" s="1292"/>
      <c r="I224" s="1292"/>
      <c r="J224" s="1292"/>
      <c r="K224" s="1292"/>
      <c r="L224" s="1292"/>
      <c r="M224" s="1292"/>
      <c r="N224" s="125"/>
    </row>
    <row r="225" spans="2:14" ht="26.25" hidden="1" customHeight="1" outlineLevel="1">
      <c r="B225" s="125"/>
      <c r="C225" s="125"/>
      <c r="D225" s="107"/>
      <c r="E225" s="108"/>
      <c r="F225" s="108"/>
      <c r="G225" s="108"/>
      <c r="H225" s="1292"/>
      <c r="I225" s="1292"/>
      <c r="J225" s="1292"/>
      <c r="K225" s="1292"/>
      <c r="L225" s="1292"/>
      <c r="M225" s="1292"/>
      <c r="N225" s="125"/>
    </row>
    <row r="226" spans="2:14" ht="26.25" hidden="1" customHeight="1" outlineLevel="1">
      <c r="B226" s="125"/>
      <c r="C226" s="125"/>
      <c r="D226" s="107"/>
      <c r="E226" s="108"/>
      <c r="F226" s="108"/>
      <c r="G226" s="108"/>
      <c r="H226" s="1292"/>
      <c r="I226" s="1292"/>
      <c r="J226" s="1292"/>
      <c r="K226" s="1292"/>
      <c r="L226" s="1292"/>
      <c r="M226" s="1292"/>
      <c r="N226" s="125"/>
    </row>
    <row r="227" spans="2:14" ht="26.25" hidden="1" customHeight="1" outlineLevel="1">
      <c r="B227" s="125"/>
      <c r="C227" s="125"/>
      <c r="D227" s="107"/>
      <c r="E227" s="108"/>
      <c r="F227" s="108"/>
      <c r="G227" s="108"/>
      <c r="H227" s="1292"/>
      <c r="I227" s="1292"/>
      <c r="J227" s="1292"/>
      <c r="K227" s="1292"/>
      <c r="L227" s="1292"/>
      <c r="M227" s="1292"/>
      <c r="N227" s="125"/>
    </row>
    <row r="228" spans="2:14" ht="26.25" hidden="1" customHeight="1" outlineLevel="1">
      <c r="B228" s="125"/>
      <c r="C228" s="125"/>
      <c r="D228" s="107"/>
      <c r="E228" s="108"/>
      <c r="F228" s="108"/>
      <c r="G228" s="108"/>
      <c r="H228" s="1292"/>
      <c r="I228" s="1292"/>
      <c r="J228" s="1292"/>
      <c r="K228" s="1292"/>
      <c r="L228" s="1292"/>
      <c r="M228" s="1292"/>
      <c r="N228" s="125"/>
    </row>
    <row r="229" spans="2:14" ht="26.25" hidden="1" customHeight="1" outlineLevel="1">
      <c r="B229" s="125"/>
      <c r="C229" s="125"/>
      <c r="D229" s="107"/>
      <c r="E229" s="108"/>
      <c r="F229" s="108"/>
      <c r="G229" s="108"/>
      <c r="H229" s="1292"/>
      <c r="I229" s="1292"/>
      <c r="J229" s="1292"/>
      <c r="K229" s="1292"/>
      <c r="L229" s="1292"/>
      <c r="M229" s="1292"/>
      <c r="N229" s="125"/>
    </row>
    <row r="230" spans="2:14" ht="26.25" hidden="1" customHeight="1" outlineLevel="1">
      <c r="B230" s="125"/>
      <c r="C230" s="125"/>
      <c r="D230" s="107"/>
      <c r="E230" s="108"/>
      <c r="F230" s="108"/>
      <c r="G230" s="108"/>
      <c r="H230" s="1292"/>
      <c r="I230" s="1292"/>
      <c r="J230" s="1292"/>
      <c r="K230" s="1292"/>
      <c r="L230" s="1292"/>
      <c r="M230" s="1292"/>
      <c r="N230" s="125"/>
    </row>
    <row r="231" spans="2:14" ht="26.25" hidden="1" customHeight="1" outlineLevel="1">
      <c r="B231" s="125"/>
      <c r="C231" s="125"/>
      <c r="D231" s="107"/>
      <c r="E231" s="108"/>
      <c r="F231" s="108"/>
      <c r="G231" s="108"/>
      <c r="H231" s="1292"/>
      <c r="I231" s="1292"/>
      <c r="J231" s="1292"/>
      <c r="K231" s="1292"/>
      <c r="L231" s="1292"/>
      <c r="M231" s="1292"/>
      <c r="N231" s="125"/>
    </row>
    <row r="232" spans="2:14" ht="26.25" hidden="1" customHeight="1" outlineLevel="1">
      <c r="B232" s="125"/>
      <c r="C232" s="125"/>
      <c r="D232" s="107"/>
      <c r="E232" s="108"/>
      <c r="F232" s="108"/>
      <c r="G232" s="108"/>
      <c r="H232" s="1292"/>
      <c r="I232" s="1292"/>
      <c r="J232" s="1292"/>
      <c r="K232" s="1292"/>
      <c r="L232" s="1292"/>
      <c r="M232" s="1292"/>
      <c r="N232" s="125"/>
    </row>
    <row r="233" spans="2:14" ht="26.25" hidden="1" customHeight="1" outlineLevel="1">
      <c r="B233" s="125"/>
      <c r="C233" s="125"/>
      <c r="D233" s="107"/>
      <c r="E233" s="108"/>
      <c r="F233" s="108"/>
      <c r="G233" s="108"/>
      <c r="H233" s="1292"/>
      <c r="I233" s="1292"/>
      <c r="J233" s="1292"/>
      <c r="K233" s="1292"/>
      <c r="L233" s="1292"/>
      <c r="M233" s="1292"/>
      <c r="N233" s="125"/>
    </row>
    <row r="234" spans="2:14" ht="26.25" hidden="1" customHeight="1" outlineLevel="1">
      <c r="B234" s="125"/>
      <c r="C234" s="125"/>
      <c r="D234" s="107"/>
      <c r="E234" s="108"/>
      <c r="F234" s="108"/>
      <c r="G234" s="108"/>
      <c r="H234" s="1292"/>
      <c r="I234" s="1292"/>
      <c r="J234" s="1292"/>
      <c r="K234" s="1292"/>
      <c r="L234" s="1292"/>
      <c r="M234" s="1292"/>
      <c r="N234" s="125"/>
    </row>
    <row r="235" spans="2:14" ht="26.25" hidden="1" customHeight="1" outlineLevel="1">
      <c r="B235" s="125"/>
      <c r="C235" s="125"/>
      <c r="D235" s="107"/>
      <c r="E235" s="108"/>
      <c r="F235" s="108"/>
      <c r="G235" s="108"/>
      <c r="H235" s="1292"/>
      <c r="I235" s="1292"/>
      <c r="J235" s="1292"/>
      <c r="K235" s="1292"/>
      <c r="L235" s="1292"/>
      <c r="M235" s="1292"/>
      <c r="N235" s="125"/>
    </row>
    <row r="236" spans="2:14" ht="26.25" hidden="1" customHeight="1" outlineLevel="1">
      <c r="B236" s="125"/>
      <c r="C236" s="125"/>
      <c r="D236" s="107"/>
      <c r="E236" s="108"/>
      <c r="F236" s="108"/>
      <c r="G236" s="108"/>
      <c r="H236" s="1292"/>
      <c r="I236" s="1292"/>
      <c r="J236" s="1292"/>
      <c r="K236" s="1292"/>
      <c r="L236" s="1292"/>
      <c r="M236" s="1292"/>
      <c r="N236" s="125"/>
    </row>
    <row r="237" spans="2:14" ht="26.25" hidden="1" customHeight="1" outlineLevel="1">
      <c r="B237" s="125"/>
      <c r="C237" s="125"/>
      <c r="D237" s="107"/>
      <c r="E237" s="108"/>
      <c r="F237" s="108"/>
      <c r="G237" s="108"/>
      <c r="H237" s="1292"/>
      <c r="I237" s="1292"/>
      <c r="J237" s="1292"/>
      <c r="K237" s="1292"/>
      <c r="L237" s="1292"/>
      <c r="M237" s="1292"/>
      <c r="N237" s="125"/>
    </row>
    <row r="238" spans="2:14" ht="26.25" hidden="1" customHeight="1" outlineLevel="1">
      <c r="B238" s="125"/>
      <c r="C238" s="125"/>
      <c r="D238" s="107"/>
      <c r="E238" s="108"/>
      <c r="F238" s="108"/>
      <c r="G238" s="108"/>
      <c r="H238" s="1292"/>
      <c r="I238" s="1292"/>
      <c r="J238" s="1292"/>
      <c r="K238" s="1292"/>
      <c r="L238" s="1292"/>
      <c r="M238" s="1292"/>
      <c r="N238" s="125"/>
    </row>
    <row r="239" spans="2:14" ht="26.25" hidden="1" customHeight="1" outlineLevel="1">
      <c r="B239" s="125"/>
      <c r="C239" s="125"/>
      <c r="D239" s="107"/>
      <c r="E239" s="108"/>
      <c r="F239" s="108"/>
      <c r="G239" s="108"/>
      <c r="H239" s="1292"/>
      <c r="I239" s="1292"/>
      <c r="J239" s="1292"/>
      <c r="K239" s="1292"/>
      <c r="L239" s="1292"/>
      <c r="M239" s="1292"/>
      <c r="N239" s="125"/>
    </row>
    <row r="240" spans="2:14" ht="26.25" hidden="1" customHeight="1" outlineLevel="1"/>
    <row r="241" spans="1:18" ht="26.25" hidden="1" customHeight="1" outlineLevel="1">
      <c r="B241" s="1293" t="s">
        <v>355</v>
      </c>
      <c r="C241" s="1293"/>
      <c r="D241" s="1293"/>
      <c r="E241" s="1293"/>
      <c r="F241" s="1293"/>
      <c r="G241" s="1293"/>
      <c r="H241" s="1293"/>
      <c r="I241" s="1293"/>
      <c r="J241" s="1293"/>
      <c r="K241" s="1293"/>
      <c r="L241" s="1293"/>
      <c r="M241" s="1293"/>
      <c r="N241" s="1293"/>
      <c r="O241" s="1293"/>
    </row>
    <row r="242" spans="1:18" ht="26.25" hidden="1" customHeight="1" outlineLevel="1">
      <c r="B242" s="1293"/>
      <c r="C242" s="1293"/>
      <c r="D242" s="1293"/>
      <c r="E242" s="1293"/>
      <c r="F242" s="1293"/>
      <c r="G242" s="1293"/>
      <c r="H242" s="1293"/>
      <c r="I242" s="1293"/>
      <c r="J242" s="1293"/>
      <c r="K242" s="1293"/>
      <c r="L242" s="1293"/>
      <c r="M242" s="1293"/>
      <c r="N242" s="1293"/>
      <c r="O242" s="1293"/>
    </row>
    <row r="243" spans="1:18" ht="26.25" hidden="1" customHeight="1" outlineLevel="1">
      <c r="B243" s="1293" t="s">
        <v>357</v>
      </c>
      <c r="C243" s="1293"/>
      <c r="D243" s="1293"/>
      <c r="E243" s="1293"/>
      <c r="F243" s="1293"/>
      <c r="G243" s="1293"/>
      <c r="H243" s="1293"/>
      <c r="I243" s="1293"/>
      <c r="J243" s="1293"/>
      <c r="K243" s="1293"/>
      <c r="L243" s="1293"/>
      <c r="M243" s="1293"/>
      <c r="N243" s="1293"/>
      <c r="O243" s="1293"/>
    </row>
    <row r="244" spans="1:18" ht="26.25" hidden="1" customHeight="1" outlineLevel="1">
      <c r="B244" s="1293"/>
      <c r="C244" s="1293"/>
      <c r="D244" s="1293"/>
      <c r="E244" s="1293"/>
      <c r="F244" s="1293"/>
      <c r="G244" s="1293"/>
      <c r="H244" s="1293"/>
      <c r="I244" s="1293"/>
      <c r="J244" s="1293"/>
      <c r="K244" s="1293"/>
      <c r="L244" s="1293"/>
      <c r="M244" s="1293"/>
      <c r="N244" s="1293"/>
      <c r="O244" s="1293"/>
    </row>
    <row r="245" spans="1:18" ht="26.25" hidden="1" customHeight="1" outlineLevel="1">
      <c r="B245" s="1293"/>
      <c r="C245" s="1293"/>
      <c r="D245" s="1293"/>
      <c r="E245" s="1293"/>
      <c r="F245" s="1293"/>
      <c r="G245" s="1293"/>
      <c r="H245" s="1293"/>
      <c r="I245" s="1293"/>
      <c r="J245" s="1293"/>
      <c r="K245" s="1293"/>
      <c r="L245" s="1293"/>
      <c r="M245" s="1293"/>
      <c r="N245" s="1293"/>
      <c r="O245" s="1293"/>
    </row>
    <row r="246" spans="1:18" ht="26.25" hidden="1" customHeight="1" outlineLevel="1">
      <c r="B246" s="162"/>
      <c r="C246" s="162"/>
      <c r="D246" s="162"/>
      <c r="E246" s="162"/>
      <c r="F246" s="162"/>
      <c r="G246" s="162"/>
      <c r="H246" s="162"/>
      <c r="I246" s="162"/>
      <c r="J246" s="162"/>
      <c r="K246" s="162"/>
      <c r="L246" s="162"/>
      <c r="M246" s="162"/>
      <c r="N246" s="162"/>
      <c r="O246" s="162"/>
    </row>
    <row r="247" spans="1:18" ht="26.25" hidden="1" customHeight="1" outlineLevel="1">
      <c r="B247" s="162"/>
      <c r="C247" s="162"/>
      <c r="D247" s="162"/>
      <c r="E247" s="162"/>
      <c r="F247" s="162"/>
      <c r="G247" s="162"/>
      <c r="H247" s="162"/>
      <c r="I247" s="162"/>
      <c r="J247" s="162"/>
      <c r="K247" s="162"/>
      <c r="L247" s="162"/>
      <c r="M247" s="162"/>
      <c r="N247" s="162"/>
      <c r="O247" s="162"/>
    </row>
    <row r="248" spans="1:18" ht="26.25" hidden="1" customHeight="1" outlineLevel="1">
      <c r="B248" s="162"/>
      <c r="C248" s="162"/>
      <c r="D248" s="162"/>
      <c r="E248" s="162"/>
      <c r="F248" s="162"/>
      <c r="G248" s="162"/>
      <c r="H248" s="162"/>
      <c r="I248" s="162"/>
      <c r="J248" s="162"/>
      <c r="K248" s="162"/>
      <c r="L248" s="162"/>
      <c r="M248" s="162"/>
      <c r="N248" s="162"/>
      <c r="O248" s="162"/>
    </row>
    <row r="249" spans="1:18" ht="26.25" hidden="1" customHeight="1" outlineLevel="1">
      <c r="B249" s="162"/>
      <c r="C249" s="162"/>
      <c r="D249" s="162"/>
      <c r="E249" s="162"/>
      <c r="F249" s="162"/>
      <c r="G249" s="162"/>
      <c r="H249" s="162"/>
      <c r="I249" s="162"/>
      <c r="J249" s="162"/>
      <c r="K249" s="162"/>
      <c r="L249" s="162"/>
      <c r="M249" s="162"/>
      <c r="N249" s="162"/>
      <c r="O249" s="162"/>
    </row>
    <row r="250" spans="1:18" ht="26.25" customHeight="1" collapsed="1">
      <c r="C250" s="162"/>
      <c r="D250" s="162"/>
      <c r="E250" s="162"/>
      <c r="F250" s="162"/>
      <c r="G250" s="162"/>
      <c r="H250" s="162"/>
      <c r="I250" s="162"/>
      <c r="J250" s="162"/>
      <c r="K250" s="162"/>
      <c r="L250" s="162"/>
      <c r="M250" s="162"/>
      <c r="N250" s="162"/>
      <c r="O250" s="162"/>
      <c r="Q250" s="966" t="s">
        <v>322</v>
      </c>
    </row>
    <row r="251" spans="1:18" ht="26.25" hidden="1" customHeight="1" outlineLevel="1">
      <c r="Q251" s="966"/>
      <c r="R251" s="164"/>
    </row>
    <row r="252" spans="1:18" ht="26.25" hidden="1" customHeight="1" outlineLevel="1">
      <c r="A252" s="3" t="s">
        <v>141</v>
      </c>
      <c r="Q252" s="966" t="s">
        <v>358</v>
      </c>
      <c r="R252" s="164"/>
    </row>
    <row r="253" spans="1:18" s="43" customFormat="1" ht="26.25" hidden="1" customHeight="1" outlineLevel="1">
      <c r="L253" s="1294" t="str">
        <f>IF(入力シート!F14="","",入力シート!F14)</f>
        <v/>
      </c>
      <c r="M253" s="1294"/>
      <c r="N253" s="1294"/>
      <c r="Q253" s="967"/>
      <c r="R253" s="45"/>
    </row>
    <row r="254" spans="1:18" ht="26.25" hidden="1" customHeight="1" outlineLevel="1">
      <c r="A254" s="1295" t="s">
        <v>354</v>
      </c>
      <c r="B254" s="1295"/>
      <c r="C254" s="1295"/>
      <c r="D254" s="1295"/>
      <c r="E254" s="1295"/>
      <c r="F254" s="1295"/>
      <c r="G254" s="1295"/>
      <c r="H254" s="1295"/>
      <c r="I254" s="1295"/>
      <c r="J254" s="1295"/>
      <c r="K254" s="1295"/>
      <c r="L254" s="1295"/>
      <c r="M254" s="1295"/>
      <c r="N254" s="1295"/>
      <c r="O254" s="1295"/>
      <c r="Q254" s="967"/>
      <c r="R254" s="45"/>
    </row>
    <row r="255" spans="1:18" s="109" customFormat="1" ht="26.25" hidden="1" customHeight="1" outlineLevel="1">
      <c r="A255" s="3"/>
      <c r="B255" s="3"/>
      <c r="C255" s="3"/>
      <c r="D255" s="3"/>
      <c r="E255" s="3"/>
      <c r="F255" s="3"/>
      <c r="G255" s="3"/>
      <c r="H255" s="3"/>
      <c r="I255" s="3"/>
      <c r="J255" s="3"/>
      <c r="K255" s="3"/>
      <c r="L255" s="3"/>
      <c r="M255" s="3"/>
      <c r="N255" s="3"/>
      <c r="O255" s="3"/>
      <c r="Q255" s="967"/>
      <c r="R255" s="45"/>
    </row>
    <row r="256" spans="1:18" ht="26.25" hidden="1" customHeight="1" outlineLevel="1">
      <c r="A256" s="109"/>
      <c r="B256" s="1296" t="s">
        <v>142</v>
      </c>
      <c r="C256" s="1296" t="s">
        <v>143</v>
      </c>
      <c r="D256" s="1296" t="s">
        <v>144</v>
      </c>
      <c r="E256" s="1296"/>
      <c r="F256" s="1296"/>
      <c r="G256" s="1296"/>
      <c r="H256" s="1296" t="s">
        <v>145</v>
      </c>
      <c r="I256" s="1296"/>
      <c r="J256" s="1296"/>
      <c r="K256" s="1296"/>
      <c r="L256" s="1296"/>
      <c r="M256" s="1296"/>
      <c r="N256" s="1296" t="s">
        <v>5</v>
      </c>
      <c r="Q256" s="971"/>
      <c r="R256" s="165"/>
    </row>
    <row r="257" spans="1:18" ht="26.25" hidden="1" customHeight="1" outlineLevel="1">
      <c r="A257" s="109"/>
      <c r="B257" s="1296"/>
      <c r="C257" s="1296"/>
      <c r="D257" s="166" t="s">
        <v>146</v>
      </c>
      <c r="E257" s="166" t="s">
        <v>114</v>
      </c>
      <c r="F257" s="166" t="s">
        <v>115</v>
      </c>
      <c r="G257" s="166" t="s">
        <v>126</v>
      </c>
      <c r="H257" s="1296"/>
      <c r="I257" s="1296"/>
      <c r="J257" s="1296"/>
      <c r="K257" s="1296"/>
      <c r="L257" s="1296"/>
      <c r="M257" s="1296"/>
      <c r="N257" s="1296"/>
      <c r="Q257" s="971"/>
      <c r="R257" s="165"/>
    </row>
    <row r="258" spans="1:18" ht="26.25" hidden="1" customHeight="1" outlineLevel="1">
      <c r="A258" s="10"/>
      <c r="B258" s="125"/>
      <c r="C258" s="125"/>
      <c r="D258" s="107"/>
      <c r="E258" s="108"/>
      <c r="F258" s="108"/>
      <c r="G258" s="108"/>
      <c r="H258" s="1292"/>
      <c r="I258" s="1292"/>
      <c r="J258" s="1292"/>
      <c r="K258" s="1292"/>
      <c r="L258" s="1292"/>
      <c r="M258" s="1292"/>
      <c r="N258" s="125"/>
      <c r="O258" s="10"/>
      <c r="Q258" s="966" t="s">
        <v>147</v>
      </c>
      <c r="R258" s="45"/>
    </row>
    <row r="259" spans="1:18" ht="26.25" hidden="1" customHeight="1" outlineLevel="1">
      <c r="A259" s="10"/>
      <c r="B259" s="125"/>
      <c r="C259" s="125"/>
      <c r="D259" s="107"/>
      <c r="E259" s="108"/>
      <c r="F259" s="108"/>
      <c r="G259" s="108"/>
      <c r="H259" s="1292"/>
      <c r="I259" s="1292"/>
      <c r="J259" s="1292"/>
      <c r="K259" s="1292"/>
      <c r="L259" s="1292"/>
      <c r="M259" s="1292"/>
      <c r="N259" s="125"/>
      <c r="O259" s="10"/>
      <c r="Q259" s="966" t="s">
        <v>221</v>
      </c>
      <c r="R259" s="45"/>
    </row>
    <row r="260" spans="1:18" ht="26.25" hidden="1" customHeight="1" outlineLevel="1">
      <c r="A260" s="10"/>
      <c r="B260" s="125"/>
      <c r="C260" s="125"/>
      <c r="D260" s="107"/>
      <c r="E260" s="108"/>
      <c r="F260" s="108"/>
      <c r="G260" s="108"/>
      <c r="H260" s="1292"/>
      <c r="I260" s="1292"/>
      <c r="J260" s="1292"/>
      <c r="K260" s="1292"/>
      <c r="L260" s="1292"/>
      <c r="M260" s="1292"/>
      <c r="N260" s="125"/>
      <c r="Q260" s="966" t="s">
        <v>325</v>
      </c>
      <c r="R260" s="45"/>
    </row>
    <row r="261" spans="1:18" ht="26.25" hidden="1" customHeight="1" outlineLevel="1">
      <c r="B261" s="125"/>
      <c r="C261" s="125"/>
      <c r="D261" s="107"/>
      <c r="E261" s="108"/>
      <c r="F261" s="108"/>
      <c r="G261" s="108"/>
      <c r="H261" s="1292"/>
      <c r="I261" s="1292"/>
      <c r="J261" s="1292"/>
      <c r="K261" s="1292"/>
      <c r="L261" s="1292"/>
      <c r="M261" s="1292"/>
      <c r="N261" s="125"/>
    </row>
    <row r="262" spans="1:18" ht="26.25" hidden="1" customHeight="1" outlineLevel="1">
      <c r="B262" s="125"/>
      <c r="C262" s="125"/>
      <c r="D262" s="107"/>
      <c r="E262" s="108"/>
      <c r="F262" s="108"/>
      <c r="G262" s="108"/>
      <c r="H262" s="1292"/>
      <c r="I262" s="1292"/>
      <c r="J262" s="1292"/>
      <c r="K262" s="1292"/>
      <c r="L262" s="1292"/>
      <c r="M262" s="1292"/>
      <c r="N262" s="125"/>
    </row>
    <row r="263" spans="1:18" ht="26.25" hidden="1" customHeight="1" outlineLevel="1">
      <c r="B263" s="125"/>
      <c r="C263" s="125"/>
      <c r="D263" s="107"/>
      <c r="E263" s="108"/>
      <c r="F263" s="108"/>
      <c r="G263" s="108"/>
      <c r="H263" s="1292"/>
      <c r="I263" s="1292"/>
      <c r="J263" s="1292"/>
      <c r="K263" s="1292"/>
      <c r="L263" s="1292"/>
      <c r="M263" s="1292"/>
      <c r="N263" s="125"/>
    </row>
    <row r="264" spans="1:18" ht="26.25" hidden="1" customHeight="1" outlineLevel="1">
      <c r="B264" s="125"/>
      <c r="C264" s="125"/>
      <c r="D264" s="107"/>
      <c r="E264" s="108"/>
      <c r="F264" s="108"/>
      <c r="G264" s="108"/>
      <c r="H264" s="1292"/>
      <c r="I264" s="1292"/>
      <c r="J264" s="1292"/>
      <c r="K264" s="1292"/>
      <c r="L264" s="1292"/>
      <c r="M264" s="1292"/>
      <c r="N264" s="125"/>
    </row>
    <row r="265" spans="1:18" ht="26.25" hidden="1" customHeight="1" outlineLevel="1">
      <c r="B265" s="125"/>
      <c r="C265" s="125"/>
      <c r="D265" s="107"/>
      <c r="E265" s="108"/>
      <c r="F265" s="108"/>
      <c r="G265" s="108"/>
      <c r="H265" s="1292"/>
      <c r="I265" s="1292"/>
      <c r="J265" s="1292"/>
      <c r="K265" s="1292"/>
      <c r="L265" s="1292"/>
      <c r="M265" s="1292"/>
      <c r="N265" s="125"/>
    </row>
    <row r="266" spans="1:18" ht="26.25" hidden="1" customHeight="1" outlineLevel="1">
      <c r="B266" s="125"/>
      <c r="C266" s="125"/>
      <c r="D266" s="107"/>
      <c r="E266" s="108"/>
      <c r="F266" s="108"/>
      <c r="G266" s="108"/>
      <c r="H266" s="1292"/>
      <c r="I266" s="1292"/>
      <c r="J266" s="1292"/>
      <c r="K266" s="1292"/>
      <c r="L266" s="1292"/>
      <c r="M266" s="1292"/>
      <c r="N266" s="125"/>
    </row>
    <row r="267" spans="1:18" ht="26.25" hidden="1" customHeight="1" outlineLevel="1">
      <c r="B267" s="125"/>
      <c r="C267" s="125"/>
      <c r="D267" s="107"/>
      <c r="E267" s="108"/>
      <c r="F267" s="108"/>
      <c r="G267" s="108"/>
      <c r="H267" s="1292"/>
      <c r="I267" s="1292"/>
      <c r="J267" s="1292"/>
      <c r="K267" s="1292"/>
      <c r="L267" s="1292"/>
      <c r="M267" s="1292"/>
      <c r="N267" s="125"/>
    </row>
    <row r="268" spans="1:18" ht="26.25" hidden="1" customHeight="1" outlineLevel="1">
      <c r="B268" s="125"/>
      <c r="C268" s="125"/>
      <c r="D268" s="107"/>
      <c r="E268" s="108"/>
      <c r="F268" s="108"/>
      <c r="G268" s="108"/>
      <c r="H268" s="1292"/>
      <c r="I268" s="1292"/>
      <c r="J268" s="1292"/>
      <c r="K268" s="1292"/>
      <c r="L268" s="1292"/>
      <c r="M268" s="1292"/>
      <c r="N268" s="125"/>
    </row>
    <row r="269" spans="1:18" ht="26.25" hidden="1" customHeight="1" outlineLevel="1">
      <c r="B269" s="125"/>
      <c r="C269" s="125"/>
      <c r="D269" s="107"/>
      <c r="E269" s="108"/>
      <c r="F269" s="108"/>
      <c r="G269" s="108"/>
      <c r="H269" s="1292"/>
      <c r="I269" s="1292"/>
      <c r="J269" s="1292"/>
      <c r="K269" s="1292"/>
      <c r="L269" s="1292"/>
      <c r="M269" s="1292"/>
      <c r="N269" s="125"/>
    </row>
    <row r="270" spans="1:18" ht="26.25" hidden="1" customHeight="1" outlineLevel="1">
      <c r="B270" s="125"/>
      <c r="C270" s="125"/>
      <c r="D270" s="107"/>
      <c r="E270" s="108"/>
      <c r="F270" s="108"/>
      <c r="G270" s="108"/>
      <c r="H270" s="1292"/>
      <c r="I270" s="1292"/>
      <c r="J270" s="1292"/>
      <c r="K270" s="1292"/>
      <c r="L270" s="1292"/>
      <c r="M270" s="1292"/>
      <c r="N270" s="125"/>
    </row>
    <row r="271" spans="1:18" ht="26.25" hidden="1" customHeight="1" outlineLevel="1">
      <c r="B271" s="125"/>
      <c r="C271" s="125"/>
      <c r="D271" s="107"/>
      <c r="E271" s="108"/>
      <c r="F271" s="108"/>
      <c r="G271" s="108"/>
      <c r="H271" s="1292"/>
      <c r="I271" s="1292"/>
      <c r="J271" s="1292"/>
      <c r="K271" s="1292"/>
      <c r="L271" s="1292"/>
      <c r="M271" s="1292"/>
      <c r="N271" s="125"/>
    </row>
    <row r="272" spans="1:18" ht="26.25" hidden="1" customHeight="1" outlineLevel="1">
      <c r="B272" s="125"/>
      <c r="C272" s="125"/>
      <c r="D272" s="107"/>
      <c r="E272" s="108"/>
      <c r="F272" s="108"/>
      <c r="G272" s="108"/>
      <c r="H272" s="1292"/>
      <c r="I272" s="1292"/>
      <c r="J272" s="1292"/>
      <c r="K272" s="1292"/>
      <c r="L272" s="1292"/>
      <c r="M272" s="1292"/>
      <c r="N272" s="125"/>
    </row>
    <row r="273" spans="2:15" ht="26.25" hidden="1" customHeight="1" outlineLevel="1">
      <c r="B273" s="125"/>
      <c r="C273" s="125"/>
      <c r="D273" s="107"/>
      <c r="E273" s="108"/>
      <c r="F273" s="108"/>
      <c r="G273" s="108"/>
      <c r="H273" s="1292"/>
      <c r="I273" s="1292"/>
      <c r="J273" s="1292"/>
      <c r="K273" s="1292"/>
      <c r="L273" s="1292"/>
      <c r="M273" s="1292"/>
      <c r="N273" s="125"/>
    </row>
    <row r="274" spans="2:15" ht="26.25" hidden="1" customHeight="1" outlineLevel="1">
      <c r="B274" s="125"/>
      <c r="C274" s="125"/>
      <c r="D274" s="107"/>
      <c r="E274" s="108"/>
      <c r="F274" s="108"/>
      <c r="G274" s="108"/>
      <c r="H274" s="1292"/>
      <c r="I274" s="1292"/>
      <c r="J274" s="1292"/>
      <c r="K274" s="1292"/>
      <c r="L274" s="1292"/>
      <c r="M274" s="1292"/>
      <c r="N274" s="125"/>
    </row>
    <row r="275" spans="2:15" ht="26.25" hidden="1" customHeight="1" outlineLevel="1">
      <c r="B275" s="125"/>
      <c r="C275" s="125"/>
      <c r="D275" s="107"/>
      <c r="E275" s="108"/>
      <c r="F275" s="108"/>
      <c r="G275" s="108"/>
      <c r="H275" s="1292"/>
      <c r="I275" s="1292"/>
      <c r="J275" s="1292"/>
      <c r="K275" s="1292"/>
      <c r="L275" s="1292"/>
      <c r="M275" s="1292"/>
      <c r="N275" s="125"/>
    </row>
    <row r="276" spans="2:15" ht="26.25" hidden="1" customHeight="1" outlineLevel="1">
      <c r="B276" s="125"/>
      <c r="C276" s="125"/>
      <c r="D276" s="107"/>
      <c r="E276" s="108"/>
      <c r="F276" s="108"/>
      <c r="G276" s="108"/>
      <c r="H276" s="1292"/>
      <c r="I276" s="1292"/>
      <c r="J276" s="1292"/>
      <c r="K276" s="1292"/>
      <c r="L276" s="1292"/>
      <c r="M276" s="1292"/>
      <c r="N276" s="125"/>
    </row>
    <row r="277" spans="2:15" ht="26.25" hidden="1" customHeight="1" outlineLevel="1">
      <c r="B277" s="125"/>
      <c r="C277" s="125"/>
      <c r="D277" s="107"/>
      <c r="E277" s="108"/>
      <c r="F277" s="108"/>
      <c r="G277" s="108"/>
      <c r="H277" s="1292"/>
      <c r="I277" s="1292"/>
      <c r="J277" s="1292"/>
      <c r="K277" s="1292"/>
      <c r="L277" s="1292"/>
      <c r="M277" s="1292"/>
      <c r="N277" s="125"/>
    </row>
    <row r="278" spans="2:15" ht="26.25" hidden="1" customHeight="1" outlineLevel="1">
      <c r="B278" s="125"/>
      <c r="C278" s="125"/>
      <c r="D278" s="107"/>
      <c r="E278" s="108"/>
      <c r="F278" s="108"/>
      <c r="G278" s="108"/>
      <c r="H278" s="1292"/>
      <c r="I278" s="1292"/>
      <c r="J278" s="1292"/>
      <c r="K278" s="1292"/>
      <c r="L278" s="1292"/>
      <c r="M278" s="1292"/>
      <c r="N278" s="125"/>
    </row>
    <row r="279" spans="2:15" ht="26.25" hidden="1" customHeight="1" outlineLevel="1">
      <c r="B279" s="125"/>
      <c r="C279" s="125"/>
      <c r="D279" s="107"/>
      <c r="E279" s="108"/>
      <c r="F279" s="108"/>
      <c r="G279" s="108"/>
      <c r="H279" s="1292"/>
      <c r="I279" s="1292"/>
      <c r="J279" s="1292"/>
      <c r="K279" s="1292"/>
      <c r="L279" s="1292"/>
      <c r="M279" s="1292"/>
      <c r="N279" s="125"/>
    </row>
    <row r="280" spans="2:15" ht="26.25" hidden="1" customHeight="1" outlineLevel="1">
      <c r="B280" s="125"/>
      <c r="C280" s="125"/>
      <c r="D280" s="107"/>
      <c r="E280" s="108"/>
      <c r="F280" s="108"/>
      <c r="G280" s="108"/>
      <c r="H280" s="1292"/>
      <c r="I280" s="1292"/>
      <c r="J280" s="1292"/>
      <c r="K280" s="1292"/>
      <c r="L280" s="1292"/>
      <c r="M280" s="1292"/>
      <c r="N280" s="125"/>
    </row>
    <row r="281" spans="2:15" ht="26.25" hidden="1" customHeight="1" outlineLevel="1">
      <c r="B281" s="125"/>
      <c r="C281" s="125"/>
      <c r="D281" s="107"/>
      <c r="E281" s="108"/>
      <c r="F281" s="108"/>
      <c r="G281" s="108"/>
      <c r="H281" s="1292"/>
      <c r="I281" s="1292"/>
      <c r="J281" s="1292"/>
      <c r="K281" s="1292"/>
      <c r="L281" s="1292"/>
      <c r="M281" s="1292"/>
      <c r="N281" s="125"/>
    </row>
    <row r="282" spans="2:15" ht="26.25" hidden="1" customHeight="1" outlineLevel="1">
      <c r="B282" s="125"/>
      <c r="C282" s="125"/>
      <c r="D282" s="107"/>
      <c r="E282" s="108"/>
      <c r="F282" s="108"/>
      <c r="G282" s="108"/>
      <c r="H282" s="1292"/>
      <c r="I282" s="1292"/>
      <c r="J282" s="1292"/>
      <c r="K282" s="1292"/>
      <c r="L282" s="1292"/>
      <c r="M282" s="1292"/>
      <c r="N282" s="125"/>
    </row>
    <row r="283" spans="2:15" ht="26.25" hidden="1" customHeight="1" outlineLevel="1"/>
    <row r="284" spans="2:15" ht="26.25" hidden="1" customHeight="1" outlineLevel="1">
      <c r="B284" s="1293" t="s">
        <v>355</v>
      </c>
      <c r="C284" s="1293"/>
      <c r="D284" s="1293"/>
      <c r="E284" s="1293"/>
      <c r="F284" s="1293"/>
      <c r="G284" s="1293"/>
      <c r="H284" s="1293"/>
      <c r="I284" s="1293"/>
      <c r="J284" s="1293"/>
      <c r="K284" s="1293"/>
      <c r="L284" s="1293"/>
      <c r="M284" s="1293"/>
      <c r="N284" s="1293"/>
      <c r="O284" s="1293"/>
    </row>
    <row r="285" spans="2:15" ht="26.25" hidden="1" customHeight="1" outlineLevel="1">
      <c r="B285" s="1293"/>
      <c r="C285" s="1293"/>
      <c r="D285" s="1293"/>
      <c r="E285" s="1293"/>
      <c r="F285" s="1293"/>
      <c r="G285" s="1293"/>
      <c r="H285" s="1293"/>
      <c r="I285" s="1293"/>
      <c r="J285" s="1293"/>
      <c r="K285" s="1293"/>
      <c r="L285" s="1293"/>
      <c r="M285" s="1293"/>
      <c r="N285" s="1293"/>
      <c r="O285" s="1293"/>
    </row>
    <row r="286" spans="2:15" ht="26.25" hidden="1" customHeight="1" outlineLevel="1">
      <c r="B286" s="1293" t="s">
        <v>357</v>
      </c>
      <c r="C286" s="1293"/>
      <c r="D286" s="1293"/>
      <c r="E286" s="1293"/>
      <c r="F286" s="1293"/>
      <c r="G286" s="1293"/>
      <c r="H286" s="1293"/>
      <c r="I286" s="1293"/>
      <c r="J286" s="1293"/>
      <c r="K286" s="1293"/>
      <c r="L286" s="1293"/>
      <c r="M286" s="1293"/>
      <c r="N286" s="1293"/>
      <c r="O286" s="1293"/>
    </row>
    <row r="287" spans="2:15" ht="26.25" hidden="1" customHeight="1" outlineLevel="1">
      <c r="B287" s="1293"/>
      <c r="C287" s="1293"/>
      <c r="D287" s="1293"/>
      <c r="E287" s="1293"/>
      <c r="F287" s="1293"/>
      <c r="G287" s="1293"/>
      <c r="H287" s="1293"/>
      <c r="I287" s="1293"/>
      <c r="J287" s="1293"/>
      <c r="K287" s="1293"/>
      <c r="L287" s="1293"/>
      <c r="M287" s="1293"/>
      <c r="N287" s="1293"/>
      <c r="O287" s="1293"/>
    </row>
    <row r="288" spans="2:15" ht="26.25" hidden="1" customHeight="1" outlineLevel="1">
      <c r="B288" s="1293"/>
      <c r="C288" s="1293"/>
      <c r="D288" s="1293"/>
      <c r="E288" s="1293"/>
      <c r="F288" s="1293"/>
      <c r="G288" s="1293"/>
      <c r="H288" s="1293"/>
      <c r="I288" s="1293"/>
      <c r="J288" s="1293"/>
      <c r="K288" s="1293"/>
      <c r="L288" s="1293"/>
      <c r="M288" s="1293"/>
      <c r="N288" s="1293"/>
      <c r="O288" s="1293"/>
    </row>
    <row r="289" spans="1:18" ht="26.25" hidden="1" customHeight="1" outlineLevel="1">
      <c r="B289" s="162"/>
      <c r="C289" s="162"/>
      <c r="D289" s="162"/>
      <c r="E289" s="162"/>
      <c r="F289" s="162"/>
      <c r="G289" s="162"/>
      <c r="H289" s="162"/>
      <c r="I289" s="162"/>
      <c r="J289" s="162"/>
      <c r="K289" s="162"/>
      <c r="L289" s="162"/>
      <c r="M289" s="162"/>
      <c r="N289" s="162"/>
      <c r="O289" s="162"/>
    </row>
    <row r="290" spans="1:18" ht="26.25" hidden="1" customHeight="1" outlineLevel="1">
      <c r="B290" s="162"/>
      <c r="C290" s="162"/>
      <c r="D290" s="162"/>
      <c r="E290" s="162"/>
      <c r="F290" s="162"/>
      <c r="G290" s="162"/>
      <c r="H290" s="162"/>
      <c r="I290" s="162"/>
      <c r="J290" s="162"/>
      <c r="K290" s="162"/>
      <c r="L290" s="162"/>
      <c r="M290" s="162"/>
      <c r="N290" s="162"/>
      <c r="O290" s="162"/>
    </row>
    <row r="291" spans="1:18" ht="26.25" hidden="1" customHeight="1" outlineLevel="1">
      <c r="B291" s="162"/>
      <c r="C291" s="162"/>
      <c r="D291" s="162"/>
      <c r="E291" s="162"/>
      <c r="F291" s="162"/>
      <c r="G291" s="162"/>
      <c r="H291" s="162"/>
      <c r="I291" s="162"/>
      <c r="J291" s="162"/>
      <c r="K291" s="162"/>
      <c r="L291" s="162"/>
      <c r="M291" s="162"/>
      <c r="N291" s="162"/>
      <c r="O291" s="162"/>
    </row>
    <row r="292" spans="1:18" ht="26.25" hidden="1" customHeight="1" outlineLevel="1">
      <c r="B292" s="162"/>
      <c r="C292" s="162"/>
      <c r="D292" s="162"/>
      <c r="E292" s="162"/>
      <c r="F292" s="162"/>
      <c r="G292" s="162"/>
      <c r="H292" s="162"/>
      <c r="I292" s="162"/>
      <c r="J292" s="162"/>
      <c r="K292" s="162"/>
      <c r="L292" s="162"/>
      <c r="M292" s="162"/>
      <c r="N292" s="162"/>
      <c r="O292" s="162"/>
    </row>
    <row r="293" spans="1:18" ht="26.25" customHeight="1" collapsed="1">
      <c r="C293" s="162"/>
      <c r="D293" s="162"/>
      <c r="E293" s="162"/>
      <c r="F293" s="162"/>
      <c r="G293" s="162"/>
      <c r="H293" s="162"/>
      <c r="I293" s="162"/>
      <c r="J293" s="162"/>
      <c r="K293" s="162"/>
      <c r="L293" s="162"/>
      <c r="M293" s="162"/>
      <c r="N293" s="162"/>
      <c r="O293" s="162"/>
      <c r="Q293" s="966" t="s">
        <v>322</v>
      </c>
    </row>
    <row r="294" spans="1:18" ht="26.25" hidden="1" customHeight="1" outlineLevel="1">
      <c r="Q294" s="966"/>
      <c r="R294" s="164"/>
    </row>
    <row r="295" spans="1:18" ht="26.25" hidden="1" customHeight="1" outlineLevel="1">
      <c r="A295" s="3" t="s">
        <v>141</v>
      </c>
      <c r="Q295" s="966" t="s">
        <v>401</v>
      </c>
      <c r="R295" s="164"/>
    </row>
    <row r="296" spans="1:18" s="43" customFormat="1" ht="26.25" hidden="1" customHeight="1" outlineLevel="1">
      <c r="L296" s="1294" t="str">
        <f>IF(入力シート!F14="","",入力シート!F14)</f>
        <v/>
      </c>
      <c r="M296" s="1294"/>
      <c r="N296" s="1294"/>
      <c r="Q296" s="967"/>
      <c r="R296" s="45"/>
    </row>
    <row r="297" spans="1:18" ht="26.25" hidden="1" customHeight="1" outlineLevel="1">
      <c r="A297" s="1295" t="s">
        <v>354</v>
      </c>
      <c r="B297" s="1295"/>
      <c r="C297" s="1295"/>
      <c r="D297" s="1295"/>
      <c r="E297" s="1295"/>
      <c r="F297" s="1295"/>
      <c r="G297" s="1295"/>
      <c r="H297" s="1295"/>
      <c r="I297" s="1295"/>
      <c r="J297" s="1295"/>
      <c r="K297" s="1295"/>
      <c r="L297" s="1295"/>
      <c r="M297" s="1295"/>
      <c r="N297" s="1295"/>
      <c r="O297" s="1295"/>
      <c r="Q297" s="967"/>
      <c r="R297" s="45"/>
    </row>
    <row r="298" spans="1:18" s="109" customFormat="1" ht="26.25" hidden="1" customHeight="1" outlineLevel="1">
      <c r="A298" s="3"/>
      <c r="B298" s="3"/>
      <c r="C298" s="3"/>
      <c r="D298" s="3"/>
      <c r="E298" s="3"/>
      <c r="F298" s="3"/>
      <c r="G298" s="3"/>
      <c r="H298" s="3"/>
      <c r="I298" s="3"/>
      <c r="J298" s="3"/>
      <c r="K298" s="3"/>
      <c r="L298" s="3"/>
      <c r="M298" s="3"/>
      <c r="N298" s="3"/>
      <c r="O298" s="3"/>
      <c r="Q298" s="967"/>
      <c r="R298" s="45"/>
    </row>
    <row r="299" spans="1:18" ht="26.25" hidden="1" customHeight="1" outlineLevel="1">
      <c r="A299" s="109"/>
      <c r="B299" s="1296" t="s">
        <v>142</v>
      </c>
      <c r="C299" s="1296" t="s">
        <v>143</v>
      </c>
      <c r="D299" s="1296" t="s">
        <v>144</v>
      </c>
      <c r="E299" s="1296"/>
      <c r="F299" s="1296"/>
      <c r="G299" s="1296"/>
      <c r="H299" s="1296" t="s">
        <v>145</v>
      </c>
      <c r="I299" s="1296"/>
      <c r="J299" s="1296"/>
      <c r="K299" s="1296"/>
      <c r="L299" s="1296"/>
      <c r="M299" s="1296"/>
      <c r="N299" s="1296" t="s">
        <v>5</v>
      </c>
      <c r="Q299" s="971"/>
      <c r="R299" s="165"/>
    </row>
    <row r="300" spans="1:18" ht="26.25" hidden="1" customHeight="1" outlineLevel="1">
      <c r="A300" s="109"/>
      <c r="B300" s="1296"/>
      <c r="C300" s="1296"/>
      <c r="D300" s="166" t="s">
        <v>146</v>
      </c>
      <c r="E300" s="166" t="s">
        <v>114</v>
      </c>
      <c r="F300" s="166" t="s">
        <v>115</v>
      </c>
      <c r="G300" s="166" t="s">
        <v>126</v>
      </c>
      <c r="H300" s="1296"/>
      <c r="I300" s="1296"/>
      <c r="J300" s="1296"/>
      <c r="K300" s="1296"/>
      <c r="L300" s="1296"/>
      <c r="M300" s="1296"/>
      <c r="N300" s="1296"/>
      <c r="Q300" s="971"/>
      <c r="R300" s="165"/>
    </row>
    <row r="301" spans="1:18" ht="26.25" hidden="1" customHeight="1" outlineLevel="1">
      <c r="A301" s="10"/>
      <c r="B301" s="125"/>
      <c r="C301" s="125"/>
      <c r="D301" s="107"/>
      <c r="E301" s="108"/>
      <c r="F301" s="108"/>
      <c r="G301" s="108"/>
      <c r="H301" s="1292"/>
      <c r="I301" s="1292"/>
      <c r="J301" s="1292"/>
      <c r="K301" s="1292"/>
      <c r="L301" s="1292"/>
      <c r="M301" s="1292"/>
      <c r="N301" s="125"/>
      <c r="O301" s="10"/>
      <c r="Q301" s="966" t="s">
        <v>147</v>
      </c>
      <c r="R301" s="45"/>
    </row>
    <row r="302" spans="1:18" ht="26.25" hidden="1" customHeight="1" outlineLevel="1">
      <c r="A302" s="10"/>
      <c r="B302" s="125"/>
      <c r="C302" s="125"/>
      <c r="D302" s="107"/>
      <c r="E302" s="108"/>
      <c r="F302" s="108"/>
      <c r="G302" s="108"/>
      <c r="H302" s="1292"/>
      <c r="I302" s="1292"/>
      <c r="J302" s="1292"/>
      <c r="K302" s="1292"/>
      <c r="L302" s="1292"/>
      <c r="M302" s="1292"/>
      <c r="N302" s="125"/>
      <c r="O302" s="10"/>
      <c r="Q302" s="966" t="s">
        <v>221</v>
      </c>
      <c r="R302" s="45"/>
    </row>
    <row r="303" spans="1:18" ht="26.25" hidden="1" customHeight="1" outlineLevel="1">
      <c r="A303" s="10"/>
      <c r="B303" s="125"/>
      <c r="C303" s="125"/>
      <c r="D303" s="107"/>
      <c r="E303" s="108"/>
      <c r="F303" s="108"/>
      <c r="G303" s="108"/>
      <c r="H303" s="1292"/>
      <c r="I303" s="1292"/>
      <c r="J303" s="1292"/>
      <c r="K303" s="1292"/>
      <c r="L303" s="1292"/>
      <c r="M303" s="1292"/>
      <c r="N303" s="125"/>
      <c r="Q303" s="966" t="s">
        <v>325</v>
      </c>
      <c r="R303" s="45"/>
    </row>
    <row r="304" spans="1:18" ht="26.25" hidden="1" customHeight="1" outlineLevel="1">
      <c r="B304" s="125"/>
      <c r="C304" s="125"/>
      <c r="D304" s="107"/>
      <c r="E304" s="108"/>
      <c r="F304" s="108"/>
      <c r="G304" s="108"/>
      <c r="H304" s="1292"/>
      <c r="I304" s="1292"/>
      <c r="J304" s="1292"/>
      <c r="K304" s="1292"/>
      <c r="L304" s="1292"/>
      <c r="M304" s="1292"/>
      <c r="N304" s="125"/>
    </row>
    <row r="305" spans="2:14" ht="26.25" hidden="1" customHeight="1" outlineLevel="1">
      <c r="B305" s="125"/>
      <c r="C305" s="125"/>
      <c r="D305" s="107"/>
      <c r="E305" s="108"/>
      <c r="F305" s="108"/>
      <c r="G305" s="108"/>
      <c r="H305" s="1292"/>
      <c r="I305" s="1292"/>
      <c r="J305" s="1292"/>
      <c r="K305" s="1292"/>
      <c r="L305" s="1292"/>
      <c r="M305" s="1292"/>
      <c r="N305" s="125"/>
    </row>
    <row r="306" spans="2:14" ht="26.25" hidden="1" customHeight="1" outlineLevel="1">
      <c r="B306" s="125"/>
      <c r="C306" s="125"/>
      <c r="D306" s="107"/>
      <c r="E306" s="108"/>
      <c r="F306" s="108"/>
      <c r="G306" s="108"/>
      <c r="H306" s="1292"/>
      <c r="I306" s="1292"/>
      <c r="J306" s="1292"/>
      <c r="K306" s="1292"/>
      <c r="L306" s="1292"/>
      <c r="M306" s="1292"/>
      <c r="N306" s="125"/>
    </row>
    <row r="307" spans="2:14" ht="26.25" hidden="1" customHeight="1" outlineLevel="1">
      <c r="B307" s="125"/>
      <c r="C307" s="125"/>
      <c r="D307" s="107"/>
      <c r="E307" s="108"/>
      <c r="F307" s="108"/>
      <c r="G307" s="108"/>
      <c r="H307" s="1292"/>
      <c r="I307" s="1292"/>
      <c r="J307" s="1292"/>
      <c r="K307" s="1292"/>
      <c r="L307" s="1292"/>
      <c r="M307" s="1292"/>
      <c r="N307" s="125"/>
    </row>
    <row r="308" spans="2:14" ht="26.25" hidden="1" customHeight="1" outlineLevel="1">
      <c r="B308" s="125"/>
      <c r="C308" s="125"/>
      <c r="D308" s="107"/>
      <c r="E308" s="108"/>
      <c r="F308" s="108"/>
      <c r="G308" s="108"/>
      <c r="H308" s="1292"/>
      <c r="I308" s="1292"/>
      <c r="J308" s="1292"/>
      <c r="K308" s="1292"/>
      <c r="L308" s="1292"/>
      <c r="M308" s="1292"/>
      <c r="N308" s="125"/>
    </row>
    <row r="309" spans="2:14" ht="26.25" hidden="1" customHeight="1" outlineLevel="1">
      <c r="B309" s="125"/>
      <c r="C309" s="125"/>
      <c r="D309" s="107"/>
      <c r="E309" s="108"/>
      <c r="F309" s="108"/>
      <c r="G309" s="108"/>
      <c r="H309" s="1292"/>
      <c r="I309" s="1292"/>
      <c r="J309" s="1292"/>
      <c r="K309" s="1292"/>
      <c r="L309" s="1292"/>
      <c r="M309" s="1292"/>
      <c r="N309" s="125"/>
    </row>
    <row r="310" spans="2:14" ht="26.25" hidden="1" customHeight="1" outlineLevel="1">
      <c r="B310" s="125"/>
      <c r="C310" s="125"/>
      <c r="D310" s="107"/>
      <c r="E310" s="108"/>
      <c r="F310" s="108"/>
      <c r="G310" s="108"/>
      <c r="H310" s="1292"/>
      <c r="I310" s="1292"/>
      <c r="J310" s="1292"/>
      <c r="K310" s="1292"/>
      <c r="L310" s="1292"/>
      <c r="M310" s="1292"/>
      <c r="N310" s="125"/>
    </row>
    <row r="311" spans="2:14" ht="26.25" hidden="1" customHeight="1" outlineLevel="1">
      <c r="B311" s="125"/>
      <c r="C311" s="125"/>
      <c r="D311" s="107"/>
      <c r="E311" s="108"/>
      <c r="F311" s="108"/>
      <c r="G311" s="108"/>
      <c r="H311" s="1292"/>
      <c r="I311" s="1292"/>
      <c r="J311" s="1292"/>
      <c r="K311" s="1292"/>
      <c r="L311" s="1292"/>
      <c r="M311" s="1292"/>
      <c r="N311" s="125"/>
    </row>
    <row r="312" spans="2:14" ht="26.25" hidden="1" customHeight="1" outlineLevel="1">
      <c r="B312" s="125"/>
      <c r="C312" s="125"/>
      <c r="D312" s="107"/>
      <c r="E312" s="108"/>
      <c r="F312" s="108"/>
      <c r="G312" s="108"/>
      <c r="H312" s="1292"/>
      <c r="I312" s="1292"/>
      <c r="J312" s="1292"/>
      <c r="K312" s="1292"/>
      <c r="L312" s="1292"/>
      <c r="M312" s="1292"/>
      <c r="N312" s="125"/>
    </row>
    <row r="313" spans="2:14" ht="26.25" hidden="1" customHeight="1" outlineLevel="1">
      <c r="B313" s="125"/>
      <c r="C313" s="125"/>
      <c r="D313" s="107"/>
      <c r="E313" s="108"/>
      <c r="F313" s="108"/>
      <c r="G313" s="108"/>
      <c r="H313" s="1292"/>
      <c r="I313" s="1292"/>
      <c r="J313" s="1292"/>
      <c r="K313" s="1292"/>
      <c r="L313" s="1292"/>
      <c r="M313" s="1292"/>
      <c r="N313" s="125"/>
    </row>
    <row r="314" spans="2:14" ht="26.25" hidden="1" customHeight="1" outlineLevel="1">
      <c r="B314" s="125"/>
      <c r="C314" s="125"/>
      <c r="D314" s="107"/>
      <c r="E314" s="108"/>
      <c r="F314" s="108"/>
      <c r="G314" s="108"/>
      <c r="H314" s="1292"/>
      <c r="I314" s="1292"/>
      <c r="J314" s="1292"/>
      <c r="K314" s="1292"/>
      <c r="L314" s="1292"/>
      <c r="M314" s="1292"/>
      <c r="N314" s="125"/>
    </row>
    <row r="315" spans="2:14" ht="26.25" hidden="1" customHeight="1" outlineLevel="1">
      <c r="B315" s="125"/>
      <c r="C315" s="125"/>
      <c r="D315" s="107"/>
      <c r="E315" s="108"/>
      <c r="F315" s="108"/>
      <c r="G315" s="108"/>
      <c r="H315" s="1292"/>
      <c r="I315" s="1292"/>
      <c r="J315" s="1292"/>
      <c r="K315" s="1292"/>
      <c r="L315" s="1292"/>
      <c r="M315" s="1292"/>
      <c r="N315" s="125"/>
    </row>
    <row r="316" spans="2:14" ht="26.25" hidden="1" customHeight="1" outlineLevel="1">
      <c r="B316" s="125"/>
      <c r="C316" s="125"/>
      <c r="D316" s="107"/>
      <c r="E316" s="108"/>
      <c r="F316" s="108"/>
      <c r="G316" s="108"/>
      <c r="H316" s="1292"/>
      <c r="I316" s="1292"/>
      <c r="J316" s="1292"/>
      <c r="K316" s="1292"/>
      <c r="L316" s="1292"/>
      <c r="M316" s="1292"/>
      <c r="N316" s="125"/>
    </row>
    <row r="317" spans="2:14" ht="26.25" hidden="1" customHeight="1" outlineLevel="1">
      <c r="B317" s="125"/>
      <c r="C317" s="125"/>
      <c r="D317" s="107"/>
      <c r="E317" s="108"/>
      <c r="F317" s="108"/>
      <c r="G317" s="108"/>
      <c r="H317" s="1292"/>
      <c r="I317" s="1292"/>
      <c r="J317" s="1292"/>
      <c r="K317" s="1292"/>
      <c r="L317" s="1292"/>
      <c r="M317" s="1292"/>
      <c r="N317" s="125"/>
    </row>
    <row r="318" spans="2:14" ht="26.25" hidden="1" customHeight="1" outlineLevel="1">
      <c r="B318" s="125"/>
      <c r="C318" s="125"/>
      <c r="D318" s="107"/>
      <c r="E318" s="108"/>
      <c r="F318" s="108"/>
      <c r="G318" s="108"/>
      <c r="H318" s="1292"/>
      <c r="I318" s="1292"/>
      <c r="J318" s="1292"/>
      <c r="K318" s="1292"/>
      <c r="L318" s="1292"/>
      <c r="M318" s="1292"/>
      <c r="N318" s="125"/>
    </row>
    <row r="319" spans="2:14" ht="26.25" hidden="1" customHeight="1" outlineLevel="1">
      <c r="B319" s="125"/>
      <c r="C319" s="125"/>
      <c r="D319" s="107"/>
      <c r="E319" s="108"/>
      <c r="F319" s="108"/>
      <c r="G319" s="108"/>
      <c r="H319" s="1292"/>
      <c r="I319" s="1292"/>
      <c r="J319" s="1292"/>
      <c r="K319" s="1292"/>
      <c r="L319" s="1292"/>
      <c r="M319" s="1292"/>
      <c r="N319" s="125"/>
    </row>
    <row r="320" spans="2:14" ht="26.25" hidden="1" customHeight="1" outlineLevel="1">
      <c r="B320" s="125"/>
      <c r="C320" s="125"/>
      <c r="D320" s="107"/>
      <c r="E320" s="108"/>
      <c r="F320" s="108"/>
      <c r="G320" s="108"/>
      <c r="H320" s="1292"/>
      <c r="I320" s="1292"/>
      <c r="J320" s="1292"/>
      <c r="K320" s="1292"/>
      <c r="L320" s="1292"/>
      <c r="M320" s="1292"/>
      <c r="N320" s="125"/>
    </row>
    <row r="321" spans="2:15" ht="26.25" hidden="1" customHeight="1" outlineLevel="1">
      <c r="B321" s="125"/>
      <c r="C321" s="125"/>
      <c r="D321" s="107"/>
      <c r="E321" s="108"/>
      <c r="F321" s="108"/>
      <c r="G321" s="108"/>
      <c r="H321" s="1292"/>
      <c r="I321" s="1292"/>
      <c r="J321" s="1292"/>
      <c r="K321" s="1292"/>
      <c r="L321" s="1292"/>
      <c r="M321" s="1292"/>
      <c r="N321" s="125"/>
    </row>
    <row r="322" spans="2:15" ht="26.25" hidden="1" customHeight="1" outlineLevel="1">
      <c r="B322" s="125"/>
      <c r="C322" s="125"/>
      <c r="D322" s="107"/>
      <c r="E322" s="108"/>
      <c r="F322" s="108"/>
      <c r="G322" s="108"/>
      <c r="H322" s="1292"/>
      <c r="I322" s="1292"/>
      <c r="J322" s="1292"/>
      <c r="K322" s="1292"/>
      <c r="L322" s="1292"/>
      <c r="M322" s="1292"/>
      <c r="N322" s="125"/>
    </row>
    <row r="323" spans="2:15" ht="26.25" hidden="1" customHeight="1" outlineLevel="1">
      <c r="B323" s="125"/>
      <c r="C323" s="125"/>
      <c r="D323" s="107"/>
      <c r="E323" s="108"/>
      <c r="F323" s="108"/>
      <c r="G323" s="108"/>
      <c r="H323" s="1292"/>
      <c r="I323" s="1292"/>
      <c r="J323" s="1292"/>
      <c r="K323" s="1292"/>
      <c r="L323" s="1292"/>
      <c r="M323" s="1292"/>
      <c r="N323" s="125"/>
    </row>
    <row r="324" spans="2:15" ht="26.25" hidden="1" customHeight="1" outlineLevel="1">
      <c r="B324" s="125"/>
      <c r="C324" s="125"/>
      <c r="D324" s="107"/>
      <c r="E324" s="108"/>
      <c r="F324" s="108"/>
      <c r="G324" s="108"/>
      <c r="H324" s="1292"/>
      <c r="I324" s="1292"/>
      <c r="J324" s="1292"/>
      <c r="K324" s="1292"/>
      <c r="L324" s="1292"/>
      <c r="M324" s="1292"/>
      <c r="N324" s="125"/>
    </row>
    <row r="325" spans="2:15" ht="26.25" hidden="1" customHeight="1" outlineLevel="1">
      <c r="B325" s="125"/>
      <c r="C325" s="125"/>
      <c r="D325" s="107"/>
      <c r="E325" s="108"/>
      <c r="F325" s="108"/>
      <c r="G325" s="108"/>
      <c r="H325" s="1292"/>
      <c r="I325" s="1292"/>
      <c r="J325" s="1292"/>
      <c r="K325" s="1292"/>
      <c r="L325" s="1292"/>
      <c r="M325" s="1292"/>
      <c r="N325" s="125"/>
    </row>
    <row r="326" spans="2:15" ht="26.25" hidden="1" customHeight="1" outlineLevel="1"/>
    <row r="327" spans="2:15" ht="26.25" hidden="1" customHeight="1" outlineLevel="1">
      <c r="B327" s="1293" t="s">
        <v>355</v>
      </c>
      <c r="C327" s="1293"/>
      <c r="D327" s="1293"/>
      <c r="E327" s="1293"/>
      <c r="F327" s="1293"/>
      <c r="G327" s="1293"/>
      <c r="H327" s="1293"/>
      <c r="I327" s="1293"/>
      <c r="J327" s="1293"/>
      <c r="K327" s="1293"/>
      <c r="L327" s="1293"/>
      <c r="M327" s="1293"/>
      <c r="N327" s="1293"/>
      <c r="O327" s="1293"/>
    </row>
    <row r="328" spans="2:15" ht="26.25" hidden="1" customHeight="1" outlineLevel="1">
      <c r="B328" s="1293"/>
      <c r="C328" s="1293"/>
      <c r="D328" s="1293"/>
      <c r="E328" s="1293"/>
      <c r="F328" s="1293"/>
      <c r="G328" s="1293"/>
      <c r="H328" s="1293"/>
      <c r="I328" s="1293"/>
      <c r="J328" s="1293"/>
      <c r="K328" s="1293"/>
      <c r="L328" s="1293"/>
      <c r="M328" s="1293"/>
      <c r="N328" s="1293"/>
      <c r="O328" s="1293"/>
    </row>
    <row r="329" spans="2:15" ht="26.25" hidden="1" customHeight="1" outlineLevel="1">
      <c r="B329" s="1293" t="s">
        <v>357</v>
      </c>
      <c r="C329" s="1293"/>
      <c r="D329" s="1293"/>
      <c r="E329" s="1293"/>
      <c r="F329" s="1293"/>
      <c r="G329" s="1293"/>
      <c r="H329" s="1293"/>
      <c r="I329" s="1293"/>
      <c r="J329" s="1293"/>
      <c r="K329" s="1293"/>
      <c r="L329" s="1293"/>
      <c r="M329" s="1293"/>
      <c r="N329" s="1293"/>
      <c r="O329" s="1293"/>
    </row>
    <row r="330" spans="2:15" ht="26.25" hidden="1" customHeight="1" outlineLevel="1">
      <c r="B330" s="1293"/>
      <c r="C330" s="1293"/>
      <c r="D330" s="1293"/>
      <c r="E330" s="1293"/>
      <c r="F330" s="1293"/>
      <c r="G330" s="1293"/>
      <c r="H330" s="1293"/>
      <c r="I330" s="1293"/>
      <c r="J330" s="1293"/>
      <c r="K330" s="1293"/>
      <c r="L330" s="1293"/>
      <c r="M330" s="1293"/>
      <c r="N330" s="1293"/>
      <c r="O330" s="1293"/>
    </row>
    <row r="331" spans="2:15" ht="26.25" hidden="1" customHeight="1" outlineLevel="1">
      <c r="B331" s="1293"/>
      <c r="C331" s="1293"/>
      <c r="D331" s="1293"/>
      <c r="E331" s="1293"/>
      <c r="F331" s="1293"/>
      <c r="G331" s="1293"/>
      <c r="H331" s="1293"/>
      <c r="I331" s="1293"/>
      <c r="J331" s="1293"/>
      <c r="K331" s="1293"/>
      <c r="L331" s="1293"/>
      <c r="M331" s="1293"/>
      <c r="N331" s="1293"/>
      <c r="O331" s="1293"/>
    </row>
    <row r="332" spans="2:15" ht="26.25" hidden="1" customHeight="1" outlineLevel="1">
      <c r="B332" s="162"/>
      <c r="C332" s="162"/>
      <c r="D332" s="162"/>
      <c r="E332" s="162"/>
      <c r="F332" s="162"/>
      <c r="G332" s="162"/>
      <c r="H332" s="162"/>
      <c r="I332" s="162"/>
      <c r="J332" s="162"/>
      <c r="K332" s="162"/>
      <c r="L332" s="162"/>
      <c r="M332" s="162"/>
      <c r="N332" s="162"/>
      <c r="O332" s="162"/>
    </row>
    <row r="333" spans="2:15" ht="26.25" hidden="1" customHeight="1" outlineLevel="1">
      <c r="B333" s="162"/>
      <c r="C333" s="162"/>
      <c r="D333" s="162"/>
      <c r="E333" s="162"/>
      <c r="F333" s="162"/>
      <c r="G333" s="162"/>
      <c r="H333" s="162"/>
      <c r="I333" s="162"/>
      <c r="J333" s="162"/>
      <c r="K333" s="162"/>
      <c r="L333" s="162"/>
      <c r="M333" s="162"/>
      <c r="N333" s="162"/>
      <c r="O333" s="162"/>
    </row>
    <row r="334" spans="2:15" ht="26.25" hidden="1" customHeight="1" outlineLevel="1">
      <c r="B334" s="162"/>
      <c r="C334" s="162"/>
      <c r="D334" s="162"/>
      <c r="E334" s="162"/>
      <c r="F334" s="162"/>
      <c r="G334" s="162"/>
      <c r="H334" s="162"/>
      <c r="I334" s="162"/>
      <c r="J334" s="162"/>
      <c r="K334" s="162"/>
      <c r="L334" s="162"/>
      <c r="M334" s="162"/>
      <c r="N334" s="162"/>
      <c r="O334" s="162"/>
    </row>
    <row r="335" spans="2:15" ht="26.25" hidden="1" customHeight="1" outlineLevel="1">
      <c r="B335" s="162"/>
      <c r="C335" s="162"/>
      <c r="D335" s="162"/>
      <c r="E335" s="162"/>
      <c r="F335" s="162"/>
      <c r="G335" s="162"/>
      <c r="H335" s="162"/>
      <c r="I335" s="162"/>
      <c r="J335" s="162"/>
      <c r="K335" s="162"/>
      <c r="L335" s="162"/>
      <c r="M335" s="162"/>
      <c r="N335" s="162"/>
      <c r="O335" s="162"/>
    </row>
    <row r="336" spans="2:15" ht="26.25" hidden="1" customHeight="1" outlineLevel="1">
      <c r="C336" s="162"/>
      <c r="D336" s="162"/>
      <c r="E336" s="162"/>
      <c r="F336" s="162"/>
      <c r="G336" s="162"/>
      <c r="H336" s="162"/>
      <c r="I336" s="162"/>
      <c r="J336" s="162"/>
      <c r="K336" s="162"/>
      <c r="L336" s="162"/>
      <c r="M336" s="162"/>
      <c r="N336" s="162"/>
      <c r="O336" s="162"/>
    </row>
    <row r="337" collapsed="1"/>
  </sheetData>
  <sheetProtection algorithmName="SHA-512" hashValue="gSoVrimdgnJK2o+TrRzrhzst2GzfkjjrL6E2L7x33t8q+pp5BsNmXy1JgPuKctC20mzbgqQltPUeix9Vcrztew==" saltValue="Fu38fmf5lAmtzAFJMkvbIA==" spinCount="100000" sheet="1" formatCells="0" formatRows="0" insertRows="0" deleteRows="0" selectLockedCells="1" autoFilter="0" pivotTables="0"/>
  <mergeCells count="195">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225:M225"/>
    <mergeCell ref="H226:M226"/>
    <mergeCell ref="H227:M227"/>
    <mergeCell ref="H228:M228"/>
    <mergeCell ref="H229:M229"/>
    <mergeCell ref="H220:M220"/>
    <mergeCell ref="H221:M221"/>
    <mergeCell ref="H222:M222"/>
    <mergeCell ref="H223:M223"/>
    <mergeCell ref="H224:M224"/>
    <mergeCell ref="H235:M235"/>
    <mergeCell ref="H236:M236"/>
    <mergeCell ref="H237:M237"/>
    <mergeCell ref="H238:M238"/>
    <mergeCell ref="H239:M239"/>
    <mergeCell ref="H230:M230"/>
    <mergeCell ref="H231:M231"/>
    <mergeCell ref="H232:M232"/>
    <mergeCell ref="H233:M233"/>
    <mergeCell ref="H234:M234"/>
    <mergeCell ref="B241:O242"/>
    <mergeCell ref="B243:O245"/>
    <mergeCell ref="L253:N253"/>
    <mergeCell ref="A254:O254"/>
    <mergeCell ref="B256:B257"/>
    <mergeCell ref="C256:C257"/>
    <mergeCell ref="D256:G256"/>
    <mergeCell ref="H256:M257"/>
    <mergeCell ref="N256:N257"/>
    <mergeCell ref="H263:M263"/>
    <mergeCell ref="H264:M264"/>
    <mergeCell ref="H265:M265"/>
    <mergeCell ref="H266:M266"/>
    <mergeCell ref="H267:M267"/>
    <mergeCell ref="H258:M258"/>
    <mergeCell ref="H259:M259"/>
    <mergeCell ref="H260:M260"/>
    <mergeCell ref="H261:M261"/>
    <mergeCell ref="H262:M26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310:M310"/>
    <mergeCell ref="B329:O331"/>
    <mergeCell ref="H321:M321"/>
    <mergeCell ref="H322:M322"/>
    <mergeCell ref="H323:M323"/>
    <mergeCell ref="H324:M324"/>
    <mergeCell ref="H325:M325"/>
    <mergeCell ref="H316:M316"/>
    <mergeCell ref="H317:M317"/>
    <mergeCell ref="H318:M318"/>
    <mergeCell ref="H319:M319"/>
    <mergeCell ref="H320:M320"/>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H311:M311"/>
    <mergeCell ref="H312:M312"/>
    <mergeCell ref="H313:M313"/>
    <mergeCell ref="H314:M314"/>
    <mergeCell ref="H315:M315"/>
    <mergeCell ref="H306:M306"/>
    <mergeCell ref="H307:M307"/>
    <mergeCell ref="H308:M308"/>
    <mergeCell ref="H309:M309"/>
  </mergeCells>
  <phoneticPr fontId="21"/>
  <conditionalFormatting sqref="A20:G31 R20:XFD31">
    <cfRule type="containsText" dxfId="577" priority="14" operator="containsText" text="(例)">
      <formula>NOT(ISERROR(SEARCH("(例)",A20)))</formula>
    </cfRule>
  </conditionalFormatting>
  <conditionalFormatting sqref="B94:J94 N94:N95 B95:I95">
    <cfRule type="expression" dxfId="576" priority="37">
      <formula>$B$92&lt;&gt;""</formula>
    </cfRule>
  </conditionalFormatting>
  <conditionalFormatting sqref="B172:N172">
    <cfRule type="containsBlanks" dxfId="575" priority="1">
      <formula>LEN(TRIM(B172))=0</formula>
    </cfRule>
  </conditionalFormatting>
  <conditionalFormatting sqref="E16:E19 J24 J30">
    <cfRule type="containsText" dxfId="574" priority="22" operator="containsText" text="(例)">
      <formula>NOT(ISERROR(SEARCH("(例)",E16)))</formula>
    </cfRule>
  </conditionalFormatting>
  <conditionalFormatting sqref="H62:N64">
    <cfRule type="expression" dxfId="573" priority="2">
      <formula>AND(MONTH(H62)&lt;10,DAY(H62)&lt;10)</formula>
    </cfRule>
    <cfRule type="expression" dxfId="572" priority="3">
      <formula>AND(MONTH(H62)&lt;10,DAY(H62)&gt;=10)</formula>
    </cfRule>
    <cfRule type="expression" dxfId="571" priority="4">
      <formula>AND(MONTH(H62)&gt;=10,DAY(H62)&lt;10)</formula>
    </cfRule>
    <cfRule type="expression" dxfId="570" priority="5">
      <formula>AND(MONTH(H62)&gt;=10,DAY(H62)&gt;=10)</formula>
    </cfRule>
  </conditionalFormatting>
  <conditionalFormatting sqref="O20:O31">
    <cfRule type="containsText" dxfId="569" priority="17" operator="containsText" text="(例)">
      <formula>NOT(ISERROR(SEARCH("(例)",O20)))</formula>
    </cfRule>
  </conditionalFormatting>
  <conditionalFormatting sqref="Q14:Q26">
    <cfRule type="containsText" dxfId="568" priority="10"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215:B239 B172:B196 B258:B282 B301:B325" xr:uid="{15A757D5-7425-4F16-B3B6-52932C08C335}"/>
    <dataValidation imeMode="hiragana" allowBlank="1" showInputMessage="1" showErrorMessage="1" prompt="姓と名の間を全角で１マス空ける" sqref="C215:C239 C172:C196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&amp;R&amp;K00-042R6高層ZEH-M_ver.1</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1" zoomScale="130" zoomScaleNormal="100" zoomScaleSheetLayoutView="130" workbookViewId="0">
      <selection activeCell="J10" sqref="J10"/>
    </sheetView>
  </sheetViews>
  <sheetFormatPr defaultRowHeight="20.149999999999999" customHeight="1"/>
  <cols>
    <col min="1" max="1" width="1.08203125" style="278" hidden="1" customWidth="1"/>
    <col min="2" max="2" width="1.33203125" style="278" customWidth="1"/>
    <col min="3" max="3" width="2.5" style="278" customWidth="1"/>
    <col min="4" max="23" width="3.83203125" style="278" customWidth="1"/>
    <col min="24" max="24" width="3.08203125" style="278" customWidth="1"/>
    <col min="25" max="25" width="1.58203125" style="278" customWidth="1"/>
    <col min="26" max="26" width="3.58203125" style="278" customWidth="1"/>
    <col min="27" max="27" width="9" style="228" customWidth="1"/>
    <col min="28" max="28" width="9" style="346" customWidth="1"/>
    <col min="29" max="29" width="9" style="347" customWidth="1"/>
    <col min="30" max="30" width="9" style="278" customWidth="1"/>
    <col min="31" max="42" width="9" style="278"/>
    <col min="43" max="43" width="16.83203125" style="278" bestFit="1" customWidth="1"/>
    <col min="44" max="44" width="13.33203125" style="278" customWidth="1"/>
    <col min="45" max="216" width="9" style="278"/>
    <col min="217" max="240" width="3.58203125" style="278" customWidth="1"/>
    <col min="241" max="249" width="9" style="278" customWidth="1"/>
    <col min="250" max="250" width="2" style="278" customWidth="1"/>
    <col min="251" max="472" width="9" style="278"/>
    <col min="473" max="496" width="3.58203125" style="278" customWidth="1"/>
    <col min="497" max="505" width="9" style="278" customWidth="1"/>
    <col min="506" max="506" width="2" style="278" customWidth="1"/>
    <col min="507" max="728" width="9" style="278"/>
    <col min="729" max="752" width="3.58203125" style="278" customWidth="1"/>
    <col min="753" max="761" width="9" style="278" customWidth="1"/>
    <col min="762" max="762" width="2" style="278" customWidth="1"/>
    <col min="763" max="984" width="9" style="278"/>
    <col min="985" max="1008" width="3.58203125" style="278" customWidth="1"/>
    <col min="1009" max="1017" width="9" style="278" customWidth="1"/>
    <col min="1018" max="1018" width="2" style="278" customWidth="1"/>
    <col min="1019" max="1240" width="9" style="278"/>
    <col min="1241" max="1264" width="3.58203125" style="278" customWidth="1"/>
    <col min="1265" max="1273" width="9" style="278" customWidth="1"/>
    <col min="1274" max="1274" width="2" style="278" customWidth="1"/>
    <col min="1275" max="1496" width="9" style="278"/>
    <col min="1497" max="1520" width="3.58203125" style="278" customWidth="1"/>
    <col min="1521" max="1529" width="9" style="278" customWidth="1"/>
    <col min="1530" max="1530" width="2" style="278" customWidth="1"/>
    <col min="1531" max="1752" width="9" style="278"/>
    <col min="1753" max="1776" width="3.58203125" style="278" customWidth="1"/>
    <col min="1777" max="1785" width="9" style="278" customWidth="1"/>
    <col min="1786" max="1786" width="2" style="278" customWidth="1"/>
    <col min="1787" max="2008" width="9" style="278"/>
    <col min="2009" max="2032" width="3.58203125" style="278" customWidth="1"/>
    <col min="2033" max="2041" width="9" style="278" customWidth="1"/>
    <col min="2042" max="2042" width="2" style="278" customWidth="1"/>
    <col min="2043" max="2264" width="9" style="278"/>
    <col min="2265" max="2288" width="3.58203125" style="278" customWidth="1"/>
    <col min="2289" max="2297" width="9" style="278" customWidth="1"/>
    <col min="2298" max="2298" width="2" style="278" customWidth="1"/>
    <col min="2299" max="2520" width="9" style="278"/>
    <col min="2521" max="2544" width="3.58203125" style="278" customWidth="1"/>
    <col min="2545" max="2553" width="9" style="278" customWidth="1"/>
    <col min="2554" max="2554" width="2" style="278" customWidth="1"/>
    <col min="2555" max="2776" width="9" style="278"/>
    <col min="2777" max="2800" width="3.58203125" style="278" customWidth="1"/>
    <col min="2801" max="2809" width="9" style="278" customWidth="1"/>
    <col min="2810" max="2810" width="2" style="278" customWidth="1"/>
    <col min="2811" max="3032" width="9" style="278"/>
    <col min="3033" max="3056" width="3.58203125" style="278" customWidth="1"/>
    <col min="3057" max="3065" width="9" style="278" customWidth="1"/>
    <col min="3066" max="3066" width="2" style="278" customWidth="1"/>
    <col min="3067" max="3288" width="9" style="278"/>
    <col min="3289" max="3312" width="3.58203125" style="278" customWidth="1"/>
    <col min="3313" max="3321" width="9" style="278" customWidth="1"/>
    <col min="3322" max="3322" width="2" style="278" customWidth="1"/>
    <col min="3323" max="3544" width="9" style="278"/>
    <col min="3545" max="3568" width="3.58203125" style="278" customWidth="1"/>
    <col min="3569" max="3577" width="9" style="278" customWidth="1"/>
    <col min="3578" max="3578" width="2" style="278" customWidth="1"/>
    <col min="3579" max="3800" width="9" style="278"/>
    <col min="3801" max="3824" width="3.58203125" style="278" customWidth="1"/>
    <col min="3825" max="3833" width="9" style="278" customWidth="1"/>
    <col min="3834" max="3834" width="2" style="278" customWidth="1"/>
    <col min="3835" max="4056" width="9" style="278"/>
    <col min="4057" max="4080" width="3.58203125" style="278" customWidth="1"/>
    <col min="4081" max="4089" width="9" style="278" customWidth="1"/>
    <col min="4090" max="4090" width="2" style="278" customWidth="1"/>
    <col min="4091" max="4312" width="9" style="278"/>
    <col min="4313" max="4336" width="3.58203125" style="278" customWidth="1"/>
    <col min="4337" max="4345" width="9" style="278" customWidth="1"/>
    <col min="4346" max="4346" width="2" style="278" customWidth="1"/>
    <col min="4347" max="4568" width="9" style="278"/>
    <col min="4569" max="4592" width="3.58203125" style="278" customWidth="1"/>
    <col min="4593" max="4601" width="9" style="278" customWidth="1"/>
    <col min="4602" max="4602" width="2" style="278" customWidth="1"/>
    <col min="4603" max="4824" width="9" style="278"/>
    <col min="4825" max="4848" width="3.58203125" style="278" customWidth="1"/>
    <col min="4849" max="4857" width="9" style="278" customWidth="1"/>
    <col min="4858" max="4858" width="2" style="278" customWidth="1"/>
    <col min="4859" max="5080" width="9" style="278"/>
    <col min="5081" max="5104" width="3.58203125" style="278" customWidth="1"/>
    <col min="5105" max="5113" width="9" style="278" customWidth="1"/>
    <col min="5114" max="5114" width="2" style="278" customWidth="1"/>
    <col min="5115" max="5336" width="9" style="278"/>
    <col min="5337" max="5360" width="3.58203125" style="278" customWidth="1"/>
    <col min="5361" max="5369" width="9" style="278" customWidth="1"/>
    <col min="5370" max="5370" width="2" style="278" customWidth="1"/>
    <col min="5371" max="5592" width="9" style="278"/>
    <col min="5593" max="5616" width="3.58203125" style="278" customWidth="1"/>
    <col min="5617" max="5625" width="9" style="278" customWidth="1"/>
    <col min="5626" max="5626" width="2" style="278" customWidth="1"/>
    <col min="5627" max="5848" width="9" style="278"/>
    <col min="5849" max="5872" width="3.58203125" style="278" customWidth="1"/>
    <col min="5873" max="5881" width="9" style="278" customWidth="1"/>
    <col min="5882" max="5882" width="2" style="278" customWidth="1"/>
    <col min="5883" max="6104" width="9" style="278"/>
    <col min="6105" max="6128" width="3.58203125" style="278" customWidth="1"/>
    <col min="6129" max="6137" width="9" style="278" customWidth="1"/>
    <col min="6138" max="6138" width="2" style="278" customWidth="1"/>
    <col min="6139" max="6360" width="9" style="278"/>
    <col min="6361" max="6384" width="3.58203125" style="278" customWidth="1"/>
    <col min="6385" max="6393" width="9" style="278" customWidth="1"/>
    <col min="6394" max="6394" width="2" style="278" customWidth="1"/>
    <col min="6395" max="6616" width="9" style="278"/>
    <col min="6617" max="6640" width="3.58203125" style="278" customWidth="1"/>
    <col min="6641" max="6649" width="9" style="278" customWidth="1"/>
    <col min="6650" max="6650" width="2" style="278" customWidth="1"/>
    <col min="6651" max="6872" width="9" style="278"/>
    <col min="6873" max="6896" width="3.58203125" style="278" customWidth="1"/>
    <col min="6897" max="6905" width="9" style="278" customWidth="1"/>
    <col min="6906" max="6906" width="2" style="278" customWidth="1"/>
    <col min="6907" max="7128" width="9" style="278"/>
    <col min="7129" max="7152" width="3.58203125" style="278" customWidth="1"/>
    <col min="7153" max="7161" width="9" style="278" customWidth="1"/>
    <col min="7162" max="7162" width="2" style="278" customWidth="1"/>
    <col min="7163" max="7384" width="9" style="278"/>
    <col min="7385" max="7408" width="3.58203125" style="278" customWidth="1"/>
    <col min="7409" max="7417" width="9" style="278" customWidth="1"/>
    <col min="7418" max="7418" width="2" style="278" customWidth="1"/>
    <col min="7419" max="7640" width="9" style="278"/>
    <col min="7641" max="7664" width="3.58203125" style="278" customWidth="1"/>
    <col min="7665" max="7673" width="9" style="278" customWidth="1"/>
    <col min="7674" max="7674" width="2" style="278" customWidth="1"/>
    <col min="7675" max="7896" width="9" style="278"/>
    <col min="7897" max="7920" width="3.58203125" style="278" customWidth="1"/>
    <col min="7921" max="7929" width="9" style="278" customWidth="1"/>
    <col min="7930" max="7930" width="2" style="278" customWidth="1"/>
    <col min="7931" max="8152" width="9" style="278"/>
    <col min="8153" max="8176" width="3.58203125" style="278" customWidth="1"/>
    <col min="8177" max="8185" width="9" style="278" customWidth="1"/>
    <col min="8186" max="8186" width="2" style="278" customWidth="1"/>
    <col min="8187" max="8408" width="9" style="278"/>
    <col min="8409" max="8432" width="3.58203125" style="278" customWidth="1"/>
    <col min="8433" max="8441" width="9" style="278" customWidth="1"/>
    <col min="8442" max="8442" width="2" style="278" customWidth="1"/>
    <col min="8443" max="8664" width="9" style="278"/>
    <col min="8665" max="8688" width="3.58203125" style="278" customWidth="1"/>
    <col min="8689" max="8697" width="9" style="278" customWidth="1"/>
    <col min="8698" max="8698" width="2" style="278" customWidth="1"/>
    <col min="8699" max="8920" width="9" style="278"/>
    <col min="8921" max="8944" width="3.58203125" style="278" customWidth="1"/>
    <col min="8945" max="8953" width="9" style="278" customWidth="1"/>
    <col min="8954" max="8954" width="2" style="278" customWidth="1"/>
    <col min="8955" max="9176" width="9" style="278"/>
    <col min="9177" max="9200" width="3.58203125" style="278" customWidth="1"/>
    <col min="9201" max="9209" width="9" style="278" customWidth="1"/>
    <col min="9210" max="9210" width="2" style="278" customWidth="1"/>
    <col min="9211" max="9432" width="9" style="278"/>
    <col min="9433" max="9456" width="3.58203125" style="278" customWidth="1"/>
    <col min="9457" max="9465" width="9" style="278" customWidth="1"/>
    <col min="9466" max="9466" width="2" style="278" customWidth="1"/>
    <col min="9467" max="9688" width="9" style="278"/>
    <col min="9689" max="9712" width="3.58203125" style="278" customWidth="1"/>
    <col min="9713" max="9721" width="9" style="278" customWidth="1"/>
    <col min="9722" max="9722" width="2" style="278" customWidth="1"/>
    <col min="9723" max="9944" width="9" style="278"/>
    <col min="9945" max="9968" width="3.58203125" style="278" customWidth="1"/>
    <col min="9969" max="9977" width="9" style="278" customWidth="1"/>
    <col min="9978" max="9978" width="2" style="278" customWidth="1"/>
    <col min="9979" max="10200" width="9" style="278"/>
    <col min="10201" max="10224" width="3.58203125" style="278" customWidth="1"/>
    <col min="10225" max="10233" width="9" style="278" customWidth="1"/>
    <col min="10234" max="10234" width="2" style="278" customWidth="1"/>
    <col min="10235" max="10456" width="9" style="278"/>
    <col min="10457" max="10480" width="3.58203125" style="278" customWidth="1"/>
    <col min="10481" max="10489" width="9" style="278" customWidth="1"/>
    <col min="10490" max="10490" width="2" style="278" customWidth="1"/>
    <col min="10491" max="10712" width="9" style="278"/>
    <col min="10713" max="10736" width="3.58203125" style="278" customWidth="1"/>
    <col min="10737" max="10745" width="9" style="278" customWidth="1"/>
    <col min="10746" max="10746" width="2" style="278" customWidth="1"/>
    <col min="10747" max="10968" width="9" style="278"/>
    <col min="10969" max="10992" width="3.58203125" style="278" customWidth="1"/>
    <col min="10993" max="11001" width="9" style="278" customWidth="1"/>
    <col min="11002" max="11002" width="2" style="278" customWidth="1"/>
    <col min="11003" max="11224" width="9" style="278"/>
    <col min="11225" max="11248" width="3.58203125" style="278" customWidth="1"/>
    <col min="11249" max="11257" width="9" style="278" customWidth="1"/>
    <col min="11258" max="11258" width="2" style="278" customWidth="1"/>
    <col min="11259" max="11480" width="9" style="278"/>
    <col min="11481" max="11504" width="3.58203125" style="278" customWidth="1"/>
    <col min="11505" max="11513" width="9" style="278" customWidth="1"/>
    <col min="11514" max="11514" width="2" style="278" customWidth="1"/>
    <col min="11515" max="11736" width="9" style="278"/>
    <col min="11737" max="11760" width="3.58203125" style="278" customWidth="1"/>
    <col min="11761" max="11769" width="9" style="278" customWidth="1"/>
    <col min="11770" max="11770" width="2" style="278" customWidth="1"/>
    <col min="11771" max="11992" width="9" style="278"/>
    <col min="11993" max="12016" width="3.58203125" style="278" customWidth="1"/>
    <col min="12017" max="12025" width="9" style="278" customWidth="1"/>
    <col min="12026" max="12026" width="2" style="278" customWidth="1"/>
    <col min="12027" max="12248" width="9" style="278"/>
    <col min="12249" max="12272" width="3.58203125" style="278" customWidth="1"/>
    <col min="12273" max="12281" width="9" style="278" customWidth="1"/>
    <col min="12282" max="12282" width="2" style="278" customWidth="1"/>
    <col min="12283" max="12504" width="9" style="278"/>
    <col min="12505" max="12528" width="3.58203125" style="278" customWidth="1"/>
    <col min="12529" max="12537" width="9" style="278" customWidth="1"/>
    <col min="12538" max="12538" width="2" style="278" customWidth="1"/>
    <col min="12539" max="12760" width="9" style="278"/>
    <col min="12761" max="12784" width="3.58203125" style="278" customWidth="1"/>
    <col min="12785" max="12793" width="9" style="278" customWidth="1"/>
    <col min="12794" max="12794" width="2" style="278" customWidth="1"/>
    <col min="12795" max="13016" width="9" style="278"/>
    <col min="13017" max="13040" width="3.58203125" style="278" customWidth="1"/>
    <col min="13041" max="13049" width="9" style="278" customWidth="1"/>
    <col min="13050" max="13050" width="2" style="278" customWidth="1"/>
    <col min="13051" max="13272" width="9" style="278"/>
    <col min="13273" max="13296" width="3.58203125" style="278" customWidth="1"/>
    <col min="13297" max="13305" width="9" style="278" customWidth="1"/>
    <col min="13306" max="13306" width="2" style="278" customWidth="1"/>
    <col min="13307" max="13528" width="9" style="278"/>
    <col min="13529" max="13552" width="3.58203125" style="278" customWidth="1"/>
    <col min="13553" max="13561" width="9" style="278" customWidth="1"/>
    <col min="13562" max="13562" width="2" style="278" customWidth="1"/>
    <col min="13563" max="13784" width="9" style="278"/>
    <col min="13785" max="13808" width="3.58203125" style="278" customWidth="1"/>
    <col min="13809" max="13817" width="9" style="278" customWidth="1"/>
    <col min="13818" max="13818" width="2" style="278" customWidth="1"/>
    <col min="13819" max="14040" width="9" style="278"/>
    <col min="14041" max="14064" width="3.58203125" style="278" customWidth="1"/>
    <col min="14065" max="14073" width="9" style="278" customWidth="1"/>
    <col min="14074" max="14074" width="2" style="278" customWidth="1"/>
    <col min="14075" max="14296" width="9" style="278"/>
    <col min="14297" max="14320" width="3.58203125" style="278" customWidth="1"/>
    <col min="14321" max="14329" width="9" style="278" customWidth="1"/>
    <col min="14330" max="14330" width="2" style="278" customWidth="1"/>
    <col min="14331" max="14552" width="9" style="278"/>
    <col min="14553" max="14576" width="3.58203125" style="278" customWidth="1"/>
    <col min="14577" max="14585" width="9" style="278" customWidth="1"/>
    <col min="14586" max="14586" width="2" style="278" customWidth="1"/>
    <col min="14587" max="14808" width="9" style="278"/>
    <col min="14809" max="14832" width="3.58203125" style="278" customWidth="1"/>
    <col min="14833" max="14841" width="9" style="278" customWidth="1"/>
    <col min="14842" max="14842" width="2" style="278" customWidth="1"/>
    <col min="14843" max="15064" width="9" style="278"/>
    <col min="15065" max="15088" width="3.58203125" style="278" customWidth="1"/>
    <col min="15089" max="15097" width="9" style="278" customWidth="1"/>
    <col min="15098" max="15098" width="2" style="278" customWidth="1"/>
    <col min="15099" max="15320" width="9" style="278"/>
    <col min="15321" max="15344" width="3.58203125" style="278" customWidth="1"/>
    <col min="15345" max="15353" width="9" style="278" customWidth="1"/>
    <col min="15354" max="15354" width="2" style="278" customWidth="1"/>
    <col min="15355" max="15576" width="9" style="278"/>
    <col min="15577" max="15600" width="3.58203125" style="278" customWidth="1"/>
    <col min="15601" max="15609" width="9" style="278" customWidth="1"/>
    <col min="15610" max="15610" width="2" style="278" customWidth="1"/>
    <col min="15611" max="15832" width="9" style="278"/>
    <col min="15833" max="15856" width="3.58203125" style="278" customWidth="1"/>
    <col min="15857" max="15865" width="9" style="278" customWidth="1"/>
    <col min="15866" max="15866" width="2" style="278" customWidth="1"/>
    <col min="15867" max="16088" width="9" style="278"/>
    <col min="16089" max="16112" width="3.58203125" style="278" customWidth="1"/>
    <col min="16113" max="16121" width="9" style="278" customWidth="1"/>
    <col min="16122" max="16122" width="2" style="278" customWidth="1"/>
    <col min="16123" max="16384" width="9" style="278"/>
  </cols>
  <sheetData>
    <row r="1" spans="2:44" s="991" customFormat="1" ht="15" customHeight="1">
      <c r="B1" s="989" t="s">
        <v>676</v>
      </c>
      <c r="C1" s="990"/>
      <c r="AB1" s="992"/>
      <c r="AC1" s="992"/>
    </row>
    <row r="2" spans="2:44" s="991" customFormat="1" ht="15" customHeight="1">
      <c r="B2" s="989" t="s">
        <v>583</v>
      </c>
      <c r="C2" s="990"/>
      <c r="AB2" s="992"/>
      <c r="AC2" s="992"/>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1309</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93"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A6" s="236"/>
      <c r="AB6" s="346"/>
      <c r="AC6" s="347"/>
      <c r="AQ6" s="347"/>
      <c r="AR6" s="294"/>
    </row>
    <row r="7" spans="2:44" s="344" customFormat="1" ht="21.75" customHeight="1">
      <c r="B7" s="295"/>
      <c r="C7" s="286"/>
      <c r="D7" s="2164" t="s">
        <v>439</v>
      </c>
      <c r="E7" s="2165"/>
      <c r="F7" s="2165"/>
      <c r="G7" s="2165"/>
      <c r="H7" s="2165"/>
      <c r="I7" s="2166"/>
      <c r="J7" s="2306" t="str">
        <f>IF(入力シート!F11="","",入力シート!F11)&amp;"高層ＺＥＨ-Ｍ支援事業"</f>
        <v>高層ＺＥＨ-Ｍ支援事業</v>
      </c>
      <c r="K7" s="2306"/>
      <c r="L7" s="2306"/>
      <c r="M7" s="2306"/>
      <c r="N7" s="2306"/>
      <c r="O7" s="2306"/>
      <c r="P7" s="2306"/>
      <c r="Q7" s="2306"/>
      <c r="R7" s="2306"/>
      <c r="S7" s="2306"/>
      <c r="T7" s="2306"/>
      <c r="U7" s="2306"/>
      <c r="V7" s="2307"/>
      <c r="W7" s="279"/>
      <c r="X7" s="279"/>
      <c r="Y7" s="279"/>
      <c r="Z7" s="295"/>
      <c r="AA7" s="345"/>
      <c r="AB7" s="346"/>
      <c r="AC7" s="347"/>
    </row>
    <row r="8" spans="2:44" s="344" customFormat="1" ht="15" customHeight="1">
      <c r="B8" s="295"/>
      <c r="C8" s="286"/>
      <c r="D8" s="296"/>
      <c r="E8" s="296"/>
      <c r="F8" s="296"/>
      <c r="G8" s="296"/>
      <c r="H8" s="296"/>
      <c r="I8" s="296"/>
      <c r="J8" s="296"/>
      <c r="K8" s="296"/>
      <c r="L8" s="296"/>
      <c r="M8" s="296"/>
      <c r="N8" s="296"/>
      <c r="O8" s="296"/>
      <c r="P8" s="296"/>
      <c r="Q8" s="296"/>
      <c r="R8" s="296"/>
      <c r="S8" s="296"/>
      <c r="T8" s="296"/>
      <c r="U8" s="296"/>
      <c r="V8" s="296"/>
      <c r="W8" s="279"/>
      <c r="X8" s="279"/>
      <c r="Y8" s="279"/>
      <c r="Z8" s="295"/>
      <c r="AA8" s="345"/>
      <c r="AB8" s="346"/>
      <c r="AC8" s="347"/>
    </row>
    <row r="9" spans="2:44" s="293" customFormat="1" ht="15.5">
      <c r="B9" s="288"/>
      <c r="C9" s="289" t="s">
        <v>442</v>
      </c>
      <c r="D9" s="290"/>
      <c r="E9" s="291"/>
      <c r="F9" s="291"/>
      <c r="G9" s="291"/>
      <c r="H9" s="291"/>
      <c r="I9" s="291"/>
      <c r="J9" s="291"/>
      <c r="K9" s="291"/>
      <c r="L9" s="291"/>
      <c r="M9" s="291"/>
      <c r="N9" s="291"/>
      <c r="O9" s="291"/>
      <c r="P9" s="291"/>
      <c r="Q9" s="291"/>
      <c r="R9" s="291"/>
      <c r="S9" s="291"/>
      <c r="T9" s="291"/>
      <c r="U9" s="292"/>
      <c r="V9" s="291"/>
      <c r="W9" s="291"/>
      <c r="X9" s="291"/>
      <c r="Y9" s="291"/>
      <c r="Z9" s="288"/>
      <c r="AA9" s="236"/>
      <c r="AB9" s="346"/>
      <c r="AC9" s="347"/>
    </row>
    <row r="10" spans="2:44" s="344" customFormat="1" ht="18" customHeight="1">
      <c r="B10" s="295"/>
      <c r="C10" s="286"/>
      <c r="D10" s="2164" t="s">
        <v>414</v>
      </c>
      <c r="E10" s="2165"/>
      <c r="F10" s="2165"/>
      <c r="G10" s="2165"/>
      <c r="H10" s="2165"/>
      <c r="I10" s="2166"/>
      <c r="J10" s="320" t="s">
        <v>231</v>
      </c>
      <c r="K10" s="350" t="s">
        <v>415</v>
      </c>
      <c r="L10" s="321"/>
      <c r="M10" s="322" t="s">
        <v>231</v>
      </c>
      <c r="N10" s="350" t="s">
        <v>416</v>
      </c>
      <c r="O10" s="323"/>
      <c r="P10" s="322" t="s">
        <v>231</v>
      </c>
      <c r="Q10" s="351" t="s">
        <v>417</v>
      </c>
      <c r="R10" s="321"/>
      <c r="S10" s="298"/>
      <c r="T10" s="298"/>
      <c r="U10" s="298"/>
      <c r="V10" s="324"/>
      <c r="W10" s="279"/>
      <c r="X10" s="279"/>
      <c r="Y10" s="279"/>
      <c r="Z10" s="295"/>
      <c r="AA10" s="345"/>
      <c r="AB10" s="301"/>
      <c r="AC10" s="347"/>
    </row>
    <row r="11" spans="2:44" s="344" customFormat="1" ht="18" customHeight="1">
      <c r="B11" s="295"/>
      <c r="C11" s="286"/>
      <c r="D11" s="2164" t="s">
        <v>443</v>
      </c>
      <c r="E11" s="2165"/>
      <c r="F11" s="2165"/>
      <c r="G11" s="2165"/>
      <c r="H11" s="2165"/>
      <c r="I11" s="2166"/>
      <c r="J11" s="2399"/>
      <c r="K11" s="2400"/>
      <c r="L11" s="2400"/>
      <c r="M11" s="2400"/>
      <c r="N11" s="2400"/>
      <c r="O11" s="2400"/>
      <c r="P11" s="2400"/>
      <c r="Q11" s="2400"/>
      <c r="R11" s="2400"/>
      <c r="S11" s="2400"/>
      <c r="T11" s="2400"/>
      <c r="U11" s="2400"/>
      <c r="V11" s="2401"/>
      <c r="W11" s="302"/>
      <c r="X11" s="279"/>
      <c r="Y11" s="279"/>
      <c r="Z11" s="295"/>
      <c r="AA11" s="345"/>
      <c r="AB11" s="346"/>
      <c r="AC11" s="347"/>
    </row>
    <row r="12" spans="2:44" s="344" customFormat="1" ht="18" customHeight="1">
      <c r="B12" s="295"/>
      <c r="C12" s="286"/>
      <c r="D12" s="2164" t="s">
        <v>444</v>
      </c>
      <c r="E12" s="2165"/>
      <c r="F12" s="2165"/>
      <c r="G12" s="2165"/>
      <c r="H12" s="2165"/>
      <c r="I12" s="2166"/>
      <c r="J12" s="2402">
        <f>J20</f>
        <v>0</v>
      </c>
      <c r="K12" s="2403"/>
      <c r="L12" s="2403"/>
      <c r="M12" s="2403"/>
      <c r="N12" s="2403"/>
      <c r="O12" s="2403"/>
      <c r="P12" s="2403"/>
      <c r="Q12" s="2403"/>
      <c r="R12" s="2403"/>
      <c r="S12" s="2403"/>
      <c r="T12" s="2403"/>
      <c r="U12" s="684"/>
      <c r="V12" s="300" t="s">
        <v>445</v>
      </c>
      <c r="W12" s="302"/>
      <c r="X12" s="279"/>
      <c r="Y12" s="279"/>
      <c r="Z12" s="295"/>
      <c r="AA12" s="345"/>
      <c r="AB12" s="346"/>
      <c r="AC12" s="347"/>
    </row>
    <row r="13" spans="2:44" s="344" customFormat="1" ht="15" customHeight="1">
      <c r="B13" s="295"/>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Z13" s="295"/>
      <c r="AA13" s="345"/>
      <c r="AB13" s="346"/>
      <c r="AC13" s="347"/>
    </row>
    <row r="14" spans="2:44" s="329" customFormat="1" ht="15" customHeight="1">
      <c r="B14" s="254"/>
      <c r="C14" s="325" t="s">
        <v>446</v>
      </c>
      <c r="D14" s="276"/>
      <c r="E14" s="276"/>
      <c r="F14" s="276"/>
      <c r="G14" s="276"/>
      <c r="H14" s="262"/>
      <c r="I14" s="256"/>
      <c r="J14" s="257"/>
      <c r="K14" s="262"/>
      <c r="L14" s="256"/>
      <c r="M14" s="262"/>
      <c r="N14" s="262"/>
      <c r="O14" s="258"/>
      <c r="P14" s="257"/>
      <c r="Q14" s="263"/>
      <c r="R14" s="264"/>
      <c r="S14" s="264"/>
      <c r="T14" s="264"/>
      <c r="U14" s="326"/>
      <c r="V14" s="326"/>
      <c r="W14" s="326"/>
      <c r="X14" s="326"/>
      <c r="Y14" s="326"/>
      <c r="Z14" s="326"/>
      <c r="AA14" s="327"/>
      <c r="AB14" s="327"/>
      <c r="AC14" s="326"/>
      <c r="AD14" s="326"/>
      <c r="AE14" s="359"/>
      <c r="AF14" s="265"/>
      <c r="AG14" s="265"/>
      <c r="AH14" s="265"/>
      <c r="AI14" s="328"/>
      <c r="AJ14" s="328"/>
      <c r="AK14" s="328"/>
      <c r="AL14" s="328"/>
      <c r="AM14" s="328"/>
      <c r="AN14" s="328"/>
      <c r="AO14" s="328"/>
      <c r="AP14" s="259"/>
      <c r="AQ14" s="259"/>
      <c r="AR14" s="253"/>
    </row>
    <row r="15" spans="2:44" s="329" customFormat="1" ht="18" customHeight="1">
      <c r="B15" s="254"/>
      <c r="C15" s="330"/>
      <c r="D15" s="2380" t="s">
        <v>419</v>
      </c>
      <c r="E15" s="2381"/>
      <c r="F15" s="2381"/>
      <c r="G15" s="2381"/>
      <c r="H15" s="2381"/>
      <c r="I15" s="2382"/>
      <c r="J15" s="2394" t="s">
        <v>447</v>
      </c>
      <c r="K15" s="2395"/>
      <c r="L15" s="2395"/>
      <c r="M15" s="2395"/>
      <c r="N15" s="2395"/>
      <c r="O15" s="2396" t="s">
        <v>420</v>
      </c>
      <c r="P15" s="2397"/>
      <c r="Q15" s="2397"/>
      <c r="R15" s="2397"/>
      <c r="S15" s="2398"/>
      <c r="T15" s="2396" t="s">
        <v>448</v>
      </c>
      <c r="U15" s="2397"/>
      <c r="V15" s="2397"/>
      <c r="W15" s="2397"/>
      <c r="X15" s="2398"/>
      <c r="Y15" s="331"/>
      <c r="Z15" s="331"/>
      <c r="AA15" s="332"/>
      <c r="AB15" s="332"/>
      <c r="AC15" s="331"/>
      <c r="AD15" s="328"/>
      <c r="AE15" s="259"/>
      <c r="AF15" s="259"/>
      <c r="AG15" s="253"/>
    </row>
    <row r="16" spans="2:44" s="329" customFormat="1" ht="18" customHeight="1">
      <c r="B16" s="254"/>
      <c r="C16" s="330"/>
      <c r="D16" s="2380" t="s">
        <v>421</v>
      </c>
      <c r="E16" s="2381"/>
      <c r="F16" s="2381"/>
      <c r="G16" s="2381"/>
      <c r="H16" s="2381"/>
      <c r="I16" s="2382"/>
      <c r="J16" s="2383"/>
      <c r="K16" s="2384"/>
      <c r="L16" s="2384"/>
      <c r="M16" s="2384"/>
      <c r="N16" s="685" t="s">
        <v>418</v>
      </c>
      <c r="O16" s="2385">
        <f>J16*100000</f>
        <v>0</v>
      </c>
      <c r="P16" s="2386"/>
      <c r="Q16" s="2386"/>
      <c r="R16" s="2386"/>
      <c r="S16" s="688" t="s">
        <v>422</v>
      </c>
      <c r="T16" s="2385">
        <f>IF(O16&lt;=15000000,O16,15000000)</f>
        <v>0</v>
      </c>
      <c r="U16" s="2386"/>
      <c r="V16" s="2386"/>
      <c r="W16" s="2386"/>
      <c r="X16" s="688" t="s">
        <v>422</v>
      </c>
      <c r="Y16" s="360"/>
      <c r="Z16" s="360"/>
      <c r="AA16" s="361"/>
      <c r="AB16" s="335"/>
      <c r="AC16" s="336"/>
      <c r="AD16" s="328"/>
      <c r="AE16" s="259"/>
      <c r="AF16" s="259"/>
      <c r="AG16" s="253"/>
    </row>
    <row r="17" spans="2:44" s="329" customFormat="1" ht="18" customHeight="1">
      <c r="B17" s="254"/>
      <c r="C17" s="330"/>
      <c r="D17" s="2380" t="s">
        <v>423</v>
      </c>
      <c r="E17" s="2381"/>
      <c r="F17" s="2381"/>
      <c r="G17" s="2381"/>
      <c r="H17" s="2381"/>
      <c r="I17" s="2382"/>
      <c r="J17" s="2383"/>
      <c r="K17" s="2384"/>
      <c r="L17" s="2384"/>
      <c r="M17" s="2384"/>
      <c r="N17" s="685" t="s">
        <v>418</v>
      </c>
      <c r="O17" s="2385">
        <f>J17*100000</f>
        <v>0</v>
      </c>
      <c r="P17" s="2386"/>
      <c r="Q17" s="2386"/>
      <c r="R17" s="2386"/>
      <c r="S17" s="688" t="s">
        <v>422</v>
      </c>
      <c r="T17" s="2385">
        <f>IF(O16&gt;=15000000,0,IF(O17&gt;15000000-O16,O17-(O17-(15000000-O16)),O17))</f>
        <v>0</v>
      </c>
      <c r="U17" s="2386"/>
      <c r="V17" s="2386"/>
      <c r="W17" s="2386"/>
      <c r="X17" s="688" t="s">
        <v>422</v>
      </c>
      <c r="Y17" s="360"/>
      <c r="Z17" s="360"/>
      <c r="AA17" s="361"/>
      <c r="AB17" s="335"/>
      <c r="AC17" s="336"/>
      <c r="AD17" s="328"/>
      <c r="AE17" s="259"/>
      <c r="AF17" s="259"/>
      <c r="AG17" s="253"/>
    </row>
    <row r="18" spans="2:44" s="329" customFormat="1" ht="18" customHeight="1">
      <c r="B18" s="254"/>
      <c r="C18" s="330"/>
      <c r="D18" s="2380" t="s">
        <v>424</v>
      </c>
      <c r="E18" s="2381"/>
      <c r="F18" s="2381"/>
      <c r="G18" s="2381"/>
      <c r="H18" s="2381"/>
      <c r="I18" s="2382"/>
      <c r="J18" s="2383"/>
      <c r="K18" s="2384"/>
      <c r="L18" s="2384"/>
      <c r="M18" s="2384"/>
      <c r="N18" s="685" t="s">
        <v>418</v>
      </c>
      <c r="O18" s="2385">
        <f>J18*100000</f>
        <v>0</v>
      </c>
      <c r="P18" s="2386"/>
      <c r="Q18" s="2386"/>
      <c r="R18" s="2386"/>
      <c r="S18" s="688" t="s">
        <v>422</v>
      </c>
      <c r="T18" s="2385">
        <f>IF(O16+O17&gt;=15000000,0,IF(O18&gt;15000000-(O16+O17),O18-(O18-(15000000-(O16+O17))),O18))</f>
        <v>0</v>
      </c>
      <c r="U18" s="2386"/>
      <c r="V18" s="2386"/>
      <c r="W18" s="2386"/>
      <c r="X18" s="688" t="s">
        <v>422</v>
      </c>
      <c r="Y18" s="360"/>
      <c r="Z18" s="360"/>
      <c r="AA18" s="361"/>
      <c r="AB18" s="335"/>
      <c r="AC18" s="336"/>
      <c r="AD18" s="328"/>
      <c r="AE18" s="259"/>
      <c r="AF18" s="259"/>
      <c r="AG18" s="253"/>
    </row>
    <row r="19" spans="2:44" s="329" customFormat="1" ht="18" customHeight="1" thickBot="1">
      <c r="B19" s="254"/>
      <c r="C19" s="330"/>
      <c r="D19" s="2387" t="s">
        <v>599</v>
      </c>
      <c r="E19" s="2388"/>
      <c r="F19" s="2388"/>
      <c r="G19" s="2388"/>
      <c r="H19" s="2388"/>
      <c r="I19" s="2389"/>
      <c r="J19" s="2390"/>
      <c r="K19" s="2391"/>
      <c r="L19" s="2391"/>
      <c r="M19" s="2391"/>
      <c r="N19" s="686" t="s">
        <v>418</v>
      </c>
      <c r="O19" s="2392">
        <f>J19*100000</f>
        <v>0</v>
      </c>
      <c r="P19" s="2393"/>
      <c r="Q19" s="2393"/>
      <c r="R19" s="2393"/>
      <c r="S19" s="689" t="s">
        <v>422</v>
      </c>
      <c r="T19" s="2392">
        <f>IF(O16+O17+O18&gt;=15000000,0,IF(O19&gt;15000000-(O16+O17+O18),O19-(O19-(15000000-(O16+O17+O18))),O19))</f>
        <v>0</v>
      </c>
      <c r="U19" s="2393"/>
      <c r="V19" s="2393"/>
      <c r="W19" s="2393"/>
      <c r="X19" s="689" t="s">
        <v>422</v>
      </c>
      <c r="Y19" s="360"/>
      <c r="Z19" s="360"/>
      <c r="AA19" s="361"/>
      <c r="AB19" s="335"/>
      <c r="AC19" s="336"/>
      <c r="AD19" s="328"/>
      <c r="AE19" s="259"/>
      <c r="AF19" s="259"/>
      <c r="AG19" s="253"/>
    </row>
    <row r="20" spans="2:44" s="329" customFormat="1" ht="18" customHeight="1" thickTop="1">
      <c r="B20" s="254"/>
      <c r="C20" s="330"/>
      <c r="D20" s="2373" t="s">
        <v>382</v>
      </c>
      <c r="E20" s="2374"/>
      <c r="F20" s="2374"/>
      <c r="G20" s="2374"/>
      <c r="H20" s="2374"/>
      <c r="I20" s="2375"/>
      <c r="J20" s="2376">
        <f>SUM(J16:M19)</f>
        <v>0</v>
      </c>
      <c r="K20" s="2377"/>
      <c r="L20" s="2377"/>
      <c r="M20" s="2377"/>
      <c r="N20" s="687" t="s">
        <v>418</v>
      </c>
      <c r="O20" s="2378">
        <f>SUM(O16:R19)</f>
        <v>0</v>
      </c>
      <c r="P20" s="2379"/>
      <c r="Q20" s="2379"/>
      <c r="R20" s="2379"/>
      <c r="S20" s="690" t="s">
        <v>422</v>
      </c>
      <c r="T20" s="2378">
        <f>SUM(T16:W19)</f>
        <v>0</v>
      </c>
      <c r="U20" s="2379"/>
      <c r="V20" s="2379"/>
      <c r="W20" s="2379"/>
      <c r="X20" s="690" t="s">
        <v>422</v>
      </c>
      <c r="Y20" s="360"/>
      <c r="Z20" s="360"/>
      <c r="AA20" s="361"/>
      <c r="AB20" s="335"/>
      <c r="AC20" s="336"/>
      <c r="AD20" s="328"/>
      <c r="AE20" s="259"/>
      <c r="AF20" s="259"/>
      <c r="AG20" s="253"/>
    </row>
    <row r="21" spans="2:44" s="329" customFormat="1" ht="15" customHeight="1">
      <c r="B21" s="254"/>
      <c r="D21" s="362" t="s">
        <v>1325</v>
      </c>
      <c r="E21" s="252"/>
      <c r="F21" s="252"/>
      <c r="G21" s="252"/>
      <c r="H21" s="255"/>
      <c r="I21" s="255"/>
      <c r="J21" s="256"/>
      <c r="K21" s="257"/>
      <c r="L21" s="255"/>
      <c r="M21" s="255"/>
      <c r="N21" s="256"/>
      <c r="O21" s="256"/>
      <c r="P21" s="255"/>
      <c r="Q21" s="255"/>
      <c r="R21" s="258"/>
      <c r="S21" s="256"/>
      <c r="T21" s="256"/>
      <c r="U21" s="256"/>
      <c r="V21" s="256"/>
      <c r="W21" s="256"/>
      <c r="X21" s="256"/>
      <c r="Y21" s="259"/>
      <c r="Z21" s="259"/>
      <c r="AA21" s="337"/>
      <c r="AB21" s="337"/>
      <c r="AC21" s="259"/>
      <c r="AD21" s="260"/>
      <c r="AE21" s="359"/>
      <c r="AF21" s="260"/>
      <c r="AG21" s="260"/>
      <c r="AH21" s="260"/>
      <c r="AI21" s="260"/>
      <c r="AJ21" s="260"/>
      <c r="AK21" s="260"/>
      <c r="AL21" s="260"/>
      <c r="AM21" s="260"/>
      <c r="AN21" s="261"/>
      <c r="AO21" s="261"/>
      <c r="AP21" s="261"/>
      <c r="AQ21" s="261"/>
      <c r="AR21" s="253"/>
    </row>
    <row r="22" spans="2:44" s="293" customFormat="1" ht="15.5">
      <c r="B22" s="288"/>
      <c r="C22" s="289"/>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236"/>
      <c r="AB22" s="346"/>
      <c r="AC22" s="347"/>
    </row>
    <row r="23" spans="2:44" s="293" customFormat="1" ht="15.5">
      <c r="B23" s="288"/>
      <c r="C23" s="289"/>
      <c r="D23" s="290"/>
      <c r="E23" s="291"/>
      <c r="F23" s="291"/>
      <c r="G23" s="291"/>
      <c r="H23" s="291"/>
      <c r="I23" s="291"/>
      <c r="J23" s="291"/>
      <c r="K23" s="291"/>
      <c r="L23" s="291"/>
      <c r="M23" s="291"/>
      <c r="N23" s="291"/>
      <c r="O23" s="291"/>
      <c r="P23" s="291"/>
      <c r="Q23" s="291"/>
      <c r="R23" s="291"/>
      <c r="S23" s="291"/>
      <c r="T23" s="291"/>
      <c r="U23" s="292"/>
      <c r="V23" s="291"/>
      <c r="W23" s="291"/>
      <c r="X23" s="291"/>
      <c r="Y23" s="291"/>
      <c r="Z23" s="288"/>
      <c r="AA23" s="236"/>
      <c r="AB23" s="346"/>
      <c r="AC23" s="347"/>
    </row>
    <row r="24" spans="2:44" s="293" customFormat="1" ht="15.5">
      <c r="B24" s="288"/>
      <c r="C24" s="289"/>
      <c r="D24" s="290"/>
      <c r="E24" s="291"/>
      <c r="F24" s="291"/>
      <c r="G24" s="291"/>
      <c r="H24" s="291"/>
      <c r="I24" s="291"/>
      <c r="J24" s="291"/>
      <c r="K24" s="291"/>
      <c r="L24" s="291"/>
      <c r="M24" s="291"/>
      <c r="N24" s="291"/>
      <c r="O24" s="291"/>
      <c r="P24" s="291"/>
      <c r="Q24" s="291"/>
      <c r="R24" s="291"/>
      <c r="S24" s="291"/>
      <c r="T24" s="291"/>
      <c r="U24" s="292"/>
      <c r="V24" s="291"/>
      <c r="W24" s="291"/>
      <c r="X24" s="291"/>
      <c r="Y24" s="291"/>
      <c r="Z24" s="288"/>
      <c r="AA24" s="236"/>
      <c r="AB24" s="346"/>
      <c r="AC24" s="347"/>
    </row>
    <row r="25" spans="2:44" s="293" customFormat="1" ht="15.5">
      <c r="B25" s="288"/>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Z25" s="288"/>
      <c r="AA25" s="236"/>
      <c r="AB25" s="346"/>
      <c r="AC25" s="347"/>
    </row>
    <row r="26" spans="2:44" s="293" customFormat="1" ht="15.5">
      <c r="B26" s="288"/>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36"/>
      <c r="AB26" s="346"/>
      <c r="AC26" s="347"/>
    </row>
    <row r="27" spans="2:44" s="293" customFormat="1" ht="15.5">
      <c r="B27" s="288"/>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Z27" s="288"/>
      <c r="AA27" s="236"/>
      <c r="AB27" s="346"/>
      <c r="AC27" s="347"/>
    </row>
    <row r="28" spans="2:44" s="293" customFormat="1" ht="15.5">
      <c r="B28" s="288"/>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Z28" s="288"/>
      <c r="AA28" s="236"/>
      <c r="AB28" s="346"/>
      <c r="AC28" s="347"/>
    </row>
    <row r="29" spans="2:44" s="293" customFormat="1" ht="15.5">
      <c r="B29" s="288"/>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Z29" s="288"/>
      <c r="AA29" s="236"/>
      <c r="AB29" s="346"/>
      <c r="AC29" s="347"/>
    </row>
    <row r="30" spans="2:44" s="293" customFormat="1" ht="15.5">
      <c r="B30" s="288"/>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Z30" s="288"/>
      <c r="AA30" s="236"/>
      <c r="AB30" s="346"/>
      <c r="AC30" s="347"/>
    </row>
    <row r="31" spans="2:44" s="293" customFormat="1" ht="15.5">
      <c r="B31" s="288"/>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Z31" s="288"/>
      <c r="AA31" s="236"/>
      <c r="AB31" s="346"/>
      <c r="AC31" s="347"/>
    </row>
    <row r="32" spans="2:44" s="293" customFormat="1" ht="15.5">
      <c r="B32" s="288"/>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36"/>
      <c r="AB32" s="309"/>
      <c r="AC32" s="310"/>
    </row>
    <row r="33" spans="2:30" s="293"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309"/>
      <c r="AC33" s="310"/>
    </row>
    <row r="34" spans="2:30" s="293"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36"/>
      <c r="AB34" s="309"/>
      <c r="AC34" s="310"/>
    </row>
    <row r="35" spans="2:30" s="293"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A35" s="236"/>
      <c r="AB35" s="309"/>
      <c r="AC35" s="310"/>
    </row>
    <row r="36" spans="2:30" s="293"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A36" s="236"/>
      <c r="AB36" s="309"/>
      <c r="AC36" s="310"/>
    </row>
    <row r="37" spans="2:30" s="293" customFormat="1" ht="15.5">
      <c r="B37" s="288"/>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36"/>
      <c r="AB37" s="309"/>
      <c r="AC37" s="310"/>
    </row>
    <row r="38" spans="2:30" s="293" customFormat="1" ht="15.5">
      <c r="B38" s="288"/>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Z38" s="288"/>
      <c r="AA38" s="236"/>
      <c r="AB38" s="309"/>
      <c r="AC38" s="310"/>
    </row>
    <row r="39" spans="2:30" s="293" customFormat="1" ht="15.5">
      <c r="B39" s="288"/>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36"/>
      <c r="AB39" s="309"/>
      <c r="AC39" s="310"/>
    </row>
    <row r="40" spans="2:30" ht="12.75" customHeight="1">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B40" s="309"/>
      <c r="AC40" s="310"/>
    </row>
    <row r="41" spans="2:30" ht="20.149999999999999" customHeight="1">
      <c r="AB41" s="309"/>
      <c r="AC41" s="310"/>
    </row>
    <row r="42" spans="2:30" ht="20.149999999999999" customHeight="1">
      <c r="AB42" s="309"/>
      <c r="AC42" s="310"/>
    </row>
    <row r="43" spans="2:30" ht="20.149999999999999" customHeight="1">
      <c r="AB43" s="309"/>
      <c r="AC43" s="310"/>
    </row>
    <row r="44" spans="2:30" ht="20.149999999999999" customHeight="1">
      <c r="AB44" s="309"/>
      <c r="AC44" s="310"/>
    </row>
    <row r="45" spans="2:30" ht="20.149999999999999" customHeight="1">
      <c r="AB45" s="309"/>
      <c r="AC45" s="310"/>
      <c r="AD45" s="311"/>
    </row>
    <row r="46" spans="2:30" ht="20.149999999999999" customHeight="1">
      <c r="AB46" s="309"/>
      <c r="AC46" s="310"/>
    </row>
    <row r="47" spans="2:30" ht="20.149999999999999" customHeight="1">
      <c r="AB47" s="309"/>
      <c r="AC47" s="310"/>
    </row>
    <row r="48" spans="2:30" ht="20.149999999999999" customHeight="1">
      <c r="AB48" s="309"/>
      <c r="AC48" s="310"/>
    </row>
    <row r="49" spans="28:29" ht="20.149999999999999" customHeight="1">
      <c r="AB49" s="309"/>
      <c r="AC49" s="310"/>
    </row>
    <row r="50" spans="28:29" ht="20.149999999999999" customHeight="1">
      <c r="AB50" s="309"/>
      <c r="AC50" s="310"/>
    </row>
    <row r="51" spans="28:29" ht="20.149999999999999" customHeight="1">
      <c r="AB51" s="309"/>
      <c r="AC51" s="310"/>
    </row>
    <row r="52" spans="28:29" ht="20.149999999999999" customHeight="1">
      <c r="AB52" s="309"/>
      <c r="AC52" s="310"/>
    </row>
    <row r="53" spans="28:29" ht="20.149999999999999" customHeight="1">
      <c r="AB53" s="309"/>
      <c r="AC53" s="310"/>
    </row>
    <row r="54" spans="28:29" ht="20.149999999999999" customHeight="1">
      <c r="AB54" s="309"/>
      <c r="AC54" s="310"/>
    </row>
    <row r="55" spans="28:29" ht="20.149999999999999" customHeight="1">
      <c r="AB55" s="309"/>
      <c r="AC55" s="310"/>
    </row>
    <row r="56" spans="28:29" ht="20.149999999999999" customHeight="1">
      <c r="AB56" s="309"/>
      <c r="AC56" s="310"/>
    </row>
    <row r="57" spans="28:29" ht="20.149999999999999" customHeight="1">
      <c r="AB57" s="312"/>
      <c r="AC57" s="313"/>
    </row>
    <row r="58" spans="28:29" ht="20.149999999999999" customHeight="1">
      <c r="AB58" s="309"/>
      <c r="AC58" s="310"/>
    </row>
    <row r="59" spans="28:29" ht="20.149999999999999" customHeight="1">
      <c r="AB59" s="309"/>
      <c r="AC59" s="310"/>
    </row>
    <row r="60" spans="28:29" ht="20.149999999999999" customHeight="1">
      <c r="AB60" s="309"/>
      <c r="AC60" s="310"/>
    </row>
    <row r="61" spans="28:29" ht="20.149999999999999" customHeight="1">
      <c r="AB61" s="309"/>
      <c r="AC61" s="310"/>
    </row>
    <row r="62" spans="28:29" ht="20.149999999999999" customHeight="1">
      <c r="AB62" s="309"/>
      <c r="AC62" s="310"/>
    </row>
    <row r="63" spans="28:29" ht="20.149999999999999" customHeight="1">
      <c r="AB63" s="309"/>
      <c r="AC63" s="310"/>
    </row>
    <row r="64" spans="28:29" ht="20.149999999999999" customHeight="1">
      <c r="AB64" s="309"/>
      <c r="AC64" s="310"/>
    </row>
    <row r="65" spans="28:29" ht="20.149999999999999" customHeight="1">
      <c r="AB65" s="309"/>
      <c r="AC65" s="310"/>
    </row>
    <row r="66" spans="28:29" ht="20.149999999999999" customHeight="1">
      <c r="AB66" s="309"/>
      <c r="AC66" s="310"/>
    </row>
    <row r="74" spans="28:29" ht="20.149999999999999" customHeight="1">
      <c r="AC74" s="314"/>
    </row>
    <row r="75" spans="28:29" ht="20.149999999999999" customHeight="1">
      <c r="AC75" s="315"/>
    </row>
    <row r="139" spans="28:29" ht="20.149999999999999" customHeight="1">
      <c r="AB139" s="316"/>
      <c r="AC139" s="317"/>
    </row>
    <row r="140" spans="28:29" ht="20.149999999999999" customHeight="1">
      <c r="AB140" s="316"/>
      <c r="AC140" s="317"/>
    </row>
    <row r="141" spans="28:29" ht="20.149999999999999" customHeight="1">
      <c r="AB141" s="316"/>
      <c r="AC141" s="317"/>
    </row>
    <row r="142" spans="28:29" ht="20.149999999999999" customHeight="1">
      <c r="AB142" s="316"/>
      <c r="AC142" s="317"/>
    </row>
    <row r="143" spans="28:29" ht="20.149999999999999" customHeight="1">
      <c r="AB143" s="316"/>
      <c r="AC143" s="317"/>
    </row>
    <row r="144" spans="28:29" ht="20.149999999999999" customHeight="1">
      <c r="AB144" s="316"/>
      <c r="AC144" s="317"/>
    </row>
    <row r="145" spans="28:29" ht="20.149999999999999" customHeight="1">
      <c r="AB145" s="316"/>
      <c r="AC145" s="317"/>
    </row>
    <row r="146" spans="28:29" ht="20.149999999999999" customHeight="1">
      <c r="AB146" s="316"/>
      <c r="AC146" s="317"/>
    </row>
    <row r="147" spans="28:29" ht="20.149999999999999" customHeight="1">
      <c r="AB147" s="316"/>
      <c r="AC147" s="317"/>
    </row>
    <row r="148" spans="28:29" ht="20.149999999999999" customHeight="1">
      <c r="AB148" s="316"/>
      <c r="AC148" s="317"/>
    </row>
    <row r="149" spans="28:29" ht="20.149999999999999" customHeight="1">
      <c r="AB149" s="316"/>
      <c r="AC149" s="317"/>
    </row>
    <row r="150" spans="28:29" ht="20.149999999999999" customHeight="1">
      <c r="AB150" s="316"/>
      <c r="AC150" s="317"/>
    </row>
    <row r="151" spans="28:29" ht="20.149999999999999" customHeight="1">
      <c r="AB151" s="316"/>
      <c r="AC151" s="317"/>
    </row>
    <row r="152" spans="28:29" ht="20.149999999999999" customHeight="1">
      <c r="AB152" s="316"/>
      <c r="AC152" s="317"/>
    </row>
    <row r="153" spans="28:29" ht="20.149999999999999" customHeight="1">
      <c r="AB153" s="316"/>
      <c r="AC153" s="317"/>
    </row>
    <row r="154" spans="28:29" ht="20.149999999999999" customHeight="1">
      <c r="AB154" s="316"/>
      <c r="AC154" s="317"/>
    </row>
    <row r="155" spans="28:29" ht="20.149999999999999" customHeight="1">
      <c r="AB155" s="316"/>
      <c r="AC155" s="317"/>
    </row>
    <row r="156" spans="28:29" ht="20.149999999999999" customHeight="1">
      <c r="AB156" s="316"/>
      <c r="AC156" s="317"/>
    </row>
    <row r="157" spans="28:29" ht="20.149999999999999" customHeight="1">
      <c r="AB157" s="316"/>
      <c r="AC157" s="317"/>
    </row>
    <row r="158" spans="28:29" ht="20.149999999999999" customHeight="1">
      <c r="AB158" s="316"/>
      <c r="AC158" s="317"/>
    </row>
    <row r="159" spans="28:29" ht="20.149999999999999" customHeight="1">
      <c r="AB159" s="316"/>
      <c r="AC159" s="317"/>
    </row>
    <row r="160" spans="28:29" ht="20.149999999999999" customHeight="1">
      <c r="AB160" s="316"/>
      <c r="AC160" s="317"/>
    </row>
    <row r="161" spans="28:29" ht="20.149999999999999" customHeight="1">
      <c r="AB161" s="316"/>
      <c r="AC161" s="317"/>
    </row>
    <row r="162" spans="28:29" ht="20.149999999999999" customHeight="1">
      <c r="AB162" s="316"/>
      <c r="AC162" s="317"/>
    </row>
    <row r="163" spans="28:29" ht="20.149999999999999" customHeight="1">
      <c r="AB163" s="316"/>
      <c r="AC163" s="317"/>
    </row>
    <row r="164" spans="28:29" ht="20.149999999999999" customHeight="1">
      <c r="AB164" s="316"/>
      <c r="AC164" s="317"/>
    </row>
    <row r="165" spans="28:29" ht="20.149999999999999" customHeight="1">
      <c r="AB165" s="316"/>
      <c r="AC165" s="317"/>
    </row>
    <row r="166" spans="28:29" ht="20.149999999999999" customHeight="1">
      <c r="AB166" s="316"/>
      <c r="AC166" s="317"/>
    </row>
    <row r="167" spans="28:29" ht="20.149999999999999" customHeight="1">
      <c r="AB167" s="316"/>
      <c r="AC167" s="317"/>
    </row>
    <row r="168" spans="28:29" ht="20.149999999999999" customHeight="1">
      <c r="AB168" s="316"/>
      <c r="AC168" s="317"/>
    </row>
    <row r="169" spans="28:29" ht="20.149999999999999" customHeight="1">
      <c r="AB169" s="316"/>
      <c r="AC169" s="317"/>
    </row>
    <row r="170" spans="28:29" ht="20.149999999999999" customHeight="1">
      <c r="AB170" s="316"/>
      <c r="AC170" s="317"/>
    </row>
    <row r="171" spans="28:29" ht="20.149999999999999" customHeight="1">
      <c r="AB171" s="316"/>
      <c r="AC171" s="317"/>
    </row>
    <row r="172" spans="28:29" ht="20.149999999999999" customHeight="1">
      <c r="AB172" s="316"/>
      <c r="AC172" s="317"/>
    </row>
    <row r="173" spans="28:29" ht="20.149999999999999" customHeight="1">
      <c r="AB173" s="316"/>
      <c r="AC173" s="317"/>
    </row>
    <row r="174" spans="28:29" ht="20.149999999999999" customHeight="1">
      <c r="AB174" s="316"/>
      <c r="AC174" s="317"/>
    </row>
    <row r="175" spans="28:29" ht="20.149999999999999" customHeight="1">
      <c r="AB175" s="316"/>
      <c r="AC175" s="317"/>
    </row>
    <row r="176" spans="28:29" ht="20.149999999999999" customHeight="1">
      <c r="AB176" s="316"/>
      <c r="AC176" s="317"/>
    </row>
    <row r="177" spans="28:29" ht="20.149999999999999" customHeight="1">
      <c r="AB177" s="316"/>
      <c r="AC177" s="317"/>
    </row>
    <row r="178" spans="28:29" ht="20.149999999999999" customHeight="1">
      <c r="AB178" s="316"/>
      <c r="AC178" s="317"/>
    </row>
    <row r="179" spans="28:29" ht="20.149999999999999" customHeight="1">
      <c r="AB179" s="316"/>
      <c r="AC179" s="317"/>
    </row>
    <row r="180" spans="28:29" ht="20.149999999999999" customHeight="1">
      <c r="AB180" s="318"/>
      <c r="AC180" s="248"/>
    </row>
    <row r="181" spans="28:29" ht="20.149999999999999" customHeight="1">
      <c r="AB181" s="318"/>
      <c r="AC181" s="248"/>
    </row>
    <row r="182" spans="28:29" ht="20.149999999999999" customHeight="1">
      <c r="AB182" s="319"/>
      <c r="AC182" s="250"/>
    </row>
    <row r="183" spans="28:29" ht="20.149999999999999" customHeight="1">
      <c r="AB183" s="319"/>
      <c r="AC183" s="250"/>
    </row>
    <row r="184" spans="28:29" ht="20.149999999999999" customHeight="1">
      <c r="AB184" s="319"/>
      <c r="AC184" s="250"/>
    </row>
    <row r="185" spans="28:29" ht="20.149999999999999" customHeight="1">
      <c r="AB185" s="319"/>
      <c r="AC185" s="250"/>
    </row>
  </sheetData>
  <sheetProtection algorithmName="SHA-512" hashValue="59gWrFkUnhxwBItgSTOT41heV3Dk6jXHX1VBE6sy1ZpjO95mlS6wrTsFvbX6xP56tmdwimkmlsAlOvkBbM22SA==" saltValue="a1MAICaNfarnUmPh9BKXsQ==" spinCount="100000" sheet="1" formatCells="0" formatRows="0" insertRows="0" deleteRows="0" selectLockedCells="1" autoFilter="0" pivotTables="0"/>
  <mergeCells count="31">
    <mergeCell ref="D12:I12"/>
    <mergeCell ref="D7:I7"/>
    <mergeCell ref="J7:V7"/>
    <mergeCell ref="D10:I10"/>
    <mergeCell ref="D11:I11"/>
    <mergeCell ref="J11:V11"/>
    <mergeCell ref="J12:T12"/>
    <mergeCell ref="D15:I15"/>
    <mergeCell ref="J15:N15"/>
    <mergeCell ref="O15:S15"/>
    <mergeCell ref="T15:X15"/>
    <mergeCell ref="D16:I16"/>
    <mergeCell ref="J16:M16"/>
    <mergeCell ref="O16:R16"/>
    <mergeCell ref="T16:W16"/>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s>
  <phoneticPr fontId="22"/>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1" priority="22">
      <formula>LEN(TRIM(J11))=0</formula>
    </cfRule>
  </conditionalFormatting>
  <conditionalFormatting sqref="N16:N19">
    <cfRule type="notContainsBlanks" dxfId="70" priority="11">
      <formula>LEN(TRIM(N16))&gt;0</formula>
    </cfRule>
    <cfRule type="expression" dxfId="69" priority="12">
      <formula>$N$11="■"</formula>
    </cfRule>
    <cfRule type="expression" dxfId="68" priority="13">
      <formula>$K$11="■"</formula>
    </cfRule>
    <cfRule type="expression" dxfId="67"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&amp;R&amp;K00-042R6高層ZEH-M_ver.1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1" zoomScale="130" zoomScaleNormal="100" zoomScaleSheetLayoutView="130" workbookViewId="0">
      <selection activeCell="J8" sqref="J8:V8"/>
    </sheetView>
  </sheetViews>
  <sheetFormatPr defaultRowHeight="20.149999999999999" customHeight="1"/>
  <cols>
    <col min="1" max="1" width="1.08203125" style="228" hidden="1" customWidth="1"/>
    <col min="2" max="2" width="1.5" style="228" customWidth="1"/>
    <col min="3" max="3" width="2.5" style="228" customWidth="1"/>
    <col min="4" max="22" width="3.83203125" style="228" customWidth="1"/>
    <col min="23" max="23" width="1.58203125" style="228" customWidth="1"/>
    <col min="24" max="24" width="3.08203125" style="228" customWidth="1"/>
    <col min="25" max="27" width="9" style="228" customWidth="1"/>
    <col min="28" max="29" width="9" style="229" customWidth="1"/>
    <col min="30" max="30" width="9" style="228" customWidth="1"/>
    <col min="31" max="42" width="9" style="228"/>
    <col min="43" max="43" width="16.83203125" style="228" bestFit="1" customWidth="1"/>
    <col min="44" max="44" width="13.33203125" style="228" customWidth="1"/>
    <col min="45" max="216" width="9" style="228"/>
    <col min="217" max="240" width="3.58203125" style="228" customWidth="1"/>
    <col min="241" max="249" width="9" style="228" customWidth="1"/>
    <col min="250" max="250" width="2" style="228" customWidth="1"/>
    <col min="251" max="472" width="9" style="228"/>
    <col min="473" max="496" width="3.58203125" style="228" customWidth="1"/>
    <col min="497" max="505" width="9" style="228" customWidth="1"/>
    <col min="506" max="506" width="2" style="228" customWidth="1"/>
    <col min="507" max="728" width="9" style="228"/>
    <col min="729" max="752" width="3.58203125" style="228" customWidth="1"/>
    <col min="753" max="761" width="9" style="228" customWidth="1"/>
    <col min="762" max="762" width="2" style="228" customWidth="1"/>
    <col min="763" max="984" width="9" style="228"/>
    <col min="985" max="1008" width="3.58203125" style="228" customWidth="1"/>
    <col min="1009" max="1017" width="9" style="228" customWidth="1"/>
    <col min="1018" max="1018" width="2" style="228" customWidth="1"/>
    <col min="1019" max="1240" width="9" style="228"/>
    <col min="1241" max="1264" width="3.58203125" style="228" customWidth="1"/>
    <col min="1265" max="1273" width="9" style="228" customWidth="1"/>
    <col min="1274" max="1274" width="2" style="228" customWidth="1"/>
    <col min="1275" max="1496" width="9" style="228"/>
    <col min="1497" max="1520" width="3.58203125" style="228" customWidth="1"/>
    <col min="1521" max="1529" width="9" style="228" customWidth="1"/>
    <col min="1530" max="1530" width="2" style="228" customWidth="1"/>
    <col min="1531" max="1752" width="9" style="228"/>
    <col min="1753" max="1776" width="3.58203125" style="228" customWidth="1"/>
    <col min="1777" max="1785" width="9" style="228" customWidth="1"/>
    <col min="1786" max="1786" width="2" style="228" customWidth="1"/>
    <col min="1787" max="2008" width="9" style="228"/>
    <col min="2009" max="2032" width="3.58203125" style="228" customWidth="1"/>
    <col min="2033" max="2041" width="9" style="228" customWidth="1"/>
    <col min="2042" max="2042" width="2" style="228" customWidth="1"/>
    <col min="2043" max="2264" width="9" style="228"/>
    <col min="2265" max="2288" width="3.58203125" style="228" customWidth="1"/>
    <col min="2289" max="2297" width="9" style="228" customWidth="1"/>
    <col min="2298" max="2298" width="2" style="228" customWidth="1"/>
    <col min="2299" max="2520" width="9" style="228"/>
    <col min="2521" max="2544" width="3.58203125" style="228" customWidth="1"/>
    <col min="2545" max="2553" width="9" style="228" customWidth="1"/>
    <col min="2554" max="2554" width="2" style="228" customWidth="1"/>
    <col min="2555" max="2776" width="9" style="228"/>
    <col min="2777" max="2800" width="3.58203125" style="228" customWidth="1"/>
    <col min="2801" max="2809" width="9" style="228" customWidth="1"/>
    <col min="2810" max="2810" width="2" style="228" customWidth="1"/>
    <col min="2811" max="3032" width="9" style="228"/>
    <col min="3033" max="3056" width="3.58203125" style="228" customWidth="1"/>
    <col min="3057" max="3065" width="9" style="228" customWidth="1"/>
    <col min="3066" max="3066" width="2" style="228" customWidth="1"/>
    <col min="3067" max="3288" width="9" style="228"/>
    <col min="3289" max="3312" width="3.58203125" style="228" customWidth="1"/>
    <col min="3313" max="3321" width="9" style="228" customWidth="1"/>
    <col min="3322" max="3322" width="2" style="228" customWidth="1"/>
    <col min="3323" max="3544" width="9" style="228"/>
    <col min="3545" max="3568" width="3.58203125" style="228" customWidth="1"/>
    <col min="3569" max="3577" width="9" style="228" customWidth="1"/>
    <col min="3578" max="3578" width="2" style="228" customWidth="1"/>
    <col min="3579" max="3800" width="9" style="228"/>
    <col min="3801" max="3824" width="3.58203125" style="228" customWidth="1"/>
    <col min="3825" max="3833" width="9" style="228" customWidth="1"/>
    <col min="3834" max="3834" width="2" style="228" customWidth="1"/>
    <col min="3835" max="4056" width="9" style="228"/>
    <col min="4057" max="4080" width="3.58203125" style="228" customWidth="1"/>
    <col min="4081" max="4089" width="9" style="228" customWidth="1"/>
    <col min="4090" max="4090" width="2" style="228" customWidth="1"/>
    <col min="4091" max="4312" width="9" style="228"/>
    <col min="4313" max="4336" width="3.58203125" style="228" customWidth="1"/>
    <col min="4337" max="4345" width="9" style="228" customWidth="1"/>
    <col min="4346" max="4346" width="2" style="228" customWidth="1"/>
    <col min="4347" max="4568" width="9" style="228"/>
    <col min="4569" max="4592" width="3.58203125" style="228" customWidth="1"/>
    <col min="4593" max="4601" width="9" style="228" customWidth="1"/>
    <col min="4602" max="4602" width="2" style="228" customWidth="1"/>
    <col min="4603" max="4824" width="9" style="228"/>
    <col min="4825" max="4848" width="3.58203125" style="228" customWidth="1"/>
    <col min="4849" max="4857" width="9" style="228" customWidth="1"/>
    <col min="4858" max="4858" width="2" style="228" customWidth="1"/>
    <col min="4859" max="5080" width="9" style="228"/>
    <col min="5081" max="5104" width="3.58203125" style="228" customWidth="1"/>
    <col min="5105" max="5113" width="9" style="228" customWidth="1"/>
    <col min="5114" max="5114" width="2" style="228" customWidth="1"/>
    <col min="5115" max="5336" width="9" style="228"/>
    <col min="5337" max="5360" width="3.58203125" style="228" customWidth="1"/>
    <col min="5361" max="5369" width="9" style="228" customWidth="1"/>
    <col min="5370" max="5370" width="2" style="228" customWidth="1"/>
    <col min="5371" max="5592" width="9" style="228"/>
    <col min="5593" max="5616" width="3.58203125" style="228" customWidth="1"/>
    <col min="5617" max="5625" width="9" style="228" customWidth="1"/>
    <col min="5626" max="5626" width="2" style="228" customWidth="1"/>
    <col min="5627" max="5848" width="9" style="228"/>
    <col min="5849" max="5872" width="3.58203125" style="228" customWidth="1"/>
    <col min="5873" max="5881" width="9" style="228" customWidth="1"/>
    <col min="5882" max="5882" width="2" style="228" customWidth="1"/>
    <col min="5883" max="6104" width="9" style="228"/>
    <col min="6105" max="6128" width="3.58203125" style="228" customWidth="1"/>
    <col min="6129" max="6137" width="9" style="228" customWidth="1"/>
    <col min="6138" max="6138" width="2" style="228" customWidth="1"/>
    <col min="6139" max="6360" width="9" style="228"/>
    <col min="6361" max="6384" width="3.58203125" style="228" customWidth="1"/>
    <col min="6385" max="6393" width="9" style="228" customWidth="1"/>
    <col min="6394" max="6394" width="2" style="228" customWidth="1"/>
    <col min="6395" max="6616" width="9" style="228"/>
    <col min="6617" max="6640" width="3.58203125" style="228" customWidth="1"/>
    <col min="6641" max="6649" width="9" style="228" customWidth="1"/>
    <col min="6650" max="6650" width="2" style="228" customWidth="1"/>
    <col min="6651" max="6872" width="9" style="228"/>
    <col min="6873" max="6896" width="3.58203125" style="228" customWidth="1"/>
    <col min="6897" max="6905" width="9" style="228" customWidth="1"/>
    <col min="6906" max="6906" width="2" style="228" customWidth="1"/>
    <col min="6907" max="7128" width="9" style="228"/>
    <col min="7129" max="7152" width="3.58203125" style="228" customWidth="1"/>
    <col min="7153" max="7161" width="9" style="228" customWidth="1"/>
    <col min="7162" max="7162" width="2" style="228" customWidth="1"/>
    <col min="7163" max="7384" width="9" style="228"/>
    <col min="7385" max="7408" width="3.58203125" style="228" customWidth="1"/>
    <col min="7409" max="7417" width="9" style="228" customWidth="1"/>
    <col min="7418" max="7418" width="2" style="228" customWidth="1"/>
    <col min="7419" max="7640" width="9" style="228"/>
    <col min="7641" max="7664" width="3.58203125" style="228" customWidth="1"/>
    <col min="7665" max="7673" width="9" style="228" customWidth="1"/>
    <col min="7674" max="7674" width="2" style="228" customWidth="1"/>
    <col min="7675" max="7896" width="9" style="228"/>
    <col min="7897" max="7920" width="3.58203125" style="228" customWidth="1"/>
    <col min="7921" max="7929" width="9" style="228" customWidth="1"/>
    <col min="7930" max="7930" width="2" style="228" customWidth="1"/>
    <col min="7931" max="8152" width="9" style="228"/>
    <col min="8153" max="8176" width="3.58203125" style="228" customWidth="1"/>
    <col min="8177" max="8185" width="9" style="228" customWidth="1"/>
    <col min="8186" max="8186" width="2" style="228" customWidth="1"/>
    <col min="8187" max="8408" width="9" style="228"/>
    <col min="8409" max="8432" width="3.58203125" style="228" customWidth="1"/>
    <col min="8433" max="8441" width="9" style="228" customWidth="1"/>
    <col min="8442" max="8442" width="2" style="228" customWidth="1"/>
    <col min="8443" max="8664" width="9" style="228"/>
    <col min="8665" max="8688" width="3.58203125" style="228" customWidth="1"/>
    <col min="8689" max="8697" width="9" style="228" customWidth="1"/>
    <col min="8698" max="8698" width="2" style="228" customWidth="1"/>
    <col min="8699" max="8920" width="9" style="228"/>
    <col min="8921" max="8944" width="3.58203125" style="228" customWidth="1"/>
    <col min="8945" max="8953" width="9" style="228" customWidth="1"/>
    <col min="8954" max="8954" width="2" style="228" customWidth="1"/>
    <col min="8955" max="9176" width="9" style="228"/>
    <col min="9177" max="9200" width="3.58203125" style="228" customWidth="1"/>
    <col min="9201" max="9209" width="9" style="228" customWidth="1"/>
    <col min="9210" max="9210" width="2" style="228" customWidth="1"/>
    <col min="9211" max="9432" width="9" style="228"/>
    <col min="9433" max="9456" width="3.58203125" style="228" customWidth="1"/>
    <col min="9457" max="9465" width="9" style="228" customWidth="1"/>
    <col min="9466" max="9466" width="2" style="228" customWidth="1"/>
    <col min="9467" max="9688" width="9" style="228"/>
    <col min="9689" max="9712" width="3.58203125" style="228" customWidth="1"/>
    <col min="9713" max="9721" width="9" style="228" customWidth="1"/>
    <col min="9722" max="9722" width="2" style="228" customWidth="1"/>
    <col min="9723" max="9944" width="9" style="228"/>
    <col min="9945" max="9968" width="3.58203125" style="228" customWidth="1"/>
    <col min="9969" max="9977" width="9" style="228" customWidth="1"/>
    <col min="9978" max="9978" width="2" style="228" customWidth="1"/>
    <col min="9979" max="10200" width="9" style="228"/>
    <col min="10201" max="10224" width="3.58203125" style="228" customWidth="1"/>
    <col min="10225" max="10233" width="9" style="228" customWidth="1"/>
    <col min="10234" max="10234" width="2" style="228" customWidth="1"/>
    <col min="10235" max="10456" width="9" style="228"/>
    <col min="10457" max="10480" width="3.58203125" style="228" customWidth="1"/>
    <col min="10481" max="10489" width="9" style="228" customWidth="1"/>
    <col min="10490" max="10490" width="2" style="228" customWidth="1"/>
    <col min="10491" max="10712" width="9" style="228"/>
    <col min="10713" max="10736" width="3.58203125" style="228" customWidth="1"/>
    <col min="10737" max="10745" width="9" style="228" customWidth="1"/>
    <col min="10746" max="10746" width="2" style="228" customWidth="1"/>
    <col min="10747" max="10968" width="9" style="228"/>
    <col min="10969" max="10992" width="3.58203125" style="228" customWidth="1"/>
    <col min="10993" max="11001" width="9" style="228" customWidth="1"/>
    <col min="11002" max="11002" width="2" style="228" customWidth="1"/>
    <col min="11003" max="11224" width="9" style="228"/>
    <col min="11225" max="11248" width="3.58203125" style="228" customWidth="1"/>
    <col min="11249" max="11257" width="9" style="228" customWidth="1"/>
    <col min="11258" max="11258" width="2" style="228" customWidth="1"/>
    <col min="11259" max="11480" width="9" style="228"/>
    <col min="11481" max="11504" width="3.58203125" style="228" customWidth="1"/>
    <col min="11505" max="11513" width="9" style="228" customWidth="1"/>
    <col min="11514" max="11514" width="2" style="228" customWidth="1"/>
    <col min="11515" max="11736" width="9" style="228"/>
    <col min="11737" max="11760" width="3.58203125" style="228" customWidth="1"/>
    <col min="11761" max="11769" width="9" style="228" customWidth="1"/>
    <col min="11770" max="11770" width="2" style="228" customWidth="1"/>
    <col min="11771" max="11992" width="9" style="228"/>
    <col min="11993" max="12016" width="3.58203125" style="228" customWidth="1"/>
    <col min="12017" max="12025" width="9" style="228" customWidth="1"/>
    <col min="12026" max="12026" width="2" style="228" customWidth="1"/>
    <col min="12027" max="12248" width="9" style="228"/>
    <col min="12249" max="12272" width="3.58203125" style="228" customWidth="1"/>
    <col min="12273" max="12281" width="9" style="228" customWidth="1"/>
    <col min="12282" max="12282" width="2" style="228" customWidth="1"/>
    <col min="12283" max="12504" width="9" style="228"/>
    <col min="12505" max="12528" width="3.58203125" style="228" customWidth="1"/>
    <col min="12529" max="12537" width="9" style="228" customWidth="1"/>
    <col min="12538" max="12538" width="2" style="228" customWidth="1"/>
    <col min="12539" max="12760" width="9" style="228"/>
    <col min="12761" max="12784" width="3.58203125" style="228" customWidth="1"/>
    <col min="12785" max="12793" width="9" style="228" customWidth="1"/>
    <col min="12794" max="12794" width="2" style="228" customWidth="1"/>
    <col min="12795" max="13016" width="9" style="228"/>
    <col min="13017" max="13040" width="3.58203125" style="228" customWidth="1"/>
    <col min="13041" max="13049" width="9" style="228" customWidth="1"/>
    <col min="13050" max="13050" width="2" style="228" customWidth="1"/>
    <col min="13051" max="13272" width="9" style="228"/>
    <col min="13273" max="13296" width="3.58203125" style="228" customWidth="1"/>
    <col min="13297" max="13305" width="9" style="228" customWidth="1"/>
    <col min="13306" max="13306" width="2" style="228" customWidth="1"/>
    <col min="13307" max="13528" width="9" style="228"/>
    <col min="13529" max="13552" width="3.58203125" style="228" customWidth="1"/>
    <col min="13553" max="13561" width="9" style="228" customWidth="1"/>
    <col min="13562" max="13562" width="2" style="228" customWidth="1"/>
    <col min="13563" max="13784" width="9" style="228"/>
    <col min="13785" max="13808" width="3.58203125" style="228" customWidth="1"/>
    <col min="13809" max="13817" width="9" style="228" customWidth="1"/>
    <col min="13818" max="13818" width="2" style="228" customWidth="1"/>
    <col min="13819" max="14040" width="9" style="228"/>
    <col min="14041" max="14064" width="3.58203125" style="228" customWidth="1"/>
    <col min="14065" max="14073" width="9" style="228" customWidth="1"/>
    <col min="14074" max="14074" width="2" style="228" customWidth="1"/>
    <col min="14075" max="14296" width="9" style="228"/>
    <col min="14297" max="14320" width="3.58203125" style="228" customWidth="1"/>
    <col min="14321" max="14329" width="9" style="228" customWidth="1"/>
    <col min="14330" max="14330" width="2" style="228" customWidth="1"/>
    <col min="14331" max="14552" width="9" style="228"/>
    <col min="14553" max="14576" width="3.58203125" style="228" customWidth="1"/>
    <col min="14577" max="14585" width="9" style="228" customWidth="1"/>
    <col min="14586" max="14586" width="2" style="228" customWidth="1"/>
    <col min="14587" max="14808" width="9" style="228"/>
    <col min="14809" max="14832" width="3.58203125" style="228" customWidth="1"/>
    <col min="14833" max="14841" width="9" style="228" customWidth="1"/>
    <col min="14842" max="14842" width="2" style="228" customWidth="1"/>
    <col min="14843" max="15064" width="9" style="228"/>
    <col min="15065" max="15088" width="3.58203125" style="228" customWidth="1"/>
    <col min="15089" max="15097" width="9" style="228" customWidth="1"/>
    <col min="15098" max="15098" width="2" style="228" customWidth="1"/>
    <col min="15099" max="15320" width="9" style="228"/>
    <col min="15321" max="15344" width="3.58203125" style="228" customWidth="1"/>
    <col min="15345" max="15353" width="9" style="228" customWidth="1"/>
    <col min="15354" max="15354" width="2" style="228" customWidth="1"/>
    <col min="15355" max="15576" width="9" style="228"/>
    <col min="15577" max="15600" width="3.58203125" style="228" customWidth="1"/>
    <col min="15601" max="15609" width="9" style="228" customWidth="1"/>
    <col min="15610" max="15610" width="2" style="228" customWidth="1"/>
    <col min="15611" max="15832" width="9" style="228"/>
    <col min="15833" max="15856" width="3.58203125" style="228" customWidth="1"/>
    <col min="15857" max="15865" width="9" style="228" customWidth="1"/>
    <col min="15866" max="15866" width="2" style="228" customWidth="1"/>
    <col min="15867" max="16088" width="9" style="228"/>
    <col min="16089" max="16112" width="3.58203125" style="228" customWidth="1"/>
    <col min="16113" max="16121" width="9" style="228" customWidth="1"/>
    <col min="16122" max="16122" width="2" style="228" customWidth="1"/>
    <col min="16123" max="16384" width="9" style="228"/>
  </cols>
  <sheetData>
    <row r="1" spans="2:44" ht="15" customHeight="1">
      <c r="B1" s="989" t="s">
        <v>676</v>
      </c>
    </row>
    <row r="2" spans="2:44" ht="15" customHeight="1">
      <c r="B2" s="989" t="s">
        <v>583</v>
      </c>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1043</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36"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B6" s="229"/>
      <c r="AC6" s="229"/>
      <c r="AQ6" s="229"/>
      <c r="AR6" s="237"/>
    </row>
    <row r="7" spans="2:44" s="345" customFormat="1" ht="21.75" customHeight="1">
      <c r="B7" s="295"/>
      <c r="C7" s="286"/>
      <c r="D7" s="2164" t="s">
        <v>439</v>
      </c>
      <c r="E7" s="2165"/>
      <c r="F7" s="2165"/>
      <c r="G7" s="2165"/>
      <c r="H7" s="2165"/>
      <c r="I7" s="2166"/>
      <c r="J7" s="2306" t="str">
        <f>IF(入力シート!F11="","",入力シート!F11)&amp;"高層ＺＥＨ-Ｍ支援事業"</f>
        <v>高層ＺＥＨ-Ｍ支援事業</v>
      </c>
      <c r="K7" s="2306"/>
      <c r="L7" s="2306"/>
      <c r="M7" s="2306"/>
      <c r="N7" s="2306"/>
      <c r="O7" s="2306"/>
      <c r="P7" s="2306"/>
      <c r="Q7" s="2306"/>
      <c r="R7" s="2306"/>
      <c r="S7" s="2306"/>
      <c r="T7" s="2306"/>
      <c r="U7" s="2306"/>
      <c r="V7" s="2307"/>
      <c r="W7" s="279"/>
      <c r="X7" s="279"/>
      <c r="Y7" s="279"/>
      <c r="Z7" s="295"/>
      <c r="AB7" s="229"/>
      <c r="AC7" s="229"/>
    </row>
    <row r="8" spans="2:44" s="345" customFormat="1" ht="18" customHeight="1">
      <c r="B8" s="295"/>
      <c r="C8" s="286"/>
      <c r="D8" s="2164" t="s">
        <v>410</v>
      </c>
      <c r="E8" s="2165"/>
      <c r="F8" s="2165"/>
      <c r="G8" s="2165"/>
      <c r="H8" s="2165"/>
      <c r="I8" s="2166"/>
      <c r="J8" s="2407"/>
      <c r="K8" s="2408"/>
      <c r="L8" s="2408"/>
      <c r="M8" s="2408"/>
      <c r="N8" s="2408"/>
      <c r="O8" s="2408"/>
      <c r="P8" s="2408"/>
      <c r="Q8" s="2408"/>
      <c r="R8" s="2408"/>
      <c r="S8" s="2408"/>
      <c r="T8" s="2408"/>
      <c r="U8" s="2408"/>
      <c r="V8" s="2409"/>
      <c r="W8" s="279"/>
      <c r="X8" s="279"/>
      <c r="Y8" s="279"/>
      <c r="Z8" s="295"/>
      <c r="AB8" s="229"/>
      <c r="AC8" s="229"/>
    </row>
    <row r="9" spans="2:44" s="345"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B9" s="229"/>
      <c r="AC9" s="229"/>
    </row>
    <row r="10" spans="2:44" s="236" customFormat="1" ht="15.5">
      <c r="B10" s="288"/>
      <c r="C10" s="289" t="s">
        <v>411</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B10" s="229"/>
      <c r="AC10" s="229"/>
    </row>
    <row r="11" spans="2:44" s="236" customFormat="1" ht="15.5">
      <c r="B11" s="288"/>
      <c r="C11" s="289"/>
      <c r="D11" s="277" t="s">
        <v>449</v>
      </c>
      <c r="E11" s="291"/>
      <c r="F11" s="291"/>
      <c r="G11" s="291"/>
      <c r="H11" s="291"/>
      <c r="I11" s="291"/>
      <c r="J11" s="291"/>
      <c r="K11" s="291"/>
      <c r="L11" s="291"/>
      <c r="M11" s="291"/>
      <c r="N11" s="291"/>
      <c r="O11" s="291"/>
      <c r="P11" s="291"/>
      <c r="Q11" s="291"/>
      <c r="R11" s="291"/>
      <c r="S11" s="291"/>
      <c r="T11" s="291"/>
      <c r="U11" s="292"/>
      <c r="V11" s="291"/>
      <c r="W11" s="291"/>
      <c r="X11" s="291"/>
      <c r="Y11" s="291"/>
      <c r="Z11" s="288"/>
      <c r="AB11" s="229"/>
      <c r="AC11" s="229"/>
    </row>
    <row r="12" spans="2:44" s="236" customFormat="1" ht="18" customHeight="1">
      <c r="B12" s="288"/>
      <c r="C12" s="289"/>
      <c r="D12" s="2164" t="s">
        <v>450</v>
      </c>
      <c r="E12" s="2165"/>
      <c r="F12" s="2165"/>
      <c r="G12" s="2165"/>
      <c r="H12" s="2165"/>
      <c r="I12" s="2166"/>
      <c r="J12" s="297" t="s">
        <v>231</v>
      </c>
      <c r="K12" s="2410" t="s">
        <v>451</v>
      </c>
      <c r="L12" s="2410"/>
      <c r="M12" s="2410"/>
      <c r="N12" s="338"/>
      <c r="O12" s="338"/>
      <c r="P12" s="299" t="s">
        <v>231</v>
      </c>
      <c r="Q12" s="2406" t="s">
        <v>452</v>
      </c>
      <c r="R12" s="2406"/>
      <c r="S12" s="2406"/>
      <c r="T12" s="2406"/>
      <c r="U12" s="351"/>
      <c r="V12" s="324"/>
      <c r="W12" s="291"/>
      <c r="X12" s="291"/>
      <c r="Y12" s="291"/>
      <c r="Z12" s="288"/>
      <c r="AB12" s="229"/>
      <c r="AC12" s="229"/>
    </row>
    <row r="13" spans="2:44" s="236" customFormat="1" ht="11.25" customHeight="1">
      <c r="B13" s="288"/>
      <c r="C13" s="289"/>
      <c r="D13" s="277"/>
      <c r="E13" s="291"/>
      <c r="F13" s="291"/>
      <c r="G13" s="291"/>
      <c r="H13" s="291"/>
      <c r="I13" s="291"/>
      <c r="J13" s="291"/>
      <c r="K13" s="291"/>
      <c r="L13" s="291"/>
      <c r="M13" s="291"/>
      <c r="N13" s="291"/>
      <c r="O13" s="291"/>
      <c r="P13" s="291"/>
      <c r="Q13" s="291"/>
      <c r="R13" s="291"/>
      <c r="S13" s="291"/>
      <c r="T13" s="291"/>
      <c r="U13" s="292"/>
      <c r="V13" s="291"/>
      <c r="W13" s="291"/>
      <c r="X13" s="291"/>
      <c r="Y13" s="291"/>
      <c r="Z13" s="288"/>
      <c r="AB13" s="229"/>
      <c r="AC13" s="229"/>
    </row>
    <row r="14" spans="2:44" s="345" customFormat="1" ht="18" customHeight="1">
      <c r="B14" s="295"/>
      <c r="C14" s="286"/>
      <c r="D14" s="2164" t="s">
        <v>453</v>
      </c>
      <c r="E14" s="2165"/>
      <c r="F14" s="2165"/>
      <c r="G14" s="2165"/>
      <c r="H14" s="2165"/>
      <c r="I14" s="2166"/>
      <c r="J14" s="339" t="s">
        <v>231</v>
      </c>
      <c r="K14" s="2410" t="s">
        <v>454</v>
      </c>
      <c r="L14" s="2410"/>
      <c r="M14" s="2410"/>
      <c r="N14" s="340" t="s">
        <v>231</v>
      </c>
      <c r="O14" s="2406" t="s">
        <v>455</v>
      </c>
      <c r="P14" s="2406"/>
      <c r="Q14" s="2406"/>
      <c r="R14" s="321"/>
      <c r="S14" s="298"/>
      <c r="T14" s="298"/>
      <c r="U14" s="298"/>
      <c r="V14" s="324"/>
      <c r="W14" s="279"/>
      <c r="X14" s="279"/>
      <c r="Y14" s="279"/>
      <c r="Z14" s="295"/>
      <c r="AB14" s="238"/>
      <c r="AC14" s="229"/>
    </row>
    <row r="15" spans="2:44" s="345" customFormat="1" ht="18" customHeight="1">
      <c r="B15" s="295"/>
      <c r="C15" s="286"/>
      <c r="D15" s="2164" t="s">
        <v>456</v>
      </c>
      <c r="E15" s="2165"/>
      <c r="F15" s="2165"/>
      <c r="G15" s="2165"/>
      <c r="H15" s="2165"/>
      <c r="I15" s="2166"/>
      <c r="J15" s="2399"/>
      <c r="K15" s="2400"/>
      <c r="L15" s="2400"/>
      <c r="M15" s="2400"/>
      <c r="N15" s="2400"/>
      <c r="O15" s="2400"/>
      <c r="P15" s="2400"/>
      <c r="Q15" s="2400"/>
      <c r="R15" s="2400"/>
      <c r="S15" s="2400"/>
      <c r="T15" s="2400"/>
      <c r="U15" s="2400"/>
      <c r="V15" s="2401"/>
      <c r="W15" s="302"/>
      <c r="X15" s="279"/>
      <c r="Y15" s="279"/>
      <c r="Z15" s="295"/>
      <c r="AB15" s="229"/>
      <c r="AC15" s="229"/>
    </row>
    <row r="16" spans="2:44" s="345" customFormat="1" ht="18" customHeight="1">
      <c r="B16" s="295"/>
      <c r="C16" s="286"/>
      <c r="D16" s="2164" t="s">
        <v>457</v>
      </c>
      <c r="E16" s="2165"/>
      <c r="F16" s="2165"/>
      <c r="G16" s="2165"/>
      <c r="H16" s="2165"/>
      <c r="I16" s="2166"/>
      <c r="J16" s="2404"/>
      <c r="K16" s="2405"/>
      <c r="L16" s="2405"/>
      <c r="M16" s="2405"/>
      <c r="N16" s="2405"/>
      <c r="O16" s="2405"/>
      <c r="P16" s="349" t="s">
        <v>458</v>
      </c>
      <c r="Q16" s="341"/>
      <c r="R16" s="342"/>
      <c r="S16" s="342"/>
      <c r="T16" s="342"/>
      <c r="U16" s="342"/>
      <c r="V16" s="342"/>
      <c r="W16" s="302"/>
      <c r="X16" s="279"/>
      <c r="Y16" s="279"/>
      <c r="Z16" s="295"/>
      <c r="AB16" s="229"/>
      <c r="AC16" s="229"/>
    </row>
    <row r="17" spans="2:44" s="345" customFormat="1" ht="18" customHeight="1">
      <c r="B17" s="295"/>
      <c r="C17" s="286"/>
      <c r="D17" s="2223" t="s">
        <v>459</v>
      </c>
      <c r="E17" s="2165"/>
      <c r="F17" s="2165"/>
      <c r="G17" s="2165"/>
      <c r="H17" s="2165"/>
      <c r="I17" s="2166"/>
      <c r="J17" s="2404"/>
      <c r="K17" s="2405"/>
      <c r="L17" s="2405"/>
      <c r="M17" s="2405"/>
      <c r="N17" s="2405"/>
      <c r="O17" s="2405"/>
      <c r="P17" s="349" t="s">
        <v>458</v>
      </c>
      <c r="Q17" s="341"/>
      <c r="R17" s="342"/>
      <c r="S17" s="342"/>
      <c r="T17" s="342"/>
      <c r="U17" s="342"/>
      <c r="V17" s="342"/>
      <c r="W17" s="302"/>
      <c r="X17" s="279"/>
      <c r="Y17" s="279"/>
      <c r="Z17" s="295"/>
      <c r="AB17" s="229"/>
      <c r="AC17" s="229"/>
    </row>
    <row r="18" spans="2:44" s="345" customFormat="1" ht="18" customHeight="1">
      <c r="B18" s="295"/>
      <c r="C18" s="286"/>
      <c r="D18" s="2223" t="s">
        <v>460</v>
      </c>
      <c r="E18" s="2165"/>
      <c r="F18" s="2165"/>
      <c r="G18" s="2165"/>
      <c r="H18" s="2165"/>
      <c r="I18" s="2166"/>
      <c r="J18" s="2404"/>
      <c r="K18" s="2405"/>
      <c r="L18" s="2405"/>
      <c r="M18" s="2405"/>
      <c r="N18" s="2405"/>
      <c r="O18" s="2405"/>
      <c r="P18" s="349" t="s">
        <v>458</v>
      </c>
      <c r="Q18" s="341"/>
      <c r="R18" s="342"/>
      <c r="S18" s="342"/>
      <c r="T18" s="342"/>
      <c r="U18" s="342"/>
      <c r="V18" s="342"/>
      <c r="W18" s="302"/>
      <c r="X18" s="279"/>
      <c r="Y18" s="279"/>
      <c r="Z18" s="295"/>
      <c r="AB18" s="229"/>
      <c r="AC18" s="229"/>
    </row>
    <row r="19" spans="2:44" s="345" customFormat="1" ht="18" customHeight="1">
      <c r="B19" s="295"/>
      <c r="C19" s="286"/>
      <c r="D19" s="2164" t="s">
        <v>461</v>
      </c>
      <c r="E19" s="2165"/>
      <c r="F19" s="2165"/>
      <c r="G19" s="2165"/>
      <c r="H19" s="2165"/>
      <c r="I19" s="2166"/>
      <c r="J19" s="2404"/>
      <c r="K19" s="2405"/>
      <c r="L19" s="2405"/>
      <c r="M19" s="2405"/>
      <c r="N19" s="2405"/>
      <c r="O19" s="2405"/>
      <c r="P19" s="349" t="s">
        <v>47</v>
      </c>
      <c r="Q19" s="341"/>
      <c r="R19" s="342"/>
      <c r="S19" s="342"/>
      <c r="T19" s="342"/>
      <c r="U19" s="342"/>
      <c r="V19" s="342"/>
      <c r="W19" s="302"/>
      <c r="X19" s="279"/>
      <c r="Y19" s="279"/>
      <c r="Z19" s="295"/>
      <c r="AB19" s="229"/>
      <c r="AC19" s="229"/>
    </row>
    <row r="20" spans="2:44" s="345" customFormat="1" ht="7.5" customHeight="1">
      <c r="B20" s="295"/>
      <c r="C20" s="286"/>
      <c r="D20" s="296"/>
      <c r="E20" s="296"/>
      <c r="F20" s="296"/>
      <c r="G20" s="296"/>
      <c r="H20" s="296"/>
      <c r="I20" s="296"/>
      <c r="J20" s="296"/>
      <c r="K20" s="296"/>
      <c r="L20" s="296"/>
      <c r="M20" s="296"/>
      <c r="N20" s="296"/>
      <c r="O20" s="296"/>
      <c r="P20" s="296"/>
      <c r="Q20" s="296"/>
      <c r="R20" s="296"/>
      <c r="S20" s="296"/>
      <c r="T20" s="296"/>
      <c r="U20" s="296"/>
      <c r="V20" s="296"/>
      <c r="W20" s="279"/>
      <c r="X20" s="279"/>
      <c r="Y20" s="279"/>
      <c r="Z20" s="295"/>
      <c r="AB20" s="229"/>
      <c r="AC20" s="229"/>
    </row>
    <row r="21" spans="2:44" s="345" customFormat="1" ht="18" customHeight="1">
      <c r="B21" s="295"/>
      <c r="C21" s="286"/>
      <c r="D21" s="2164" t="s">
        <v>462</v>
      </c>
      <c r="E21" s="2165"/>
      <c r="F21" s="2165"/>
      <c r="G21" s="2165"/>
      <c r="H21" s="2165"/>
      <c r="I21" s="2166"/>
      <c r="J21" s="339" t="s">
        <v>231</v>
      </c>
      <c r="K21" s="2410" t="s">
        <v>463</v>
      </c>
      <c r="L21" s="2410"/>
      <c r="M21" s="2410"/>
      <c r="N21" s="340" t="s">
        <v>231</v>
      </c>
      <c r="O21" s="2406" t="s">
        <v>464</v>
      </c>
      <c r="P21" s="2406"/>
      <c r="Q21" s="2406"/>
      <c r="R21" s="340" t="s">
        <v>231</v>
      </c>
      <c r="S21" s="2406" t="s">
        <v>465</v>
      </c>
      <c r="T21" s="2406"/>
      <c r="U21" s="2406"/>
      <c r="V21" s="324"/>
      <c r="W21" s="279"/>
      <c r="X21" s="279"/>
      <c r="Y21" s="279"/>
      <c r="Z21" s="295"/>
      <c r="AB21" s="238"/>
      <c r="AC21" s="229"/>
    </row>
    <row r="22" spans="2:44" s="345" customFormat="1" ht="18" customHeight="1">
      <c r="B22" s="295"/>
      <c r="C22" s="286"/>
      <c r="D22" s="2164" t="s">
        <v>456</v>
      </c>
      <c r="E22" s="2165"/>
      <c r="F22" s="2165"/>
      <c r="G22" s="2165"/>
      <c r="H22" s="2165"/>
      <c r="I22" s="2166"/>
      <c r="J22" s="2399"/>
      <c r="K22" s="2400"/>
      <c r="L22" s="2400"/>
      <c r="M22" s="2400"/>
      <c r="N22" s="2400"/>
      <c r="O22" s="2400"/>
      <c r="P22" s="2400"/>
      <c r="Q22" s="2400"/>
      <c r="R22" s="2400"/>
      <c r="S22" s="2400"/>
      <c r="T22" s="2400"/>
      <c r="U22" s="2400"/>
      <c r="V22" s="2401"/>
      <c r="W22" s="302"/>
      <c r="X22" s="279"/>
      <c r="Y22" s="279"/>
      <c r="Z22" s="295"/>
      <c r="AB22" s="229"/>
      <c r="AC22" s="229"/>
    </row>
    <row r="23" spans="2:44" s="345" customFormat="1" ht="18" customHeight="1">
      <c r="B23" s="295"/>
      <c r="C23" s="286"/>
      <c r="D23" s="2164" t="s">
        <v>466</v>
      </c>
      <c r="E23" s="2165"/>
      <c r="F23" s="2165"/>
      <c r="G23" s="2165"/>
      <c r="H23" s="2165"/>
      <c r="I23" s="2166"/>
      <c r="J23" s="2404"/>
      <c r="K23" s="2405"/>
      <c r="L23" s="2405"/>
      <c r="M23" s="2405"/>
      <c r="N23" s="2405"/>
      <c r="O23" s="2405"/>
      <c r="P23" s="349" t="s">
        <v>458</v>
      </c>
      <c r="Q23" s="341"/>
      <c r="R23" s="342"/>
      <c r="S23" s="342"/>
      <c r="T23" s="342"/>
      <c r="U23" s="342"/>
      <c r="V23" s="342"/>
      <c r="W23" s="302"/>
      <c r="X23" s="279"/>
      <c r="Y23" s="279"/>
      <c r="Z23" s="295"/>
      <c r="AB23" s="229"/>
      <c r="AC23" s="229"/>
    </row>
    <row r="24" spans="2:44" s="345" customFormat="1" ht="18" customHeight="1">
      <c r="B24" s="295"/>
      <c r="C24" s="286"/>
      <c r="D24" s="2164" t="s">
        <v>467</v>
      </c>
      <c r="E24" s="2165"/>
      <c r="F24" s="2165"/>
      <c r="G24" s="2165"/>
      <c r="H24" s="2165"/>
      <c r="I24" s="2166"/>
      <c r="J24" s="2404"/>
      <c r="K24" s="2405"/>
      <c r="L24" s="2405"/>
      <c r="M24" s="2405"/>
      <c r="N24" s="2405"/>
      <c r="O24" s="2405"/>
      <c r="P24" s="349" t="s">
        <v>458</v>
      </c>
      <c r="Q24" s="341"/>
      <c r="R24" s="342"/>
      <c r="S24" s="342"/>
      <c r="T24" s="342"/>
      <c r="U24" s="342"/>
      <c r="V24" s="342"/>
      <c r="W24" s="302"/>
      <c r="X24" s="279"/>
      <c r="Y24" s="279"/>
      <c r="Z24" s="295"/>
      <c r="AB24" s="229"/>
      <c r="AC24" s="229"/>
    </row>
    <row r="25" spans="2:44" s="345" customFormat="1" ht="6.75" customHeight="1">
      <c r="B25" s="295"/>
      <c r="C25" s="286"/>
      <c r="D25" s="343"/>
      <c r="E25" s="343"/>
      <c r="F25" s="343"/>
      <c r="G25" s="343"/>
      <c r="H25" s="343"/>
      <c r="I25" s="343"/>
      <c r="J25" s="341"/>
      <c r="K25" s="341"/>
      <c r="L25" s="341"/>
      <c r="M25" s="341"/>
      <c r="N25" s="341"/>
      <c r="O25" s="341"/>
      <c r="P25" s="341"/>
      <c r="Q25" s="341"/>
      <c r="R25" s="342"/>
      <c r="S25" s="342"/>
      <c r="T25" s="342"/>
      <c r="U25" s="342"/>
      <c r="V25" s="342"/>
      <c r="W25" s="302"/>
      <c r="X25" s="279"/>
      <c r="Y25" s="279"/>
      <c r="Z25" s="295"/>
      <c r="AB25" s="229"/>
      <c r="AC25" s="229"/>
    </row>
    <row r="26" spans="2:44" s="345" customFormat="1" ht="15" customHeight="1">
      <c r="B26" s="295"/>
      <c r="C26" s="286"/>
      <c r="D26" s="277" t="s">
        <v>468</v>
      </c>
      <c r="E26" s="296"/>
      <c r="F26" s="296"/>
      <c r="G26" s="296"/>
      <c r="H26" s="296"/>
      <c r="I26" s="296"/>
      <c r="J26" s="296"/>
      <c r="K26" s="296"/>
      <c r="L26" s="296"/>
      <c r="M26" s="296"/>
      <c r="N26" s="296"/>
      <c r="O26" s="296"/>
      <c r="P26" s="296"/>
      <c r="Q26" s="296"/>
      <c r="R26" s="296"/>
      <c r="S26" s="296"/>
      <c r="T26" s="296"/>
      <c r="U26" s="296"/>
      <c r="V26" s="296"/>
      <c r="W26" s="279"/>
      <c r="X26" s="279"/>
      <c r="Y26" s="279"/>
      <c r="Z26" s="295"/>
      <c r="AB26" s="229"/>
      <c r="AC26" s="229"/>
    </row>
    <row r="27" spans="2:44" s="345" customFormat="1" ht="18" customHeight="1">
      <c r="B27" s="295"/>
      <c r="C27" s="286"/>
      <c r="D27" s="2164" t="s">
        <v>425</v>
      </c>
      <c r="E27" s="2165"/>
      <c r="F27" s="2165"/>
      <c r="G27" s="2165"/>
      <c r="H27" s="2165"/>
      <c r="I27" s="2166"/>
      <c r="J27" s="2404"/>
      <c r="K27" s="2405"/>
      <c r="L27" s="2405"/>
      <c r="M27" s="2405"/>
      <c r="N27" s="2405"/>
      <c r="O27" s="2405"/>
      <c r="P27" s="349" t="s">
        <v>469</v>
      </c>
      <c r="Q27" s="342"/>
      <c r="R27" s="342"/>
      <c r="S27" s="342"/>
      <c r="T27" s="342"/>
      <c r="U27" s="342"/>
      <c r="V27" s="342"/>
      <c r="W27" s="302"/>
      <c r="X27" s="279"/>
      <c r="Y27" s="279"/>
      <c r="Z27" s="295"/>
      <c r="AB27" s="229"/>
      <c r="AC27" s="229"/>
    </row>
    <row r="28" spans="2:44" s="345" customFormat="1" ht="18" customHeight="1">
      <c r="B28" s="295"/>
      <c r="C28" s="286"/>
      <c r="D28" s="2223" t="s">
        <v>470</v>
      </c>
      <c r="E28" s="2165"/>
      <c r="F28" s="2165"/>
      <c r="G28" s="2165"/>
      <c r="H28" s="2165"/>
      <c r="I28" s="2166"/>
      <c r="J28" s="2404"/>
      <c r="K28" s="2405"/>
      <c r="L28" s="2405"/>
      <c r="M28" s="2405"/>
      <c r="N28" s="2405"/>
      <c r="O28" s="2405"/>
      <c r="P28" s="349" t="s">
        <v>471</v>
      </c>
      <c r="Q28" s="342"/>
      <c r="R28" s="342"/>
      <c r="S28" s="342"/>
      <c r="T28" s="342"/>
      <c r="U28" s="342"/>
      <c r="V28" s="342"/>
      <c r="W28" s="302"/>
      <c r="X28" s="279"/>
      <c r="Y28" s="279"/>
      <c r="Z28" s="295"/>
      <c r="AB28" s="229"/>
      <c r="AC28" s="229"/>
    </row>
    <row r="29" spans="2:44" s="345" customFormat="1" ht="18" customHeight="1">
      <c r="B29" s="295"/>
      <c r="C29" s="286"/>
      <c r="D29" s="2164" t="s">
        <v>472</v>
      </c>
      <c r="E29" s="2165"/>
      <c r="F29" s="2165"/>
      <c r="G29" s="2165"/>
      <c r="H29" s="2165"/>
      <c r="I29" s="2166"/>
      <c r="J29" s="2404"/>
      <c r="K29" s="2405"/>
      <c r="L29" s="2405"/>
      <c r="M29" s="2405"/>
      <c r="N29" s="2405"/>
      <c r="O29" s="2405"/>
      <c r="P29" s="324"/>
      <c r="Q29" s="342"/>
      <c r="R29" s="342"/>
      <c r="S29" s="342"/>
      <c r="T29" s="342"/>
      <c r="U29" s="342"/>
      <c r="V29" s="342"/>
      <c r="W29" s="302"/>
      <c r="X29" s="279"/>
      <c r="Y29" s="279"/>
      <c r="Z29" s="295"/>
      <c r="AB29" s="229"/>
      <c r="AC29" s="229"/>
    </row>
    <row r="30" spans="2:44" s="345"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B30" s="229"/>
      <c r="AC30" s="229"/>
    </row>
    <row r="31" spans="2:44" s="251" customFormat="1" ht="15" customHeight="1">
      <c r="B31" s="254"/>
      <c r="C31" s="325" t="s">
        <v>446</v>
      </c>
      <c r="D31" s="276"/>
      <c r="E31" s="276"/>
      <c r="F31" s="276"/>
      <c r="G31" s="276"/>
      <c r="H31" s="262"/>
      <c r="I31" s="256"/>
      <c r="J31" s="257"/>
      <c r="K31" s="262"/>
      <c r="L31" s="256"/>
      <c r="M31" s="262"/>
      <c r="N31" s="262"/>
      <c r="O31" s="258"/>
      <c r="P31" s="257"/>
      <c r="Q31" s="263"/>
      <c r="R31" s="264"/>
      <c r="S31" s="264"/>
      <c r="T31" s="264"/>
      <c r="U31" s="326"/>
      <c r="V31" s="326"/>
      <c r="W31" s="326"/>
      <c r="X31" s="326"/>
      <c r="Y31" s="326"/>
      <c r="Z31" s="326"/>
      <c r="AA31" s="326"/>
      <c r="AB31" s="326"/>
      <c r="AC31" s="326"/>
      <c r="AD31" s="326"/>
      <c r="AE31" s="359"/>
      <c r="AF31" s="265"/>
      <c r="AG31" s="265"/>
      <c r="AH31" s="265"/>
      <c r="AI31" s="328"/>
      <c r="AJ31" s="328"/>
      <c r="AK31" s="328"/>
      <c r="AL31" s="328"/>
      <c r="AM31" s="328"/>
      <c r="AN31" s="328"/>
      <c r="AO31" s="328"/>
      <c r="AP31" s="259"/>
      <c r="AQ31" s="259"/>
      <c r="AR31" s="253"/>
    </row>
    <row r="32" spans="2:44" s="345" customFormat="1" ht="31.5" customHeight="1">
      <c r="B32" s="295"/>
      <c r="C32" s="286"/>
      <c r="D32" s="2164" t="s">
        <v>473</v>
      </c>
      <c r="E32" s="2165"/>
      <c r="F32" s="2165"/>
      <c r="G32" s="2165"/>
      <c r="H32" s="2165"/>
      <c r="I32" s="2166"/>
      <c r="J32" s="2411" t="str">
        <f>IF(AND(J8&lt;&gt;"",OR(J12="■",P12="■")),900000,"")</f>
        <v/>
      </c>
      <c r="K32" s="2412"/>
      <c r="L32" s="2412"/>
      <c r="M32" s="2412"/>
      <c r="N32" s="2412"/>
      <c r="O32" s="2412"/>
      <c r="P32" s="349" t="s">
        <v>474</v>
      </c>
      <c r="Q32" s="341"/>
      <c r="R32" s="342"/>
      <c r="S32" s="342"/>
      <c r="T32" s="342"/>
      <c r="U32" s="342"/>
      <c r="V32" s="342"/>
      <c r="W32" s="302"/>
      <c r="X32" s="279"/>
      <c r="Y32" s="279"/>
      <c r="Z32" s="295"/>
      <c r="AB32" s="229"/>
      <c r="AC32" s="229"/>
    </row>
    <row r="33" spans="2:29" s="236"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B33" s="229"/>
      <c r="AC33" s="229"/>
    </row>
    <row r="34" spans="2:29" s="236"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B34" s="229"/>
      <c r="AC34" s="229"/>
    </row>
    <row r="35" spans="2:29" s="236"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B35" s="229"/>
      <c r="AC35" s="229"/>
    </row>
    <row r="36" spans="2:29" s="236"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B36" s="229"/>
      <c r="AC36" s="229"/>
    </row>
    <row r="37" spans="2:29" s="236" customFormat="1" ht="15.5">
      <c r="B37" s="231"/>
      <c r="C37" s="232"/>
      <c r="D37" s="233"/>
      <c r="E37" s="234"/>
      <c r="F37" s="234"/>
      <c r="G37" s="234"/>
      <c r="H37" s="234"/>
      <c r="I37" s="234"/>
      <c r="J37" s="234"/>
      <c r="K37" s="234"/>
      <c r="L37" s="234"/>
      <c r="M37" s="234"/>
      <c r="N37" s="234"/>
      <c r="O37" s="234"/>
      <c r="P37" s="234"/>
      <c r="Q37" s="234"/>
      <c r="R37" s="234"/>
      <c r="S37" s="234"/>
      <c r="T37" s="234"/>
      <c r="U37" s="235"/>
      <c r="V37" s="234"/>
      <c r="W37" s="234"/>
      <c r="X37" s="234"/>
      <c r="Y37" s="234"/>
      <c r="Z37" s="231"/>
      <c r="AB37" s="229"/>
      <c r="AC37" s="229"/>
    </row>
    <row r="38" spans="2:29" s="236" customFormat="1" ht="15.5">
      <c r="B38" s="231"/>
      <c r="C38" s="232"/>
      <c r="D38" s="233"/>
      <c r="E38" s="234"/>
      <c r="F38" s="234"/>
      <c r="G38" s="234"/>
      <c r="H38" s="234"/>
      <c r="I38" s="234"/>
      <c r="J38" s="234"/>
      <c r="K38" s="234"/>
      <c r="L38" s="234"/>
      <c r="M38" s="234"/>
      <c r="N38" s="234"/>
      <c r="O38" s="234"/>
      <c r="P38" s="234"/>
      <c r="Q38" s="234"/>
      <c r="R38" s="234"/>
      <c r="S38" s="234"/>
      <c r="T38" s="234"/>
      <c r="U38" s="235"/>
      <c r="V38" s="234"/>
      <c r="W38" s="234"/>
      <c r="X38" s="234"/>
      <c r="Y38" s="234"/>
      <c r="Z38" s="231"/>
      <c r="AB38" s="229"/>
      <c r="AC38" s="229"/>
    </row>
    <row r="39" spans="2:29" s="236" customFormat="1" ht="15.5">
      <c r="B39" s="231"/>
      <c r="C39" s="232"/>
      <c r="D39" s="233"/>
      <c r="E39" s="234"/>
      <c r="F39" s="234"/>
      <c r="G39" s="234"/>
      <c r="H39" s="234"/>
      <c r="I39" s="234"/>
      <c r="J39" s="234"/>
      <c r="K39" s="234"/>
      <c r="L39" s="234"/>
      <c r="M39" s="234"/>
      <c r="N39" s="234"/>
      <c r="O39" s="234"/>
      <c r="P39" s="234"/>
      <c r="Q39" s="234"/>
      <c r="R39" s="234"/>
      <c r="S39" s="234"/>
      <c r="T39" s="234"/>
      <c r="U39" s="235"/>
      <c r="V39" s="234"/>
      <c r="W39" s="234"/>
      <c r="X39" s="234"/>
      <c r="Y39" s="234"/>
      <c r="Z39" s="231"/>
      <c r="AB39" s="240"/>
      <c r="AC39" s="240"/>
    </row>
    <row r="40" spans="2:29" s="236" customFormat="1" ht="15.5">
      <c r="B40" s="231"/>
      <c r="C40" s="232"/>
      <c r="D40" s="233"/>
      <c r="E40" s="234"/>
      <c r="F40" s="234"/>
      <c r="G40" s="234"/>
      <c r="H40" s="234"/>
      <c r="I40" s="234"/>
      <c r="J40" s="234"/>
      <c r="K40" s="234"/>
      <c r="L40" s="234"/>
      <c r="M40" s="234"/>
      <c r="N40" s="234"/>
      <c r="O40" s="234"/>
      <c r="P40" s="234"/>
      <c r="Q40" s="234"/>
      <c r="R40" s="234"/>
      <c r="S40" s="234"/>
      <c r="T40" s="234"/>
      <c r="U40" s="235"/>
      <c r="V40" s="234"/>
      <c r="W40" s="234"/>
      <c r="X40" s="234"/>
      <c r="Y40" s="234"/>
      <c r="Z40" s="231"/>
      <c r="AB40" s="240"/>
      <c r="AC40" s="240"/>
    </row>
    <row r="41" spans="2:29" s="236" customFormat="1" ht="15.5">
      <c r="B41" s="231"/>
      <c r="C41" s="232"/>
      <c r="D41" s="233"/>
      <c r="E41" s="234"/>
      <c r="F41" s="234"/>
      <c r="G41" s="234"/>
      <c r="H41" s="234"/>
      <c r="I41" s="234"/>
      <c r="J41" s="234"/>
      <c r="K41" s="234"/>
      <c r="L41" s="234"/>
      <c r="M41" s="234"/>
      <c r="N41" s="234"/>
      <c r="O41" s="234"/>
      <c r="P41" s="234"/>
      <c r="Q41" s="234"/>
      <c r="R41" s="234"/>
      <c r="S41" s="234"/>
      <c r="T41" s="234"/>
      <c r="U41" s="235"/>
      <c r="V41" s="234"/>
      <c r="W41" s="234"/>
      <c r="X41" s="234"/>
      <c r="Y41" s="234"/>
      <c r="Z41" s="231"/>
      <c r="AB41" s="240"/>
      <c r="AC41" s="240"/>
    </row>
    <row r="42" spans="2:29" s="236" customFormat="1" ht="15.5">
      <c r="B42" s="231"/>
      <c r="C42" s="232"/>
      <c r="D42" s="233"/>
      <c r="E42" s="234"/>
      <c r="F42" s="234"/>
      <c r="G42" s="234"/>
      <c r="H42" s="234"/>
      <c r="I42" s="234"/>
      <c r="J42" s="234"/>
      <c r="K42" s="234"/>
      <c r="L42" s="234"/>
      <c r="M42" s="234"/>
      <c r="N42" s="234"/>
      <c r="O42" s="234"/>
      <c r="P42" s="234"/>
      <c r="Q42" s="234"/>
      <c r="R42" s="234"/>
      <c r="S42" s="234"/>
      <c r="T42" s="234"/>
      <c r="U42" s="235"/>
      <c r="V42" s="234"/>
      <c r="W42" s="234"/>
      <c r="X42" s="234"/>
      <c r="Y42" s="234"/>
      <c r="Z42" s="231"/>
      <c r="AB42" s="240"/>
      <c r="AC42" s="240"/>
    </row>
    <row r="43" spans="2:29" s="236" customFormat="1" ht="15.5">
      <c r="B43" s="231"/>
      <c r="C43" s="232"/>
      <c r="D43" s="233"/>
      <c r="E43" s="234"/>
      <c r="F43" s="234"/>
      <c r="G43" s="234"/>
      <c r="H43" s="234"/>
      <c r="I43" s="234"/>
      <c r="J43" s="234"/>
      <c r="K43" s="234"/>
      <c r="L43" s="234"/>
      <c r="M43" s="234"/>
      <c r="N43" s="234"/>
      <c r="O43" s="234"/>
      <c r="P43" s="234"/>
      <c r="Q43" s="234"/>
      <c r="R43" s="234"/>
      <c r="S43" s="234"/>
      <c r="T43" s="234"/>
      <c r="U43" s="235"/>
      <c r="V43" s="234"/>
      <c r="W43" s="234"/>
      <c r="X43" s="234"/>
      <c r="Y43" s="234"/>
      <c r="Z43" s="231"/>
      <c r="AB43" s="240"/>
      <c r="AC43" s="240"/>
    </row>
    <row r="44" spans="2:29" s="236" customFormat="1" ht="15.5">
      <c r="B44" s="231"/>
      <c r="C44" s="232"/>
      <c r="D44" s="233"/>
      <c r="E44" s="234"/>
      <c r="F44" s="234"/>
      <c r="G44" s="234"/>
      <c r="H44" s="234"/>
      <c r="I44" s="234"/>
      <c r="J44" s="234"/>
      <c r="K44" s="234"/>
      <c r="L44" s="234"/>
      <c r="M44" s="234"/>
      <c r="N44" s="234"/>
      <c r="O44" s="234"/>
      <c r="P44" s="234"/>
      <c r="Q44" s="234"/>
      <c r="R44" s="234"/>
      <c r="S44" s="234"/>
      <c r="T44" s="234"/>
      <c r="U44" s="235"/>
      <c r="V44" s="234"/>
      <c r="W44" s="234"/>
      <c r="X44" s="234"/>
      <c r="Y44" s="234"/>
      <c r="Z44" s="231"/>
      <c r="AB44" s="240"/>
      <c r="AC44" s="240"/>
    </row>
    <row r="45" spans="2:29" s="236" customFormat="1" ht="15.5">
      <c r="B45" s="231"/>
      <c r="C45" s="232"/>
      <c r="D45" s="233"/>
      <c r="E45" s="234"/>
      <c r="F45" s="234"/>
      <c r="G45" s="234"/>
      <c r="H45" s="234"/>
      <c r="I45" s="234"/>
      <c r="J45" s="234"/>
      <c r="K45" s="234"/>
      <c r="L45" s="234"/>
      <c r="M45" s="234"/>
      <c r="N45" s="234"/>
      <c r="O45" s="234"/>
      <c r="P45" s="234"/>
      <c r="Q45" s="234"/>
      <c r="R45" s="234"/>
      <c r="S45" s="234"/>
      <c r="T45" s="234"/>
      <c r="U45" s="235"/>
      <c r="V45" s="234"/>
      <c r="W45" s="234"/>
      <c r="X45" s="234"/>
      <c r="Y45" s="234"/>
      <c r="Z45" s="231"/>
      <c r="AB45" s="240"/>
      <c r="AC45" s="240"/>
    </row>
    <row r="46" spans="2:29" s="236" customFormat="1" ht="15.5">
      <c r="B46" s="231"/>
      <c r="C46" s="232"/>
      <c r="D46" s="233"/>
      <c r="E46" s="234"/>
      <c r="F46" s="234"/>
      <c r="G46" s="234"/>
      <c r="H46" s="234"/>
      <c r="I46" s="234"/>
      <c r="J46" s="234"/>
      <c r="K46" s="234"/>
      <c r="L46" s="234"/>
      <c r="M46" s="234"/>
      <c r="N46" s="234"/>
      <c r="O46" s="234"/>
      <c r="P46" s="234"/>
      <c r="Q46" s="234"/>
      <c r="R46" s="234"/>
      <c r="S46" s="234"/>
      <c r="T46" s="234"/>
      <c r="U46" s="235"/>
      <c r="V46" s="234"/>
      <c r="W46" s="234"/>
      <c r="X46" s="234"/>
      <c r="Y46" s="234"/>
      <c r="Z46" s="231"/>
      <c r="AB46" s="240"/>
      <c r="AC46" s="240"/>
    </row>
    <row r="47" spans="2:29" ht="12.75" customHeight="1">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240"/>
      <c r="AC47" s="240"/>
    </row>
    <row r="48" spans="2:29" ht="20.149999999999999" customHeight="1">
      <c r="AB48" s="240"/>
      <c r="AC48" s="240"/>
    </row>
    <row r="49" spans="28:30" ht="20.149999999999999" customHeight="1">
      <c r="AB49" s="240"/>
      <c r="AC49" s="240"/>
    </row>
    <row r="50" spans="28:30" ht="20.149999999999999" customHeight="1">
      <c r="AB50" s="240"/>
      <c r="AC50" s="240"/>
    </row>
    <row r="51" spans="28:30" ht="20.149999999999999" customHeight="1">
      <c r="AB51" s="240"/>
      <c r="AC51" s="240"/>
    </row>
    <row r="52" spans="28:30" ht="20.149999999999999" customHeight="1">
      <c r="AB52" s="240"/>
      <c r="AC52" s="240"/>
      <c r="AD52" s="241"/>
    </row>
    <row r="53" spans="28:30" ht="20.149999999999999" customHeight="1">
      <c r="AB53" s="240"/>
      <c r="AC53" s="240"/>
    </row>
    <row r="54" spans="28:30" ht="20.149999999999999" customHeight="1">
      <c r="AB54" s="240"/>
      <c r="AC54" s="240"/>
    </row>
    <row r="55" spans="28:30" ht="20.149999999999999" customHeight="1">
      <c r="AB55" s="240"/>
      <c r="AC55" s="240"/>
    </row>
    <row r="56" spans="28:30" ht="20.149999999999999" customHeight="1">
      <c r="AB56" s="240"/>
      <c r="AC56" s="240"/>
    </row>
    <row r="57" spans="28:30" ht="20.149999999999999" customHeight="1">
      <c r="AB57" s="240"/>
      <c r="AC57" s="240"/>
    </row>
    <row r="58" spans="28:30" ht="20.149999999999999" customHeight="1">
      <c r="AB58" s="240"/>
      <c r="AC58" s="240"/>
    </row>
    <row r="59" spans="28:30" ht="20.149999999999999" customHeight="1">
      <c r="AB59" s="240"/>
      <c r="AC59" s="240"/>
    </row>
    <row r="60" spans="28:30" ht="20.149999999999999" customHeight="1">
      <c r="AB60" s="240"/>
      <c r="AC60" s="240"/>
    </row>
    <row r="61" spans="28:30" ht="20.149999999999999" customHeight="1">
      <c r="AB61" s="240"/>
      <c r="AC61" s="240"/>
    </row>
    <row r="62" spans="28:30" ht="20.149999999999999" customHeight="1">
      <c r="AB62" s="240"/>
      <c r="AC62" s="240"/>
    </row>
    <row r="63" spans="28:30" ht="20.149999999999999" customHeight="1">
      <c r="AB63" s="240"/>
      <c r="AC63" s="240"/>
    </row>
    <row r="64" spans="28:30" ht="20.149999999999999" customHeight="1">
      <c r="AB64" s="242"/>
      <c r="AC64" s="242"/>
    </row>
    <row r="65" spans="28:29" ht="20.149999999999999" customHeight="1">
      <c r="AB65" s="240"/>
      <c r="AC65" s="240"/>
    </row>
    <row r="66" spans="28:29" ht="20.149999999999999" customHeight="1">
      <c r="AB66" s="240"/>
      <c r="AC66" s="240"/>
    </row>
    <row r="67" spans="28:29" ht="20.149999999999999" customHeight="1">
      <c r="AB67" s="240"/>
      <c r="AC67" s="240"/>
    </row>
    <row r="68" spans="28:29" ht="20.149999999999999" customHeight="1">
      <c r="AB68" s="240"/>
      <c r="AC68" s="240"/>
    </row>
    <row r="69" spans="28:29" ht="20.149999999999999" customHeight="1">
      <c r="AB69" s="240"/>
      <c r="AC69" s="240"/>
    </row>
    <row r="70" spans="28:29" ht="20.149999999999999" customHeight="1">
      <c r="AB70" s="240"/>
      <c r="AC70" s="240"/>
    </row>
    <row r="71" spans="28:29" ht="20.149999999999999" customHeight="1">
      <c r="AB71" s="240"/>
      <c r="AC71" s="240"/>
    </row>
    <row r="72" spans="28:29" ht="20.149999999999999" customHeight="1">
      <c r="AB72" s="240"/>
      <c r="AC72" s="240"/>
    </row>
    <row r="73" spans="28:29" ht="20.149999999999999" customHeight="1">
      <c r="AB73" s="240"/>
      <c r="AC73" s="240"/>
    </row>
    <row r="81" spans="29:29" ht="20.149999999999999" customHeight="1">
      <c r="AC81" s="243"/>
    </row>
    <row r="82" spans="29:29" ht="20.149999999999999" customHeight="1">
      <c r="AC82" s="244"/>
    </row>
    <row r="146" spans="28:29" ht="20.149999999999999" customHeight="1">
      <c r="AB146" s="245"/>
      <c r="AC146" s="246"/>
    </row>
    <row r="147" spans="28:29" ht="20.149999999999999" customHeight="1">
      <c r="AB147" s="245"/>
      <c r="AC147" s="246"/>
    </row>
    <row r="148" spans="28:29" ht="20.149999999999999" customHeight="1">
      <c r="AB148" s="245"/>
      <c r="AC148" s="246"/>
    </row>
    <row r="149" spans="28:29" ht="20.149999999999999" customHeight="1">
      <c r="AB149" s="245"/>
      <c r="AC149" s="246"/>
    </row>
    <row r="150" spans="28:29" ht="20.149999999999999" customHeight="1">
      <c r="AB150" s="245"/>
      <c r="AC150" s="246"/>
    </row>
    <row r="151" spans="28:29" ht="20.149999999999999" customHeight="1">
      <c r="AB151" s="245"/>
      <c r="AC151" s="246"/>
    </row>
    <row r="152" spans="28:29" ht="20.149999999999999" customHeight="1">
      <c r="AB152" s="245"/>
      <c r="AC152" s="246"/>
    </row>
    <row r="153" spans="28:29" ht="20.149999999999999" customHeight="1">
      <c r="AB153" s="245"/>
      <c r="AC153" s="246"/>
    </row>
    <row r="154" spans="28:29" ht="20.149999999999999" customHeight="1">
      <c r="AB154" s="245"/>
      <c r="AC154" s="246"/>
    </row>
    <row r="155" spans="28:29" ht="20.149999999999999" customHeight="1">
      <c r="AB155" s="245"/>
      <c r="AC155" s="246"/>
    </row>
    <row r="156" spans="28:29" ht="20.149999999999999" customHeight="1">
      <c r="AB156" s="245"/>
      <c r="AC156" s="246"/>
    </row>
    <row r="157" spans="28:29" ht="20.149999999999999" customHeight="1">
      <c r="AB157" s="245"/>
      <c r="AC157" s="246"/>
    </row>
    <row r="158" spans="28:29" ht="20.149999999999999" customHeight="1">
      <c r="AB158" s="245"/>
      <c r="AC158" s="246"/>
    </row>
    <row r="159" spans="28:29" ht="20.149999999999999" customHeight="1">
      <c r="AB159" s="245"/>
      <c r="AC159" s="246"/>
    </row>
    <row r="160" spans="28:29" ht="20.149999999999999" customHeight="1">
      <c r="AB160" s="245"/>
      <c r="AC160" s="246"/>
    </row>
    <row r="161" spans="28:29" ht="20.149999999999999" customHeight="1">
      <c r="AB161" s="245"/>
      <c r="AC161" s="246"/>
    </row>
    <row r="162" spans="28:29" ht="20.149999999999999" customHeight="1">
      <c r="AB162" s="245"/>
      <c r="AC162" s="246"/>
    </row>
    <row r="163" spans="28:29" ht="20.149999999999999" customHeight="1">
      <c r="AB163" s="245"/>
      <c r="AC163" s="246"/>
    </row>
    <row r="164" spans="28:29" ht="20.149999999999999" customHeight="1">
      <c r="AB164" s="245"/>
      <c r="AC164" s="246"/>
    </row>
    <row r="165" spans="28:29" ht="20.149999999999999" customHeight="1">
      <c r="AB165" s="245"/>
      <c r="AC165" s="246"/>
    </row>
    <row r="166" spans="28:29" ht="20.149999999999999" customHeight="1">
      <c r="AB166" s="245"/>
      <c r="AC166" s="246"/>
    </row>
    <row r="167" spans="28:29" ht="20.149999999999999" customHeight="1">
      <c r="AB167" s="245"/>
      <c r="AC167" s="246"/>
    </row>
    <row r="168" spans="28:29" ht="20.149999999999999" customHeight="1">
      <c r="AB168" s="245"/>
      <c r="AC168" s="246"/>
    </row>
    <row r="169" spans="28:29" ht="20.149999999999999" customHeight="1">
      <c r="AB169" s="245"/>
      <c r="AC169" s="246"/>
    </row>
    <row r="170" spans="28:29" ht="20.149999999999999" customHeight="1">
      <c r="AB170" s="245"/>
      <c r="AC170" s="246"/>
    </row>
    <row r="171" spans="28:29" ht="20.149999999999999" customHeight="1">
      <c r="AB171" s="245"/>
      <c r="AC171" s="246"/>
    </row>
    <row r="172" spans="28:29" ht="20.149999999999999" customHeight="1">
      <c r="AB172" s="245"/>
      <c r="AC172" s="246"/>
    </row>
    <row r="173" spans="28:29" ht="20.149999999999999" customHeight="1">
      <c r="AB173" s="245"/>
      <c r="AC173" s="246"/>
    </row>
    <row r="174" spans="28:29" ht="20.149999999999999" customHeight="1">
      <c r="AB174" s="245"/>
      <c r="AC174" s="246"/>
    </row>
    <row r="175" spans="28:29" ht="20.149999999999999" customHeight="1">
      <c r="AB175" s="245"/>
      <c r="AC175" s="246"/>
    </row>
    <row r="176" spans="28:29" ht="20.149999999999999" customHeight="1">
      <c r="AB176" s="245"/>
      <c r="AC176" s="246"/>
    </row>
    <row r="177" spans="28:29" ht="20.149999999999999" customHeight="1">
      <c r="AB177" s="245"/>
      <c r="AC177" s="246"/>
    </row>
    <row r="178" spans="28:29" ht="20.149999999999999" customHeight="1">
      <c r="AB178" s="245"/>
      <c r="AC178" s="246"/>
    </row>
    <row r="179" spans="28:29" ht="20.149999999999999" customHeight="1">
      <c r="AB179" s="245"/>
      <c r="AC179" s="246"/>
    </row>
    <row r="180" spans="28:29" ht="20.149999999999999" customHeight="1">
      <c r="AB180" s="245"/>
      <c r="AC180" s="246"/>
    </row>
    <row r="181" spans="28:29" ht="20.149999999999999" customHeight="1">
      <c r="AB181" s="245"/>
      <c r="AC181" s="246"/>
    </row>
    <row r="182" spans="28:29" ht="20.149999999999999" customHeight="1">
      <c r="AB182" s="245"/>
      <c r="AC182" s="246"/>
    </row>
    <row r="183" spans="28:29" ht="20.149999999999999" customHeight="1">
      <c r="AB183" s="245"/>
      <c r="AC183" s="246"/>
    </row>
    <row r="184" spans="28:29" ht="20.149999999999999" customHeight="1">
      <c r="AB184" s="245"/>
      <c r="AC184" s="246"/>
    </row>
    <row r="185" spans="28:29" ht="20.149999999999999" customHeight="1">
      <c r="AB185" s="245"/>
      <c r="AC185" s="246"/>
    </row>
    <row r="186" spans="28:29" ht="20.149999999999999" customHeight="1">
      <c r="AB186" s="245"/>
      <c r="AC186" s="246"/>
    </row>
    <row r="187" spans="28:29" ht="20.149999999999999" customHeight="1">
      <c r="AB187" s="247"/>
      <c r="AC187" s="248"/>
    </row>
    <row r="188" spans="28:29" ht="20.149999999999999" customHeight="1">
      <c r="AB188" s="247"/>
      <c r="AC188" s="248"/>
    </row>
    <row r="189" spans="28:29" ht="20.149999999999999" customHeight="1">
      <c r="AB189" s="249"/>
      <c r="AC189" s="250"/>
    </row>
    <row r="190" spans="28:29" ht="20.149999999999999" customHeight="1">
      <c r="AB190" s="249"/>
      <c r="AC190" s="250"/>
    </row>
    <row r="191" spans="28:29" ht="20.149999999999999" customHeight="1">
      <c r="AB191" s="249"/>
      <c r="AC191" s="250"/>
    </row>
    <row r="192" spans="28:29" ht="20.149999999999999" customHeight="1">
      <c r="AB192" s="249"/>
      <c r="AC192" s="250"/>
    </row>
  </sheetData>
  <sheetProtection algorithmName="SHA-512" hashValue="51usYltQshnGI9MoUVrJ4GRV8UErrtNeF0rbj830xLgcnvAjVCCiHJ3s98iuqE3O1pf1D6KSPVPyzaecLV0l3g==" saltValue="fXJ8Kv/yJVt/iMH83SNmIQ==" spinCount="100000" sheet="1" formatCells="0" formatRows="0" insertRows="0" deleteRows="0" selectLockedCells="1" autoFilter="0" pivotTables="0"/>
  <mergeCells count="38">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 ref="D7:I7"/>
    <mergeCell ref="J7:V7"/>
    <mergeCell ref="D8:I8"/>
    <mergeCell ref="J8:V8"/>
    <mergeCell ref="D14:I14"/>
    <mergeCell ref="D12:I12"/>
    <mergeCell ref="K12:M12"/>
    <mergeCell ref="Q12:T12"/>
    <mergeCell ref="K14:M14"/>
    <mergeCell ref="O14:Q14"/>
    <mergeCell ref="J22:V22"/>
    <mergeCell ref="J17:O17"/>
    <mergeCell ref="D18:I18"/>
    <mergeCell ref="J18:O18"/>
    <mergeCell ref="D15:I15"/>
    <mergeCell ref="J15:V15"/>
    <mergeCell ref="S21:U21"/>
    <mergeCell ref="D19:I19"/>
    <mergeCell ref="J16:O16"/>
    <mergeCell ref="D16:I16"/>
    <mergeCell ref="D17:I17"/>
    <mergeCell ref="J19:O19"/>
  </mergeCells>
  <phoneticPr fontId="22"/>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&amp;R&amp;K00-042R6高層ZEH-M_ver.1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 style="280" customWidth="1"/>
    <col min="24" max="24" width="3.08203125" style="280" customWidth="1"/>
    <col min="25" max="26" width="9" style="280" customWidth="1"/>
    <col min="27" max="27" width="9" style="230" customWidth="1"/>
    <col min="28" max="28" width="9" style="363" customWidth="1"/>
    <col min="29" max="29" width="9" style="364" customWidth="1"/>
    <col min="30" max="30" width="9" style="280" customWidth="1"/>
    <col min="31"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1280</v>
      </c>
      <c r="C1" s="1111"/>
      <c r="D1" s="1111"/>
      <c r="E1" s="1111"/>
      <c r="F1" s="1111"/>
      <c r="G1" s="1111"/>
      <c r="H1" s="1111"/>
      <c r="I1" s="1111"/>
      <c r="J1" s="1111"/>
      <c r="K1" s="1111"/>
      <c r="L1" s="1111"/>
      <c r="M1" s="1111"/>
      <c r="N1" s="1111"/>
      <c r="O1" s="1111"/>
      <c r="P1" s="1111"/>
      <c r="Q1" s="1111"/>
    </row>
    <row r="2" spans="2:44" ht="20.149999999999999" customHeight="1">
      <c r="B2" s="722" t="s">
        <v>583</v>
      </c>
    </row>
    <row r="3" spans="2:44" ht="7.5" customHeight="1">
      <c r="Q3" s="281"/>
      <c r="Y3" s="281"/>
      <c r="Z3" s="282"/>
    </row>
    <row r="4" spans="2:44" ht="19.5" customHeight="1">
      <c r="B4" s="283" t="s">
        <v>1042</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64" t="s">
        <v>439</v>
      </c>
      <c r="E7" s="2165"/>
      <c r="F7" s="2165"/>
      <c r="G7" s="2165"/>
      <c r="H7" s="2165"/>
      <c r="I7" s="2166"/>
      <c r="J7" s="2306" t="str">
        <f>IF(入力シート!F11="","",入力シート!F11)&amp;"高層ＺＥＨ-Ｍ支援事業"</f>
        <v>高層ＺＥＨ-Ｍ支援事業</v>
      </c>
      <c r="K7" s="2306"/>
      <c r="L7" s="2306"/>
      <c r="M7" s="2306"/>
      <c r="N7" s="2306"/>
      <c r="O7" s="2306"/>
      <c r="P7" s="2306"/>
      <c r="Q7" s="2306"/>
      <c r="R7" s="2306"/>
      <c r="S7" s="2306"/>
      <c r="T7" s="2306"/>
      <c r="U7" s="2306"/>
      <c r="V7" s="2307"/>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64" t="s">
        <v>278</v>
      </c>
      <c r="E10" s="2165"/>
      <c r="F10" s="2165"/>
      <c r="G10" s="2165"/>
      <c r="H10" s="2165"/>
      <c r="I10" s="2166"/>
      <c r="J10" s="2407"/>
      <c r="K10" s="2408"/>
      <c r="L10" s="2408"/>
      <c r="M10" s="2408"/>
      <c r="N10" s="2408"/>
      <c r="O10" s="2408"/>
      <c r="P10" s="2408"/>
      <c r="Q10" s="2408"/>
      <c r="R10" s="2408"/>
      <c r="S10" s="2408"/>
      <c r="T10" s="2408"/>
      <c r="U10" s="2408"/>
      <c r="V10" s="2409"/>
      <c r="W10" s="302"/>
      <c r="X10" s="279"/>
      <c r="Y10" s="279"/>
      <c r="AA10" s="348"/>
      <c r="AB10" s="363"/>
      <c r="AC10" s="364"/>
    </row>
    <row r="11" spans="2:44" s="295" customFormat="1" ht="24.75" customHeight="1">
      <c r="C11" s="286"/>
      <c r="D11" s="2223" t="s">
        <v>475</v>
      </c>
      <c r="E11" s="2165"/>
      <c r="F11" s="2165"/>
      <c r="G11" s="2165"/>
      <c r="H11" s="2165"/>
      <c r="I11" s="2166"/>
      <c r="J11" s="2407"/>
      <c r="K11" s="2408"/>
      <c r="L11" s="2408"/>
      <c r="M11" s="2408"/>
      <c r="N11" s="2408"/>
      <c r="O11" s="2408"/>
      <c r="P11" s="2408"/>
      <c r="Q11" s="2408"/>
      <c r="R11" s="2408"/>
      <c r="S11" s="2408"/>
      <c r="T11" s="2408"/>
      <c r="U11" s="2408"/>
      <c r="V11" s="2409"/>
      <c r="W11" s="302"/>
      <c r="X11" s="279"/>
      <c r="Y11" s="279"/>
      <c r="AA11" s="348"/>
      <c r="AB11" s="363"/>
      <c r="AC11" s="364"/>
    </row>
    <row r="12" spans="2:44" s="295" customFormat="1" ht="18" customHeight="1">
      <c r="C12" s="286"/>
      <c r="D12" s="2164" t="s">
        <v>414</v>
      </c>
      <c r="E12" s="2165"/>
      <c r="F12" s="2165"/>
      <c r="G12" s="2165"/>
      <c r="H12" s="2165"/>
      <c r="I12" s="2166"/>
      <c r="J12" s="320" t="s">
        <v>231</v>
      </c>
      <c r="K12" s="351" t="s">
        <v>476</v>
      </c>
      <c r="L12" s="321"/>
      <c r="M12" s="298"/>
      <c r="N12" s="298"/>
      <c r="O12" s="322" t="s">
        <v>231</v>
      </c>
      <c r="P12" s="351" t="s">
        <v>477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64" t="s">
        <v>478</v>
      </c>
      <c r="E14" s="2165"/>
      <c r="F14" s="2165"/>
      <c r="G14" s="2165"/>
      <c r="H14" s="2165"/>
      <c r="I14" s="2166"/>
      <c r="J14" s="2164" t="s">
        <v>479</v>
      </c>
      <c r="K14" s="2166"/>
      <c r="L14" s="2408"/>
      <c r="M14" s="2408"/>
      <c r="N14" s="2408"/>
      <c r="O14" s="2408"/>
      <c r="P14" s="2408"/>
      <c r="Q14" s="2408"/>
      <c r="R14" s="2164" t="s">
        <v>480</v>
      </c>
      <c r="S14" s="2166"/>
      <c r="T14" s="2405"/>
      <c r="U14" s="2405"/>
      <c r="V14" s="349" t="s">
        <v>481</v>
      </c>
      <c r="W14" s="302"/>
      <c r="X14" s="279"/>
      <c r="Y14" s="279"/>
      <c r="AA14" s="348"/>
      <c r="AB14" s="363"/>
      <c r="AC14" s="364"/>
    </row>
    <row r="15" spans="2:44" s="295" customFormat="1" ht="18" customHeight="1">
      <c r="C15" s="286"/>
      <c r="D15" s="2164" t="s">
        <v>482</v>
      </c>
      <c r="E15" s="2165"/>
      <c r="F15" s="2165"/>
      <c r="G15" s="2165"/>
      <c r="H15" s="2165"/>
      <c r="I15" s="2166"/>
      <c r="J15" s="2164" t="s">
        <v>479</v>
      </c>
      <c r="K15" s="2166"/>
      <c r="L15" s="2408"/>
      <c r="M15" s="2408"/>
      <c r="N15" s="2408"/>
      <c r="O15" s="2408"/>
      <c r="P15" s="2408"/>
      <c r="Q15" s="2408"/>
      <c r="R15" s="2164" t="s">
        <v>480</v>
      </c>
      <c r="S15" s="2166"/>
      <c r="T15" s="2405"/>
      <c r="U15" s="2405"/>
      <c r="V15" s="349" t="s">
        <v>481</v>
      </c>
      <c r="W15" s="302"/>
      <c r="X15" s="279"/>
      <c r="Y15" s="279"/>
      <c r="AA15" s="348"/>
      <c r="AB15" s="363"/>
      <c r="AC15" s="364"/>
    </row>
    <row r="16" spans="2:44" s="295" customFormat="1" ht="18" customHeight="1">
      <c r="C16" s="286"/>
      <c r="D16" s="2164" t="s">
        <v>483</v>
      </c>
      <c r="E16" s="2165"/>
      <c r="F16" s="2165"/>
      <c r="G16" s="2165"/>
      <c r="H16" s="2165"/>
      <c r="I16" s="2166"/>
      <c r="J16" s="2164" t="s">
        <v>479</v>
      </c>
      <c r="K16" s="2166"/>
      <c r="L16" s="2408"/>
      <c r="M16" s="2408"/>
      <c r="N16" s="2408"/>
      <c r="O16" s="2408"/>
      <c r="P16" s="2408"/>
      <c r="Q16" s="2408"/>
      <c r="R16" s="2164" t="s">
        <v>480</v>
      </c>
      <c r="S16" s="2166"/>
      <c r="T16" s="2405"/>
      <c r="U16" s="2405"/>
      <c r="V16" s="349" t="s">
        <v>481</v>
      </c>
      <c r="W16" s="302"/>
      <c r="X16" s="279"/>
      <c r="Y16" s="279"/>
      <c r="AA16" s="348"/>
      <c r="AB16" s="363"/>
      <c r="AC16" s="364"/>
    </row>
    <row r="17" spans="2:44" s="295" customFormat="1" ht="18" customHeight="1">
      <c r="C17" s="286"/>
      <c r="D17" s="2223" t="s">
        <v>484</v>
      </c>
      <c r="E17" s="2165"/>
      <c r="F17" s="2165"/>
      <c r="G17" s="2165"/>
      <c r="H17" s="2165"/>
      <c r="I17" s="2166"/>
      <c r="J17" s="2422"/>
      <c r="K17" s="2423"/>
      <c r="L17" s="2423"/>
      <c r="M17" s="2423"/>
      <c r="N17" s="2423"/>
      <c r="O17" s="2423"/>
      <c r="P17" s="2423"/>
      <c r="Q17" s="2423"/>
      <c r="R17" s="2423"/>
      <c r="S17" s="2423"/>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23" t="s">
        <v>426</v>
      </c>
      <c r="E19" s="2165"/>
      <c r="F19" s="2165"/>
      <c r="G19" s="2165"/>
      <c r="H19" s="2165"/>
      <c r="I19" s="2166"/>
      <c r="J19" s="2407"/>
      <c r="K19" s="2408"/>
      <c r="L19" s="2408"/>
      <c r="M19" s="2408"/>
      <c r="N19" s="2408"/>
      <c r="O19" s="2408"/>
      <c r="P19" s="2408"/>
      <c r="Q19" s="2408"/>
      <c r="R19" s="2408"/>
      <c r="S19" s="2408"/>
      <c r="T19" s="2408"/>
      <c r="U19" s="2408"/>
      <c r="V19" s="2409"/>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80" t="s">
        <v>1279</v>
      </c>
      <c r="E22" s="2381"/>
      <c r="F22" s="2381"/>
      <c r="G22" s="2381"/>
      <c r="H22" s="2381"/>
      <c r="I22" s="2382"/>
      <c r="J22" s="2394" t="s">
        <v>427</v>
      </c>
      <c r="K22" s="2395"/>
      <c r="L22" s="2395"/>
      <c r="M22" s="2395"/>
      <c r="N22" s="2424"/>
      <c r="O22" s="2396" t="s">
        <v>420</v>
      </c>
      <c r="P22" s="2397"/>
      <c r="Q22" s="2397"/>
      <c r="R22" s="2397"/>
      <c r="S22" s="2398"/>
      <c r="T22" s="2425"/>
      <c r="U22" s="2426"/>
      <c r="V22" s="2426"/>
      <c r="W22" s="2426"/>
      <c r="X22" s="2426"/>
      <c r="Y22" s="331"/>
      <c r="Z22" s="331"/>
      <c r="AA22" s="332"/>
      <c r="AB22" s="332"/>
      <c r="AC22" s="331"/>
      <c r="AD22" s="328"/>
      <c r="AE22" s="259"/>
      <c r="AF22" s="259"/>
      <c r="AG22" s="253"/>
    </row>
    <row r="23" spans="2:44" s="329" customFormat="1" ht="18" customHeight="1">
      <c r="B23" s="254"/>
      <c r="C23" s="330"/>
      <c r="D23" s="2413"/>
      <c r="E23" s="2414"/>
      <c r="F23" s="2414"/>
      <c r="G23" s="2414"/>
      <c r="H23" s="2414"/>
      <c r="I23" s="2415"/>
      <c r="J23" s="2416">
        <f>T17</f>
        <v>0</v>
      </c>
      <c r="K23" s="2417"/>
      <c r="L23" s="2417"/>
      <c r="M23" s="2417"/>
      <c r="N23" s="333" t="s">
        <v>47</v>
      </c>
      <c r="O23" s="2418">
        <f>IF(J12="■",IF(J23&gt;=22,900000,0),IF(O12="■",IF(AND(J23&gt;=5,J23&lt;8),650000,IF(J23&gt;=8,800000,0)),0))</f>
        <v>0</v>
      </c>
      <c r="P23" s="2419"/>
      <c r="Q23" s="2419"/>
      <c r="R23" s="2419"/>
      <c r="S23" s="334" t="s">
        <v>422</v>
      </c>
      <c r="T23" s="2420"/>
      <c r="U23" s="2421"/>
      <c r="V23" s="2421"/>
      <c r="W23" s="2421"/>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29"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29"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29"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3"/>
      <c r="AC35" s="364"/>
    </row>
    <row r="36" spans="3:29"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3"/>
      <c r="AC36" s="364"/>
    </row>
    <row r="37" spans="3:29"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3"/>
      <c r="AC37" s="364"/>
    </row>
    <row r="38" spans="3:29"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29"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29"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29"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29"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29" s="288" customFormat="1" ht="15.5">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AA43" s="231"/>
      <c r="AB43" s="367"/>
      <c r="AC43" s="257"/>
    </row>
    <row r="44" spans="3:29" s="288" customFormat="1" ht="15.5">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AA44" s="231"/>
      <c r="AB44" s="367"/>
      <c r="AC44" s="257"/>
    </row>
    <row r="45" spans="3:29" s="288" customFormat="1" ht="15.5">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AA45" s="231"/>
      <c r="AB45" s="367"/>
      <c r="AC45" s="257"/>
    </row>
    <row r="46" spans="3:29" ht="12.75" customHeight="1">
      <c r="AB46" s="367"/>
      <c r="AC46" s="257"/>
    </row>
    <row r="47" spans="3:29" ht="20.149999999999999" customHeight="1">
      <c r="AB47" s="367"/>
      <c r="AC47" s="257"/>
    </row>
    <row r="48" spans="3:29" ht="20.149999999999999" customHeight="1">
      <c r="AB48" s="367"/>
      <c r="AC48" s="257"/>
    </row>
    <row r="49" spans="28:30" ht="20.149999999999999" customHeight="1">
      <c r="AB49" s="367"/>
      <c r="AC49" s="257"/>
    </row>
    <row r="50" spans="28:30" ht="20.149999999999999" customHeight="1">
      <c r="AB50" s="367"/>
      <c r="AC50" s="257"/>
    </row>
    <row r="51" spans="28:30" ht="20.149999999999999" customHeight="1">
      <c r="AB51" s="367"/>
      <c r="AC51" s="257"/>
      <c r="AD51" s="368"/>
    </row>
    <row r="52" spans="28:30" ht="20.149999999999999" customHeight="1">
      <c r="AB52" s="367"/>
      <c r="AC52" s="257"/>
    </row>
    <row r="53" spans="28:30" ht="20.149999999999999" customHeight="1">
      <c r="AB53" s="367"/>
      <c r="AC53" s="257"/>
    </row>
    <row r="54" spans="28:30" ht="20.149999999999999" customHeight="1">
      <c r="AB54" s="367"/>
      <c r="AC54" s="257"/>
    </row>
    <row r="55" spans="28:30" ht="20.149999999999999" customHeight="1">
      <c r="AB55" s="367"/>
      <c r="AC55" s="257"/>
    </row>
    <row r="56" spans="28:30" ht="20.149999999999999" customHeight="1">
      <c r="AB56" s="367"/>
      <c r="AC56" s="257"/>
    </row>
    <row r="57" spans="28:30" ht="20.149999999999999" customHeight="1">
      <c r="AB57" s="367"/>
      <c r="AC57" s="257"/>
    </row>
    <row r="58" spans="28:30" ht="20.149999999999999" customHeight="1">
      <c r="AB58" s="367"/>
      <c r="AC58" s="257"/>
    </row>
    <row r="59" spans="28:30" ht="20.149999999999999" customHeight="1">
      <c r="AB59" s="367"/>
      <c r="AC59" s="257"/>
    </row>
    <row r="60" spans="28:30" ht="20.149999999999999" customHeight="1">
      <c r="AB60" s="367"/>
      <c r="AC60" s="257"/>
    </row>
    <row r="61" spans="28:30" ht="20.149999999999999" customHeight="1">
      <c r="AB61" s="367"/>
      <c r="AC61" s="257"/>
    </row>
    <row r="62" spans="28:30" ht="20.149999999999999" customHeight="1">
      <c r="AB62" s="367"/>
      <c r="AC62" s="257"/>
    </row>
    <row r="63" spans="28:30" ht="20.149999999999999" customHeight="1">
      <c r="AB63" s="369"/>
      <c r="AC63" s="370"/>
    </row>
    <row r="64" spans="28:30"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0" spans="28:29" ht="20.149999999999999" customHeight="1">
      <c r="AB70" s="367"/>
      <c r="AC70" s="257"/>
    </row>
    <row r="71" spans="28:29" ht="20.149999999999999" customHeight="1">
      <c r="AB71" s="367"/>
      <c r="AC71" s="257"/>
    </row>
    <row r="72" spans="28:29" ht="20.149999999999999" customHeight="1">
      <c r="AB72" s="367"/>
      <c r="AC72" s="257"/>
    </row>
    <row r="80" spans="28:29" ht="20.149999999999999" customHeight="1">
      <c r="AC80" s="371"/>
    </row>
    <row r="81" spans="29:29" ht="20.149999999999999" customHeight="1">
      <c r="AC81" s="372"/>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3"/>
      <c r="AC183" s="374"/>
    </row>
    <row r="184" spans="28:29" ht="20.149999999999999" customHeight="1">
      <c r="AB184" s="373"/>
      <c r="AC184" s="374"/>
    </row>
    <row r="185" spans="28:29" ht="20.149999999999999" customHeight="1">
      <c r="AB185" s="373"/>
      <c r="AC185" s="374"/>
    </row>
    <row r="186" spans="28:29" ht="20.149999999999999" customHeight="1">
      <c r="AB186" s="375"/>
      <c r="AC186" s="376"/>
    </row>
    <row r="187" spans="28:29" ht="20.149999999999999" customHeight="1">
      <c r="AB187" s="375"/>
      <c r="AC187" s="376"/>
    </row>
    <row r="188" spans="28:29" ht="20.149999999999999" customHeight="1">
      <c r="AB188" s="377"/>
      <c r="AC188" s="378"/>
    </row>
    <row r="189" spans="28:29" ht="20.149999999999999" customHeight="1">
      <c r="AB189" s="377"/>
      <c r="AC189" s="378"/>
    </row>
    <row r="190" spans="28:29" ht="20.149999999999999" customHeight="1">
      <c r="AB190" s="377"/>
      <c r="AC190" s="378"/>
    </row>
    <row r="191" spans="28:29" ht="20.149999999999999" customHeight="1">
      <c r="AB191" s="377"/>
      <c r="AC191" s="378"/>
    </row>
  </sheetData>
  <sheetProtection algorithmName="SHA-512" hashValue="QfPxSHahi19Wi2K/P7S6ncA0XvgqKFUCzQnX+l4edLWFGYu/D9ZyW7zT8kZXWGasWLlMtn/A26VvoVpp3jQGGw==" saltValue="icUkDKoOUMDA50ow273hKw==" spinCount="100000" sheet="1" formatCells="0" formatRows="0" insertRows="0" deleteRows="0" selectLockedCells="1" autoFilter="0" pivotTables="0"/>
  <mergeCells count="35">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D10:I10"/>
    <mergeCell ref="J10:V10"/>
    <mergeCell ref="D11:I11"/>
    <mergeCell ref="J11:V11"/>
    <mergeCell ref="D12:I12"/>
    <mergeCell ref="D14:I14"/>
    <mergeCell ref="J14:K14"/>
    <mergeCell ref="L14:Q14"/>
    <mergeCell ref="R14:S14"/>
    <mergeCell ref="T14:U14"/>
  </mergeCells>
  <phoneticPr fontId="22"/>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8203125" style="280" customWidth="1"/>
    <col min="24" max="26" width="9" style="280" customWidth="1"/>
    <col min="27" max="27" width="9" style="230" customWidth="1"/>
    <col min="28" max="28" width="9" style="363" customWidth="1"/>
    <col min="29" max="29" width="9" style="364" customWidth="1"/>
    <col min="30" max="31" width="9" style="280" customWidth="1"/>
    <col min="32"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1280</v>
      </c>
    </row>
    <row r="2" spans="2:44" ht="20.149999999999999" customHeight="1">
      <c r="B2" s="722" t="s">
        <v>583</v>
      </c>
    </row>
    <row r="3" spans="2:44" ht="7.5" customHeight="1">
      <c r="Q3" s="281"/>
      <c r="Y3" s="281"/>
      <c r="Z3" s="282"/>
    </row>
    <row r="4" spans="2:44" ht="19.5" customHeight="1">
      <c r="B4" s="283" t="s">
        <v>1041</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64" t="s">
        <v>439</v>
      </c>
      <c r="E7" s="2165"/>
      <c r="F7" s="2165"/>
      <c r="G7" s="2165"/>
      <c r="H7" s="2165"/>
      <c r="I7" s="2166"/>
      <c r="J7" s="2306" t="str">
        <f>IF(入力シート!F11="","",入力シート!F11)&amp;"高層ＺＥＨ-Ｍ支援事業"</f>
        <v>高層ＺＥＨ-Ｍ支援事業</v>
      </c>
      <c r="K7" s="2306"/>
      <c r="L7" s="2306"/>
      <c r="M7" s="2306"/>
      <c r="N7" s="2306"/>
      <c r="O7" s="2306"/>
      <c r="P7" s="2306"/>
      <c r="Q7" s="2306"/>
      <c r="R7" s="2306"/>
      <c r="S7" s="2306"/>
      <c r="T7" s="2306"/>
      <c r="U7" s="2306"/>
      <c r="V7" s="2307"/>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64" t="s">
        <v>278</v>
      </c>
      <c r="E10" s="2165"/>
      <c r="F10" s="2165"/>
      <c r="G10" s="2165"/>
      <c r="H10" s="2165"/>
      <c r="I10" s="2166"/>
      <c r="J10" s="2428"/>
      <c r="K10" s="2429"/>
      <c r="L10" s="2429"/>
      <c r="M10" s="2429"/>
      <c r="N10" s="2429"/>
      <c r="O10" s="2429"/>
      <c r="P10" s="2429"/>
      <c r="Q10" s="2429"/>
      <c r="R10" s="2429"/>
      <c r="S10" s="2429"/>
      <c r="T10" s="2429"/>
      <c r="U10" s="2429"/>
      <c r="V10" s="2430"/>
      <c r="W10" s="302"/>
      <c r="X10" s="279"/>
      <c r="Y10" s="279"/>
      <c r="AA10" s="348"/>
      <c r="AB10" s="363"/>
      <c r="AC10" s="364"/>
    </row>
    <row r="11" spans="2:44" s="295" customFormat="1" ht="24.75" customHeight="1">
      <c r="C11" s="286"/>
      <c r="D11" s="2223" t="s">
        <v>475</v>
      </c>
      <c r="E11" s="2165"/>
      <c r="F11" s="2165"/>
      <c r="G11" s="2165"/>
      <c r="H11" s="2165"/>
      <c r="I11" s="2166"/>
      <c r="J11" s="2431"/>
      <c r="K11" s="2427"/>
      <c r="L11" s="2427"/>
      <c r="M11" s="2427"/>
      <c r="N11" s="2427"/>
      <c r="O11" s="2427"/>
      <c r="P11" s="2427"/>
      <c r="Q11" s="2427"/>
      <c r="R11" s="2427"/>
      <c r="S11" s="2427"/>
      <c r="T11" s="2427"/>
      <c r="U11" s="2427"/>
      <c r="V11" s="2432"/>
      <c r="W11" s="302"/>
      <c r="X11" s="279"/>
      <c r="Y11" s="279"/>
      <c r="AA11" s="348"/>
      <c r="AB11" s="363"/>
      <c r="AC11" s="364"/>
    </row>
    <row r="12" spans="2:44" s="295" customFormat="1" ht="18" customHeight="1">
      <c r="C12" s="286"/>
      <c r="D12" s="2164" t="s">
        <v>414</v>
      </c>
      <c r="E12" s="2165"/>
      <c r="F12" s="2165"/>
      <c r="G12" s="2165"/>
      <c r="H12" s="2165"/>
      <c r="I12" s="2166"/>
      <c r="J12" s="320" t="s">
        <v>231</v>
      </c>
      <c r="K12" s="351" t="s">
        <v>486</v>
      </c>
      <c r="L12" s="321"/>
      <c r="M12" s="298"/>
      <c r="N12" s="298"/>
      <c r="O12" s="322" t="s">
        <v>231</v>
      </c>
      <c r="P12" s="351" t="s">
        <v>487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64" t="s">
        <v>478</v>
      </c>
      <c r="E14" s="2165"/>
      <c r="F14" s="2165"/>
      <c r="G14" s="2165"/>
      <c r="H14" s="2165"/>
      <c r="I14" s="2166"/>
      <c r="J14" s="2164" t="s">
        <v>479</v>
      </c>
      <c r="K14" s="2166"/>
      <c r="L14" s="2427"/>
      <c r="M14" s="2427"/>
      <c r="N14" s="2427"/>
      <c r="O14" s="2427"/>
      <c r="P14" s="2427"/>
      <c r="Q14" s="2427"/>
      <c r="R14" s="2164" t="s">
        <v>480</v>
      </c>
      <c r="S14" s="2166"/>
      <c r="T14" s="2405"/>
      <c r="U14" s="2405"/>
      <c r="V14" s="349" t="s">
        <v>481</v>
      </c>
      <c r="W14" s="302"/>
      <c r="X14" s="279"/>
      <c r="Y14" s="279"/>
      <c r="AA14" s="348"/>
      <c r="AB14" s="363"/>
      <c r="AC14" s="364"/>
    </row>
    <row r="15" spans="2:44" s="295" customFormat="1" ht="18" customHeight="1">
      <c r="C15" s="286"/>
      <c r="D15" s="2164" t="s">
        <v>482</v>
      </c>
      <c r="E15" s="2165"/>
      <c r="F15" s="2165"/>
      <c r="G15" s="2165"/>
      <c r="H15" s="2165"/>
      <c r="I15" s="2166"/>
      <c r="J15" s="2164" t="s">
        <v>479</v>
      </c>
      <c r="K15" s="2166"/>
      <c r="L15" s="2427"/>
      <c r="M15" s="2427"/>
      <c r="N15" s="2427"/>
      <c r="O15" s="2427"/>
      <c r="P15" s="2427"/>
      <c r="Q15" s="2427"/>
      <c r="R15" s="2164" t="s">
        <v>480</v>
      </c>
      <c r="S15" s="2166"/>
      <c r="T15" s="2405"/>
      <c r="U15" s="2405"/>
      <c r="V15" s="349" t="s">
        <v>481</v>
      </c>
      <c r="W15" s="302"/>
      <c r="X15" s="279"/>
      <c r="Y15" s="279"/>
      <c r="AA15" s="348"/>
      <c r="AB15" s="363"/>
      <c r="AC15" s="364"/>
    </row>
    <row r="16" spans="2:44" s="295" customFormat="1" ht="18" customHeight="1">
      <c r="C16" s="286"/>
      <c r="D16" s="2164" t="s">
        <v>483</v>
      </c>
      <c r="E16" s="2165"/>
      <c r="F16" s="2165"/>
      <c r="G16" s="2165"/>
      <c r="H16" s="2165"/>
      <c r="I16" s="2166"/>
      <c r="J16" s="2164" t="s">
        <v>479</v>
      </c>
      <c r="K16" s="2166"/>
      <c r="L16" s="2427"/>
      <c r="M16" s="2427"/>
      <c r="N16" s="2427"/>
      <c r="O16" s="2427"/>
      <c r="P16" s="2427"/>
      <c r="Q16" s="2427"/>
      <c r="R16" s="2164" t="s">
        <v>480</v>
      </c>
      <c r="S16" s="2166"/>
      <c r="T16" s="2405"/>
      <c r="U16" s="2405"/>
      <c r="V16" s="349" t="s">
        <v>481</v>
      </c>
      <c r="W16" s="302"/>
      <c r="X16" s="279"/>
      <c r="Y16" s="279"/>
      <c r="AA16" s="348"/>
      <c r="AB16" s="363"/>
      <c r="AC16" s="364"/>
    </row>
    <row r="17" spans="2:44" s="295" customFormat="1" ht="18" customHeight="1">
      <c r="C17" s="286"/>
      <c r="D17" s="2223" t="s">
        <v>484</v>
      </c>
      <c r="E17" s="2165"/>
      <c r="F17" s="2165"/>
      <c r="G17" s="2165"/>
      <c r="H17" s="2165"/>
      <c r="I17" s="2166"/>
      <c r="J17" s="2422"/>
      <c r="K17" s="2423"/>
      <c r="L17" s="2423"/>
      <c r="M17" s="2423"/>
      <c r="N17" s="2423"/>
      <c r="O17" s="2423"/>
      <c r="P17" s="2423"/>
      <c r="Q17" s="2423"/>
      <c r="R17" s="2423"/>
      <c r="S17" s="2423"/>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23" t="s">
        <v>426</v>
      </c>
      <c r="E19" s="2165"/>
      <c r="F19" s="2165"/>
      <c r="G19" s="2165"/>
      <c r="H19" s="2165"/>
      <c r="I19" s="2166"/>
      <c r="J19" s="2431"/>
      <c r="K19" s="2427"/>
      <c r="L19" s="2427"/>
      <c r="M19" s="2427"/>
      <c r="N19" s="2427"/>
      <c r="O19" s="2427"/>
      <c r="P19" s="2427"/>
      <c r="Q19" s="2427"/>
      <c r="R19" s="2427"/>
      <c r="S19" s="2427"/>
      <c r="T19" s="2427"/>
      <c r="U19" s="2427"/>
      <c r="V19" s="300"/>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80" t="s">
        <v>1279</v>
      </c>
      <c r="E22" s="2381"/>
      <c r="F22" s="2381"/>
      <c r="G22" s="2381"/>
      <c r="H22" s="2381"/>
      <c r="I22" s="2382"/>
      <c r="J22" s="2394" t="s">
        <v>427</v>
      </c>
      <c r="K22" s="2395"/>
      <c r="L22" s="2395"/>
      <c r="M22" s="2395"/>
      <c r="N22" s="2424"/>
      <c r="O22" s="2396" t="s">
        <v>420</v>
      </c>
      <c r="P22" s="2397"/>
      <c r="Q22" s="2397"/>
      <c r="R22" s="2397"/>
      <c r="S22" s="2398"/>
      <c r="T22" s="2426"/>
      <c r="U22" s="2426"/>
      <c r="V22" s="2426"/>
      <c r="W22" s="2426"/>
      <c r="X22" s="2426"/>
      <c r="Y22" s="331"/>
      <c r="Z22" s="331"/>
      <c r="AA22" s="332"/>
      <c r="AB22" s="332"/>
      <c r="AC22" s="331"/>
      <c r="AD22" s="328"/>
      <c r="AE22" s="259"/>
      <c r="AF22" s="259"/>
      <c r="AG22" s="253"/>
    </row>
    <row r="23" spans="2:44" s="329" customFormat="1" ht="18" customHeight="1">
      <c r="B23" s="254"/>
      <c r="C23" s="330"/>
      <c r="D23" s="2413"/>
      <c r="E23" s="2414"/>
      <c r="F23" s="2414"/>
      <c r="G23" s="2414"/>
      <c r="H23" s="2414"/>
      <c r="I23" s="2415"/>
      <c r="J23" s="2416">
        <f>T17</f>
        <v>0</v>
      </c>
      <c r="K23" s="2417"/>
      <c r="L23" s="2417"/>
      <c r="M23" s="2417"/>
      <c r="N23" s="333" t="s">
        <v>47</v>
      </c>
      <c r="O23" s="2418">
        <f>IF(AND(J23&gt;=4,J23&lt;6),120000,IF(J23&gt;=6,150000,0))</f>
        <v>0</v>
      </c>
      <c r="P23" s="2419"/>
      <c r="Q23" s="2419"/>
      <c r="R23" s="2419"/>
      <c r="S23" s="334" t="s">
        <v>422</v>
      </c>
      <c r="T23" s="2421"/>
      <c r="U23" s="2421"/>
      <c r="V23" s="2421"/>
      <c r="W23" s="2421"/>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30"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30"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30"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7"/>
      <c r="AC35" s="257"/>
    </row>
    <row r="36" spans="3:30"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7"/>
      <c r="AC36" s="257"/>
    </row>
    <row r="37" spans="3:30"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7"/>
      <c r="AC37" s="257"/>
    </row>
    <row r="38" spans="3:30"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30"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30"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30"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30"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30" ht="12.75" customHeight="1">
      <c r="AB43" s="367"/>
      <c r="AC43" s="257"/>
    </row>
    <row r="44" spans="3:30" ht="20.149999999999999" customHeight="1">
      <c r="AB44" s="367"/>
      <c r="AC44" s="257"/>
    </row>
    <row r="45" spans="3:30" ht="20.149999999999999" customHeight="1">
      <c r="AB45" s="367"/>
      <c r="AC45" s="257"/>
    </row>
    <row r="46" spans="3:30" ht="20.149999999999999" customHeight="1">
      <c r="AB46" s="367"/>
      <c r="AC46" s="257"/>
    </row>
    <row r="47" spans="3:30" ht="20.149999999999999" customHeight="1">
      <c r="AB47" s="367"/>
      <c r="AC47" s="257"/>
    </row>
    <row r="48" spans="3:30" ht="20.149999999999999" customHeight="1">
      <c r="AB48" s="367"/>
      <c r="AC48" s="257"/>
      <c r="AD48" s="368"/>
    </row>
    <row r="49" spans="28:29" ht="20.149999999999999" customHeight="1">
      <c r="AB49" s="367"/>
      <c r="AC49" s="257"/>
    </row>
    <row r="50" spans="28:29" ht="20.149999999999999" customHeight="1">
      <c r="AB50" s="367"/>
      <c r="AC50" s="257"/>
    </row>
    <row r="51" spans="28:29" ht="20.149999999999999" customHeight="1">
      <c r="AB51" s="367"/>
      <c r="AC51" s="257"/>
    </row>
    <row r="52" spans="28:29" ht="20.149999999999999" customHeight="1">
      <c r="AB52" s="367"/>
      <c r="AC52" s="257"/>
    </row>
    <row r="53" spans="28:29" ht="20.149999999999999" customHeight="1">
      <c r="AB53" s="367"/>
      <c r="AC53" s="257"/>
    </row>
    <row r="54" spans="28:29" ht="20.149999999999999" customHeight="1">
      <c r="AB54" s="367"/>
      <c r="AC54" s="257"/>
    </row>
    <row r="55" spans="28:29" ht="20.149999999999999" customHeight="1">
      <c r="AB55" s="367"/>
      <c r="AC55" s="257"/>
    </row>
    <row r="56" spans="28:29" ht="20.149999999999999" customHeight="1">
      <c r="AB56" s="367"/>
      <c r="AC56" s="257"/>
    </row>
    <row r="57" spans="28:29" ht="20.149999999999999" customHeight="1">
      <c r="AB57" s="367"/>
      <c r="AC57" s="257"/>
    </row>
    <row r="58" spans="28:29" ht="20.149999999999999" customHeight="1">
      <c r="AB58" s="367"/>
      <c r="AC58" s="257"/>
    </row>
    <row r="59" spans="28:29" ht="20.149999999999999" customHeight="1">
      <c r="AB59" s="367"/>
      <c r="AC59" s="257"/>
    </row>
    <row r="60" spans="28:29" ht="20.149999999999999" customHeight="1">
      <c r="AB60" s="369"/>
      <c r="AC60" s="370"/>
    </row>
    <row r="61" spans="28:29" ht="20.149999999999999" customHeight="1">
      <c r="AB61" s="367"/>
      <c r="AC61" s="257"/>
    </row>
    <row r="62" spans="28:29" ht="20.149999999999999" customHeight="1">
      <c r="AB62" s="367"/>
      <c r="AC62" s="257"/>
    </row>
    <row r="63" spans="28:29" ht="20.149999999999999" customHeight="1">
      <c r="AB63" s="367"/>
      <c r="AC63" s="257"/>
    </row>
    <row r="64" spans="28:29"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7" spans="28:29" ht="20.149999999999999" customHeight="1">
      <c r="AC77" s="371"/>
    </row>
    <row r="78" spans="28:29" ht="20.149999999999999" customHeight="1">
      <c r="AC78" s="372"/>
    </row>
    <row r="142" spans="28:29" ht="20.149999999999999" customHeight="1">
      <c r="AB142" s="373"/>
      <c r="AC142" s="374"/>
    </row>
    <row r="143" spans="28:29" ht="20.149999999999999" customHeight="1">
      <c r="AB143" s="373"/>
      <c r="AC143" s="374"/>
    </row>
    <row r="144" spans="28:29" ht="20.149999999999999" customHeight="1">
      <c r="AB144" s="373"/>
      <c r="AC144" s="374"/>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5"/>
      <c r="AC183" s="376"/>
    </row>
    <row r="184" spans="28:29" ht="20.149999999999999" customHeight="1">
      <c r="AB184" s="375"/>
      <c r="AC184" s="376"/>
    </row>
    <row r="185" spans="28:29" ht="20.149999999999999" customHeight="1">
      <c r="AB185" s="377"/>
      <c r="AC185" s="378"/>
    </row>
    <row r="186" spans="28:29" ht="20.149999999999999" customHeight="1">
      <c r="AB186" s="377"/>
      <c r="AC186" s="378"/>
    </row>
    <row r="187" spans="28:29" ht="20.149999999999999" customHeight="1">
      <c r="AB187" s="377"/>
      <c r="AC187" s="378"/>
    </row>
    <row r="188" spans="28:29" ht="20.149999999999999" customHeight="1">
      <c r="AB188" s="377"/>
      <c r="AC188" s="378"/>
    </row>
  </sheetData>
  <sheetProtection algorithmName="SHA-512" hashValue="pKX7OUCJfiN6/uV53zA9KijRCAR7Qguwu5SwgQThk1nFI8UHQOqaoSRh02sSti7SDkV2PkrMT0Mp2WnzMmSDIA==" saltValue="a1njZnmczYspvI7SZMoH5A==" spinCount="100000" sheet="1" formatCells="0" formatRows="0" insertRows="0" deleteRows="0" selectLockedCells="1" autoFilter="0" pivotTables="0"/>
  <mergeCells count="35">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D10:I10"/>
    <mergeCell ref="J10:V10"/>
    <mergeCell ref="D11:I11"/>
    <mergeCell ref="J11:V11"/>
    <mergeCell ref="D12:I12"/>
    <mergeCell ref="D14:I14"/>
    <mergeCell ref="J14:K14"/>
    <mergeCell ref="L14:Q14"/>
    <mergeCell ref="R14:S14"/>
    <mergeCell ref="T14:U14"/>
  </mergeCells>
  <phoneticPr fontId="22"/>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明朝,標準"&amp;8&amp;K01+016R6高層ZEH-M_ver.1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4" sqref="A4"/>
    </sheetView>
  </sheetViews>
  <sheetFormatPr defaultColWidth="9" defaultRowHeight="21"/>
  <cols>
    <col min="1" max="1" width="2.58203125" style="5" customWidth="1"/>
    <col min="2" max="16384" width="9" style="3"/>
  </cols>
  <sheetData>
    <row r="1" spans="1:32" s="188" customFormat="1" ht="16.5">
      <c r="A1" s="191" t="s">
        <v>1079</v>
      </c>
      <c r="B1" s="191"/>
    </row>
    <row r="2" spans="1:32" s="188" customFormat="1" ht="16.5">
      <c r="A2" s="191" t="s">
        <v>1039</v>
      </c>
      <c r="B2" s="191"/>
    </row>
    <row r="3" spans="1:32">
      <c r="B3" s="8" t="s">
        <v>1040</v>
      </c>
    </row>
    <row r="4" spans="1:32">
      <c r="A4" s="1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t="s">
        <v>29</v>
      </c>
      <c r="AF4" s="31"/>
    </row>
    <row r="5" spans="1:32">
      <c r="A5" s="1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row>
    <row r="6" spans="1:32">
      <c r="A6" s="1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row>
    <row r="7" spans="1:32">
      <c r="A7" s="1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row>
    <row r="8" spans="1:32">
      <c r="A8" s="1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row>
    <row r="9" spans="1:32">
      <c r="A9" s="1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c r="A10" s="1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row>
    <row r="11" spans="1:32">
      <c r="A11" s="1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row>
    <row r="12" spans="1:32">
      <c r="A12" s="1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c r="A13" s="1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row>
    <row r="14" spans="1:32">
      <c r="A14" s="1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2">
      <c r="A15" s="1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c r="A16" s="1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2" ht="21" customHeight="1">
      <c r="A17" s="1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row>
    <row r="18" spans="1:32">
      <c r="A18" s="1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row>
    <row r="19" spans="1:32">
      <c r="A19" s="1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row>
    <row r="20" spans="1:32">
      <c r="A20" s="1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row>
    <row r="21" spans="1:32">
      <c r="A21" s="1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row>
    <row r="22" spans="1:32">
      <c r="A22" s="1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row>
    <row r="23" spans="1:32">
      <c r="A23" s="1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row>
    <row r="24" spans="1:32">
      <c r="A24" s="1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c r="A25" s="1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row>
    <row r="26" spans="1:32">
      <c r="A26" s="1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row>
    <row r="27" spans="1:32">
      <c r="A27" s="1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c r="A28" s="1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row>
    <row r="29" spans="1:32">
      <c r="A29" s="1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c r="A30" s="1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c r="A31" s="1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row>
    <row r="32" spans="1:32">
      <c r="A32" s="1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row>
    <row r="33" spans="1:32">
      <c r="A33" s="1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row>
    <row r="34" spans="1:32">
      <c r="A34" s="1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row>
    <row r="35" spans="1:32">
      <c r="A35" s="1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row>
    <row r="36" spans="1:32">
      <c r="A36" s="1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row>
    <row r="37" spans="1:32">
      <c r="A37" s="1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row>
    <row r="38" spans="1:32">
      <c r="A38" s="1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row>
    <row r="39" spans="1:32">
      <c r="A39" s="1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row>
    <row r="40" spans="1:32">
      <c r="A40" s="1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c r="A41" s="1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row>
    <row r="42" spans="1:32">
      <c r="A42" s="1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row>
    <row r="43" spans="1:32">
      <c r="A43" s="1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row>
    <row r="44" spans="1:32">
      <c r="A44" s="1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c r="A45" s="1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row>
    <row r="46" spans="1:32">
      <c r="A46" s="1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row>
    <row r="47" spans="1:32">
      <c r="A47" s="1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row>
    <row r="48" spans="1:32">
      <c r="A48" s="1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c r="A49" s="1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c r="A51" s="1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c r="A52" s="1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c r="A53" s="1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c r="A54" s="1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row>
    <row r="55" spans="1:32">
      <c r="A55" s="1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row>
    <row r="56" spans="1:32">
      <c r="A56" s="1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row>
    <row r="57" spans="1:32">
      <c r="A57" s="1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row>
    <row r="58" spans="1:32">
      <c r="A58" s="1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row>
  </sheetData>
  <sheetProtection algorithmName="SHA-512" hashValue="jA1zYqFBCsc5MxrRtjuN1f2qYS3obvYzlEgByDqjRKOKkyu0mRWInp5lYlP/p8kQKy1uVeNLndg9jZXcc/YTqw==" saltValue="blme8aDwrMBWc+QWLifvvA==" spinCount="100000" sheet="1" formatCells="0" formatColumns="0" formatRows="0" selectLockedCells="1"/>
  <phoneticPr fontId="22"/>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&amp;R&amp;K00-041R6高層ZEH-M_ver.1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8"/>
  <sheetViews>
    <sheetView showGridLines="0" showZeros="0" view="pageBreakPreview" topLeftCell="B1" zoomScale="85" zoomScaleNormal="55" zoomScaleSheetLayoutView="85" workbookViewId="0">
      <selection activeCell="Q70" sqref="Q70:AO70"/>
    </sheetView>
  </sheetViews>
  <sheetFormatPr defaultColWidth="3" defaultRowHeight="18" customHeight="1" outlineLevelRow="1"/>
  <cols>
    <col min="1" max="1" width="0.83203125" style="786" hidden="1" customWidth="1"/>
    <col min="2" max="4" width="3" style="786" customWidth="1"/>
    <col min="5" max="6" width="3" style="796" customWidth="1"/>
    <col min="7" max="8" width="3" style="808" customWidth="1"/>
    <col min="9" max="44" width="3" style="786" customWidth="1"/>
    <col min="45" max="45" width="3" style="745"/>
    <col min="46" max="16384" width="3" style="786"/>
  </cols>
  <sheetData>
    <row r="1" spans="1:45" s="783" customFormat="1" ht="21">
      <c r="A1" s="781"/>
      <c r="B1" s="187" t="s">
        <v>89</v>
      </c>
      <c r="C1" s="187"/>
      <c r="D1" s="782"/>
      <c r="E1" s="782"/>
      <c r="F1" s="782"/>
      <c r="G1" s="782"/>
      <c r="H1" s="782"/>
      <c r="AE1" s="784"/>
      <c r="AS1" s="205"/>
    </row>
    <row r="2" spans="1:45" s="783" customFormat="1" ht="21">
      <c r="A2" s="781"/>
      <c r="B2" s="187" t="s">
        <v>993</v>
      </c>
      <c r="C2" s="187"/>
      <c r="D2" s="782"/>
      <c r="E2" s="782"/>
      <c r="F2" s="782"/>
      <c r="G2" s="782"/>
      <c r="H2" s="782"/>
      <c r="AE2" s="784"/>
      <c r="AS2" s="205"/>
    </row>
    <row r="3" spans="1:45" ht="14">
      <c r="B3" s="1345"/>
      <c r="C3" s="134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row>
    <row r="4" spans="1:45" ht="14">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6"/>
      <c r="AM4" s="1346"/>
      <c r="AN4" s="791"/>
      <c r="AO4" s="1346"/>
      <c r="AP4" s="1346"/>
      <c r="AQ4" s="788"/>
      <c r="AR4" s="788"/>
    </row>
    <row r="5" spans="1:45" ht="30" customHeight="1">
      <c r="B5" s="1347" t="s">
        <v>891</v>
      </c>
      <c r="C5" s="1347"/>
      <c r="D5" s="1347"/>
      <c r="E5" s="1347"/>
      <c r="F5" s="1347"/>
      <c r="G5" s="1347"/>
      <c r="H5" s="1347"/>
      <c r="I5" s="1347"/>
      <c r="J5" s="1347"/>
      <c r="K5" s="1347"/>
      <c r="L5" s="1347"/>
      <c r="M5" s="1347"/>
      <c r="N5" s="1347"/>
      <c r="O5" s="899"/>
      <c r="P5" s="899"/>
      <c r="Q5" s="788"/>
      <c r="R5" s="788"/>
      <c r="S5" s="788"/>
      <c r="T5" s="788"/>
      <c r="U5" s="788"/>
      <c r="V5" s="788"/>
      <c r="W5" s="788"/>
      <c r="X5" s="788"/>
      <c r="Y5" s="788"/>
      <c r="Z5" s="788"/>
      <c r="AA5" s="788"/>
      <c r="AB5" s="788"/>
      <c r="AC5" s="788"/>
      <c r="AD5" s="788"/>
      <c r="AE5" s="788"/>
      <c r="AF5" s="788"/>
      <c r="AG5" s="788"/>
      <c r="AH5" s="788"/>
      <c r="AI5" s="788"/>
      <c r="AJ5" s="788"/>
      <c r="AK5" s="788"/>
      <c r="AL5" s="788"/>
      <c r="AM5" s="900"/>
      <c r="AN5" s="788"/>
      <c r="AO5" s="788"/>
      <c r="AP5" s="900"/>
      <c r="AQ5" s="788"/>
      <c r="AR5" s="788"/>
    </row>
    <row r="6" spans="1:45" ht="30" customHeight="1">
      <c r="B6" s="1347" t="s">
        <v>892</v>
      </c>
      <c r="C6" s="1347"/>
      <c r="D6" s="1347"/>
      <c r="E6" s="1347"/>
      <c r="F6" s="1347"/>
      <c r="G6" s="1347"/>
      <c r="H6" s="1347"/>
      <c r="I6" s="1347"/>
      <c r="J6" s="1347"/>
      <c r="K6" s="1347"/>
      <c r="L6" s="1347"/>
      <c r="M6" s="1347"/>
      <c r="N6" s="1347"/>
      <c r="O6" s="899"/>
      <c r="P6" s="899"/>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row>
    <row r="7" spans="1:45" ht="39" customHeight="1">
      <c r="B7" s="1348" t="str">
        <f>様式第1_交付申請書!A33</f>
        <v>令和６年度
二酸化炭素排出抑制対策事業費等補助金
（戸建住宅ネット・ゼロ・エネルギー・ハウス（ＺＥＨ）化等支援事業
及び集合住宅の省ＣＯ２化促進事業）</v>
      </c>
      <c r="C7" s="1348"/>
      <c r="D7" s="1348"/>
      <c r="E7" s="1348"/>
      <c r="F7" s="1348"/>
      <c r="G7" s="1348"/>
      <c r="H7" s="1348"/>
      <c r="I7" s="1348"/>
      <c r="J7" s="1348"/>
      <c r="K7" s="1348"/>
      <c r="L7" s="1348"/>
      <c r="M7" s="1348"/>
      <c r="N7" s="1348"/>
      <c r="O7" s="1348"/>
      <c r="P7" s="1348"/>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row>
    <row r="8" spans="1:45" ht="39" customHeight="1">
      <c r="B8" s="1348"/>
      <c r="C8" s="1348"/>
      <c r="D8" s="1348"/>
      <c r="E8" s="1348"/>
      <c r="F8" s="1348"/>
      <c r="G8" s="1348"/>
      <c r="H8" s="1348"/>
      <c r="I8" s="1348"/>
      <c r="J8" s="1348"/>
      <c r="K8" s="1348"/>
      <c r="L8" s="1348"/>
      <c r="M8" s="1348"/>
      <c r="N8" s="1348"/>
      <c r="O8" s="1348"/>
      <c r="P8" s="1348"/>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row>
    <row r="9" spans="1:45" ht="39" customHeight="1">
      <c r="B9" s="1348" t="s">
        <v>356</v>
      </c>
      <c r="C9" s="134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row>
    <row r="10" spans="1:45" ht="60" customHeight="1">
      <c r="B10" s="1350" t="s">
        <v>1220</v>
      </c>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row>
    <row r="11" spans="1:45" ht="13.5" customHeight="1">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row>
    <row r="12" spans="1:45" ht="17.25" customHeight="1">
      <c r="B12" s="793" t="s">
        <v>800</v>
      </c>
      <c r="C12" s="793"/>
      <c r="D12" s="794" t="s">
        <v>893</v>
      </c>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row>
    <row r="13" spans="1:45" ht="17.25" customHeight="1">
      <c r="B13" s="788"/>
      <c r="C13" s="793"/>
      <c r="D13" s="1351" t="s">
        <v>1114</v>
      </c>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row>
    <row r="14" spans="1:45" ht="17.25" customHeight="1">
      <c r="B14" s="788"/>
      <c r="C14" s="793"/>
      <c r="D14" s="1351" t="s">
        <v>1229</v>
      </c>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row>
    <row r="15" spans="1:45" ht="17.25" customHeight="1">
      <c r="B15" s="788"/>
      <c r="C15" s="793"/>
      <c r="D15" s="1351" t="s">
        <v>1230</v>
      </c>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row>
    <row r="16" spans="1:45" ht="7.5" customHeight="1">
      <c r="B16" s="788"/>
      <c r="C16" s="79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row>
    <row r="17" spans="2:45" ht="17.25" customHeight="1">
      <c r="B17" s="793" t="s">
        <v>106</v>
      </c>
      <c r="C17" s="793"/>
      <c r="D17" s="794" t="s">
        <v>894</v>
      </c>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row>
    <row r="18" spans="2:45" ht="17.25" customHeight="1">
      <c r="B18" s="788"/>
      <c r="C18" s="793"/>
      <c r="D18" s="1349" t="s">
        <v>107</v>
      </c>
      <c r="E18" s="1349"/>
      <c r="F18" s="1349"/>
      <c r="G18" s="1349"/>
      <c r="H18" s="1349"/>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row>
    <row r="19" spans="2:45" s="787" customFormat="1" ht="7.5" customHeight="1">
      <c r="B19" s="788"/>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45"/>
    </row>
    <row r="20" spans="2:45" s="787" customFormat="1" ht="17.25" customHeight="1">
      <c r="B20" s="793" t="s">
        <v>806</v>
      </c>
      <c r="C20" s="793"/>
      <c r="D20" s="794" t="s">
        <v>895</v>
      </c>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S20" s="745"/>
    </row>
    <row r="21" spans="2:45" s="787" customFormat="1" ht="17.25" customHeight="1">
      <c r="B21" s="788"/>
      <c r="C21" s="793"/>
      <c r="D21" s="1349" t="s">
        <v>1215</v>
      </c>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1349"/>
      <c r="AN21" s="1349"/>
      <c r="AO21" s="1349"/>
      <c r="AP21" s="1349"/>
      <c r="AQ21" s="1349"/>
      <c r="AR21" s="1349"/>
      <c r="AS21" s="745"/>
    </row>
    <row r="22" spans="2:45" s="787" customFormat="1" ht="7.5" customHeight="1">
      <c r="B22" s="788"/>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45"/>
    </row>
    <row r="23" spans="2:45" s="787" customFormat="1" ht="17.25" customHeight="1">
      <c r="B23" s="793" t="s">
        <v>108</v>
      </c>
      <c r="C23" s="793"/>
      <c r="D23" s="794" t="s">
        <v>896</v>
      </c>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45"/>
    </row>
    <row r="24" spans="2:45" s="787" customFormat="1" ht="17.25" customHeight="1">
      <c r="B24" s="788"/>
      <c r="C24" s="793"/>
      <c r="D24" s="1349" t="s">
        <v>897</v>
      </c>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745"/>
    </row>
    <row r="25" spans="2:45" s="787" customFormat="1" ht="7.5" customHeight="1">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45"/>
    </row>
    <row r="26" spans="2:45" s="787" customFormat="1" ht="17.25" customHeight="1">
      <c r="B26" s="793" t="s">
        <v>109</v>
      </c>
      <c r="C26" s="793"/>
      <c r="D26" s="794" t="s">
        <v>898</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45"/>
    </row>
    <row r="27" spans="2:45" s="787" customFormat="1" ht="17.25" customHeight="1">
      <c r="B27" s="788"/>
      <c r="C27" s="793"/>
      <c r="D27" s="1349" t="s">
        <v>899</v>
      </c>
      <c r="E27" s="1349"/>
      <c r="F27" s="1349"/>
      <c r="G27" s="1349"/>
      <c r="H27" s="1349"/>
      <c r="I27" s="1349"/>
      <c r="J27" s="1349"/>
      <c r="K27" s="1349"/>
      <c r="L27" s="1349"/>
      <c r="M27" s="1349"/>
      <c r="N27" s="1349"/>
      <c r="O27" s="1349"/>
      <c r="P27" s="1349"/>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745"/>
    </row>
    <row r="28" spans="2:45" s="787" customFormat="1" ht="17.25" customHeight="1">
      <c r="B28" s="788"/>
      <c r="C28" s="793"/>
      <c r="D28" s="1349" t="s">
        <v>1231</v>
      </c>
      <c r="E28" s="1349"/>
      <c r="F28" s="1349"/>
      <c r="G28" s="1349"/>
      <c r="H28" s="1349"/>
      <c r="I28" s="1349"/>
      <c r="J28" s="1349"/>
      <c r="K28" s="1349"/>
      <c r="L28" s="1349"/>
      <c r="M28" s="1349"/>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c r="AL28" s="1349"/>
      <c r="AM28" s="1349"/>
      <c r="AN28" s="1349"/>
      <c r="AO28" s="1349"/>
      <c r="AP28" s="1349"/>
      <c r="AQ28" s="1349"/>
      <c r="AR28" s="1349"/>
      <c r="AS28" s="745"/>
    </row>
    <row r="29" spans="2:45" s="787" customFormat="1" ht="7.5" customHeight="1">
      <c r="B29" s="788"/>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45"/>
    </row>
    <row r="30" spans="2:45" s="787" customFormat="1" ht="17.25" customHeight="1">
      <c r="B30" s="793" t="s">
        <v>110</v>
      </c>
      <c r="C30" s="793"/>
      <c r="D30" s="794" t="s">
        <v>900</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45"/>
    </row>
    <row r="31" spans="2:45" s="787" customFormat="1" ht="17.25" customHeight="1">
      <c r="B31" s="788"/>
      <c r="C31" s="793"/>
      <c r="D31" s="1349" t="s">
        <v>1232</v>
      </c>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c r="AA31" s="1349"/>
      <c r="AB31" s="1349"/>
      <c r="AC31" s="1349"/>
      <c r="AD31" s="1349"/>
      <c r="AE31" s="1349"/>
      <c r="AF31" s="1349"/>
      <c r="AG31" s="1349"/>
      <c r="AH31" s="1349"/>
      <c r="AI31" s="1349"/>
      <c r="AJ31" s="1349"/>
      <c r="AK31" s="1349"/>
      <c r="AL31" s="1349"/>
      <c r="AM31" s="1349"/>
      <c r="AN31" s="1349"/>
      <c r="AO31" s="1349"/>
      <c r="AP31" s="1349"/>
      <c r="AQ31" s="1349"/>
      <c r="AR31" s="1349"/>
      <c r="AS31" s="745"/>
    </row>
    <row r="32" spans="2:45" s="787" customFormat="1" ht="17.25" customHeight="1">
      <c r="B32" s="788"/>
      <c r="C32" s="793"/>
      <c r="D32" s="1349" t="s">
        <v>1303</v>
      </c>
      <c r="E32" s="1349"/>
      <c r="F32" s="1349"/>
      <c r="G32" s="1349"/>
      <c r="H32" s="1349"/>
      <c r="I32" s="1349"/>
      <c r="J32" s="1349"/>
      <c r="K32" s="1349"/>
      <c r="L32" s="1349"/>
      <c r="M32" s="1349"/>
      <c r="N32" s="1349"/>
      <c r="O32" s="1349"/>
      <c r="P32" s="1349"/>
      <c r="Q32" s="1349"/>
      <c r="R32" s="1349"/>
      <c r="S32" s="1349"/>
      <c r="T32" s="1349"/>
      <c r="U32" s="1349"/>
      <c r="V32" s="1349"/>
      <c r="W32" s="1349"/>
      <c r="X32" s="1349"/>
      <c r="Y32" s="1349"/>
      <c r="Z32" s="1349"/>
      <c r="AA32" s="1349"/>
      <c r="AB32" s="1349"/>
      <c r="AC32" s="1349"/>
      <c r="AD32" s="1349"/>
      <c r="AE32" s="1349"/>
      <c r="AF32" s="1349"/>
      <c r="AG32" s="1349"/>
      <c r="AH32" s="1349"/>
      <c r="AI32" s="1349"/>
      <c r="AJ32" s="1349"/>
      <c r="AK32" s="1349"/>
      <c r="AL32" s="1349"/>
      <c r="AM32" s="1349"/>
      <c r="AN32" s="1349"/>
      <c r="AO32" s="1349"/>
      <c r="AP32" s="1349"/>
      <c r="AQ32" s="1349"/>
      <c r="AR32" s="1349"/>
      <c r="AS32" s="745"/>
    </row>
    <row r="33" spans="2:45" s="787" customFormat="1" ht="17.149999999999999" customHeight="1">
      <c r="B33" s="788"/>
      <c r="C33" s="793"/>
      <c r="D33" s="1349" t="s">
        <v>1233</v>
      </c>
      <c r="E33" s="1349"/>
      <c r="F33" s="1349"/>
      <c r="G33" s="1349"/>
      <c r="H33" s="1349"/>
      <c r="I33" s="1349"/>
      <c r="J33" s="1349"/>
      <c r="K33" s="1349"/>
      <c r="L33" s="1349"/>
      <c r="M33" s="1349"/>
      <c r="N33" s="1349"/>
      <c r="O33" s="1349"/>
      <c r="P33" s="1349"/>
      <c r="Q33" s="1349"/>
      <c r="R33" s="1349"/>
      <c r="S33" s="1349"/>
      <c r="T33" s="1349"/>
      <c r="U33" s="1349"/>
      <c r="V33" s="1349"/>
      <c r="W33" s="1349"/>
      <c r="X33" s="1349"/>
      <c r="Y33" s="1349"/>
      <c r="Z33" s="1349"/>
      <c r="AA33" s="1349"/>
      <c r="AB33" s="1349"/>
      <c r="AC33" s="1349"/>
      <c r="AD33" s="1349"/>
      <c r="AE33" s="1349"/>
      <c r="AF33" s="1349"/>
      <c r="AG33" s="1349"/>
      <c r="AH33" s="1349"/>
      <c r="AI33" s="1349"/>
      <c r="AJ33" s="1349"/>
      <c r="AK33" s="1349"/>
      <c r="AL33" s="1349"/>
      <c r="AM33" s="1349"/>
      <c r="AN33" s="1349"/>
      <c r="AO33" s="1349"/>
      <c r="AP33" s="1349"/>
      <c r="AQ33" s="1349"/>
      <c r="AR33" s="1349"/>
      <c r="AS33" s="745"/>
    </row>
    <row r="34" spans="2:45" s="787" customFormat="1" ht="17.25" customHeight="1">
      <c r="B34" s="788"/>
      <c r="C34" s="793"/>
      <c r="D34" s="1349" t="s">
        <v>1234</v>
      </c>
      <c r="E34" s="1349"/>
      <c r="F34" s="1349"/>
      <c r="G34" s="1349"/>
      <c r="H34" s="1349"/>
      <c r="I34" s="1349"/>
      <c r="J34" s="1349"/>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745"/>
    </row>
    <row r="35" spans="2:45" s="787" customFormat="1" ht="17.25" customHeight="1">
      <c r="B35" s="788"/>
      <c r="C35" s="793"/>
      <c r="D35" s="1352" t="s">
        <v>1235</v>
      </c>
      <c r="E35" s="1352"/>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745"/>
    </row>
    <row r="36" spans="2:45" s="787" customFormat="1" ht="7.5" customHeight="1">
      <c r="B36" s="788"/>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45"/>
    </row>
    <row r="37" spans="2:45" s="787" customFormat="1" ht="17.25" customHeight="1">
      <c r="B37" s="793" t="s">
        <v>111</v>
      </c>
      <c r="C37" s="793"/>
      <c r="D37" s="794" t="s">
        <v>901</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45"/>
    </row>
    <row r="38" spans="2:45" s="787" customFormat="1" ht="17.25" customHeight="1">
      <c r="B38" s="788"/>
      <c r="C38" s="793"/>
      <c r="D38" s="1349" t="s">
        <v>1236</v>
      </c>
      <c r="E38" s="1349"/>
      <c r="F38" s="1349"/>
      <c r="G38" s="1349"/>
      <c r="H38" s="1349"/>
      <c r="I38" s="1349"/>
      <c r="J38" s="1349"/>
      <c r="K38" s="1349"/>
      <c r="L38" s="1349"/>
      <c r="M38" s="1349"/>
      <c r="N38" s="1349"/>
      <c r="O38" s="1349"/>
      <c r="P38" s="1349"/>
      <c r="Q38" s="1349"/>
      <c r="R38" s="1349"/>
      <c r="S38" s="1349"/>
      <c r="T38" s="1349"/>
      <c r="U38" s="1349"/>
      <c r="V38" s="1349"/>
      <c r="W38" s="1349"/>
      <c r="X38" s="1349"/>
      <c r="Y38" s="1349"/>
      <c r="Z38" s="1349"/>
      <c r="AA38" s="1349"/>
      <c r="AB38" s="1349"/>
      <c r="AC38" s="1349"/>
      <c r="AD38" s="1349"/>
      <c r="AE38" s="1349"/>
      <c r="AF38" s="1349"/>
      <c r="AG38" s="1349"/>
      <c r="AH38" s="1349"/>
      <c r="AI38" s="1349"/>
      <c r="AJ38" s="1349"/>
      <c r="AK38" s="1349"/>
      <c r="AL38" s="1349"/>
      <c r="AM38" s="1349"/>
      <c r="AN38" s="1349"/>
      <c r="AO38" s="1349"/>
      <c r="AP38" s="1349"/>
      <c r="AQ38" s="1349"/>
      <c r="AR38" s="1349"/>
      <c r="AS38" s="745"/>
    </row>
    <row r="39" spans="2:45" s="787" customFormat="1" ht="17.25" customHeight="1">
      <c r="B39" s="788"/>
      <c r="C39" s="793"/>
      <c r="D39" s="1349" t="s">
        <v>1237</v>
      </c>
      <c r="E39" s="1349"/>
      <c r="F39" s="1349"/>
      <c r="G39" s="1349"/>
      <c r="H39" s="1349"/>
      <c r="I39" s="1349"/>
      <c r="J39" s="1349"/>
      <c r="K39" s="1349"/>
      <c r="L39" s="1349"/>
      <c r="M39" s="1349"/>
      <c r="N39" s="1349"/>
      <c r="O39" s="1349"/>
      <c r="P39" s="1349"/>
      <c r="Q39" s="1349"/>
      <c r="R39" s="1349"/>
      <c r="S39" s="1349"/>
      <c r="T39" s="1349"/>
      <c r="U39" s="1349"/>
      <c r="V39" s="1349"/>
      <c r="W39" s="1349"/>
      <c r="X39" s="1349"/>
      <c r="Y39" s="1349"/>
      <c r="Z39" s="1349"/>
      <c r="AA39" s="1349"/>
      <c r="AB39" s="1349"/>
      <c r="AC39" s="1349"/>
      <c r="AD39" s="1349"/>
      <c r="AE39" s="1349"/>
      <c r="AF39" s="1349"/>
      <c r="AG39" s="1349"/>
      <c r="AH39" s="1349"/>
      <c r="AI39" s="1349"/>
      <c r="AJ39" s="1349"/>
      <c r="AK39" s="1349"/>
      <c r="AL39" s="1349"/>
      <c r="AM39" s="1349"/>
      <c r="AN39" s="1349"/>
      <c r="AO39" s="1349"/>
      <c r="AP39" s="1349"/>
      <c r="AQ39" s="1349"/>
      <c r="AR39" s="1349"/>
      <c r="AS39" s="745"/>
    </row>
    <row r="40" spans="2:45" s="787" customFormat="1" ht="7.5" customHeight="1">
      <c r="B40" s="788"/>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45"/>
    </row>
    <row r="41" spans="2:45" s="787" customFormat="1" ht="17.25" customHeight="1">
      <c r="B41" s="793" t="s">
        <v>112</v>
      </c>
      <c r="C41" s="793"/>
      <c r="D41" s="794" t="s">
        <v>902</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45"/>
    </row>
    <row r="42" spans="2:45" s="787" customFormat="1" ht="17.25" customHeight="1">
      <c r="B42" s="788"/>
      <c r="C42" s="793"/>
      <c r="D42" s="1352" t="s">
        <v>903</v>
      </c>
      <c r="E42" s="1352"/>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745"/>
    </row>
    <row r="43" spans="2:45" s="787" customFormat="1" ht="7.5" customHeight="1">
      <c r="B43" s="788"/>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45"/>
    </row>
    <row r="44" spans="2:45" s="787" customFormat="1" ht="17.25" customHeight="1">
      <c r="B44" s="793" t="s">
        <v>113</v>
      </c>
      <c r="C44" s="793"/>
      <c r="D44" s="794" t="s">
        <v>904</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45"/>
    </row>
    <row r="45" spans="2:45" s="787" customFormat="1" ht="17.25" customHeight="1">
      <c r="B45" s="788"/>
      <c r="C45" s="793"/>
      <c r="D45" s="1349" t="s">
        <v>1238</v>
      </c>
      <c r="E45" s="1349"/>
      <c r="F45" s="1349"/>
      <c r="G45" s="1349"/>
      <c r="H45" s="1349"/>
      <c r="I45" s="1349"/>
      <c r="J45" s="1349"/>
      <c r="K45" s="1349"/>
      <c r="L45" s="1349"/>
      <c r="M45" s="1349"/>
      <c r="N45" s="1349"/>
      <c r="O45" s="1349"/>
      <c r="P45" s="1349"/>
      <c r="Q45" s="1349"/>
      <c r="R45" s="1349"/>
      <c r="S45" s="1349"/>
      <c r="T45" s="1349"/>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745"/>
    </row>
    <row r="46" spans="2:45" s="787" customFormat="1" ht="17.25" customHeight="1">
      <c r="B46" s="788"/>
      <c r="C46" s="793"/>
      <c r="D46" s="1349" t="s">
        <v>1239</v>
      </c>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745"/>
    </row>
    <row r="47" spans="2:45" s="787" customFormat="1" ht="7.5" customHeight="1">
      <c r="B47" s="788"/>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45"/>
    </row>
    <row r="48" spans="2:45" s="787" customFormat="1" ht="17.25" customHeight="1">
      <c r="B48" s="793" t="s">
        <v>905</v>
      </c>
      <c r="C48" s="793"/>
      <c r="D48" s="794" t="s">
        <v>906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45"/>
    </row>
    <row r="49" spans="2:45" s="787" customFormat="1" ht="17.25" customHeight="1">
      <c r="B49" s="788"/>
      <c r="C49" s="793"/>
      <c r="D49" s="1349" t="s">
        <v>1240</v>
      </c>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745"/>
    </row>
    <row r="50" spans="2:45" s="787" customFormat="1" ht="17.25" customHeight="1">
      <c r="B50" s="788"/>
      <c r="C50" s="793"/>
      <c r="D50" s="1349" t="s">
        <v>1241</v>
      </c>
      <c r="E50" s="1349"/>
      <c r="F50" s="1349"/>
      <c r="G50" s="1349"/>
      <c r="H50" s="1349"/>
      <c r="I50" s="1349"/>
      <c r="J50" s="1349"/>
      <c r="K50" s="1349"/>
      <c r="L50" s="1349"/>
      <c r="M50" s="1349"/>
      <c r="N50" s="1349"/>
      <c r="O50" s="1349"/>
      <c r="P50" s="1349"/>
      <c r="Q50" s="1349"/>
      <c r="R50" s="1349"/>
      <c r="S50" s="1349"/>
      <c r="T50" s="1349"/>
      <c r="U50" s="1349"/>
      <c r="V50" s="1349"/>
      <c r="W50" s="1349"/>
      <c r="X50" s="1349"/>
      <c r="Y50" s="1349"/>
      <c r="Z50" s="1349"/>
      <c r="AA50" s="1349"/>
      <c r="AB50" s="1349"/>
      <c r="AC50" s="1349"/>
      <c r="AD50" s="1349"/>
      <c r="AE50" s="1349"/>
      <c r="AF50" s="1349"/>
      <c r="AG50" s="1349"/>
      <c r="AH50" s="1349"/>
      <c r="AI50" s="1349"/>
      <c r="AJ50" s="1349"/>
      <c r="AK50" s="1349"/>
      <c r="AL50" s="1349"/>
      <c r="AM50" s="1349"/>
      <c r="AN50" s="1349"/>
      <c r="AO50" s="1349"/>
      <c r="AP50" s="1349"/>
      <c r="AQ50" s="1349"/>
      <c r="AR50" s="1349"/>
      <c r="AS50" s="745"/>
    </row>
    <row r="51" spans="2:45" s="787" customFormat="1" ht="7.5" customHeight="1">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45"/>
    </row>
    <row r="52" spans="2:45" s="787" customFormat="1" ht="17.25" customHeight="1">
      <c r="B52" s="793" t="s">
        <v>907</v>
      </c>
      <c r="C52" s="793"/>
      <c r="D52" s="794" t="s">
        <v>908</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45"/>
    </row>
    <row r="53" spans="2:45" s="787" customFormat="1" ht="17.25" customHeight="1">
      <c r="B53" s="793"/>
      <c r="C53" s="793"/>
      <c r="D53" s="1349" t="s">
        <v>1221</v>
      </c>
      <c r="E53" s="1349"/>
      <c r="F53" s="1349"/>
      <c r="G53" s="1349"/>
      <c r="H53" s="1349"/>
      <c r="I53" s="1349"/>
      <c r="J53" s="1349"/>
      <c r="K53" s="1349"/>
      <c r="L53" s="1349"/>
      <c r="M53" s="1349"/>
      <c r="N53" s="1349"/>
      <c r="O53" s="1349"/>
      <c r="P53" s="1349"/>
      <c r="Q53" s="1349"/>
      <c r="R53" s="1349"/>
      <c r="S53" s="1349"/>
      <c r="T53" s="1349"/>
      <c r="U53" s="1349"/>
      <c r="V53" s="1349"/>
      <c r="W53" s="1349"/>
      <c r="X53" s="1349"/>
      <c r="Y53" s="1349"/>
      <c r="Z53" s="1349"/>
      <c r="AA53" s="1349"/>
      <c r="AB53" s="1349"/>
      <c r="AC53" s="1349"/>
      <c r="AD53" s="1349"/>
      <c r="AE53" s="1349"/>
      <c r="AF53" s="1349"/>
      <c r="AG53" s="1349"/>
      <c r="AH53" s="1349"/>
      <c r="AI53" s="1349"/>
      <c r="AJ53" s="1349"/>
      <c r="AK53" s="1349"/>
      <c r="AL53" s="1349"/>
      <c r="AM53" s="1349"/>
      <c r="AN53" s="1349"/>
      <c r="AO53" s="1349"/>
      <c r="AP53" s="1349"/>
      <c r="AQ53" s="1349"/>
      <c r="AR53" s="1349"/>
      <c r="AS53" s="745"/>
    </row>
    <row r="54" spans="2:45" s="787" customFormat="1" ht="7.5" customHeight="1">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45"/>
    </row>
    <row r="55" spans="2:45" s="787" customFormat="1" ht="17.25" customHeight="1">
      <c r="B55" s="793" t="s">
        <v>909</v>
      </c>
      <c r="C55" s="793"/>
      <c r="D55" s="794" t="s">
        <v>910</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745"/>
    </row>
    <row r="56" spans="2:45" s="787" customFormat="1" ht="17.25" customHeight="1">
      <c r="B56" s="788"/>
      <c r="C56" s="793"/>
      <c r="D56" s="1349" t="s">
        <v>1242</v>
      </c>
      <c r="E56" s="1349"/>
      <c r="F56" s="1349"/>
      <c r="G56" s="1349"/>
      <c r="H56" s="1349"/>
      <c r="I56" s="1349"/>
      <c r="J56" s="1349"/>
      <c r="K56" s="1349"/>
      <c r="L56" s="1349"/>
      <c r="M56" s="1349"/>
      <c r="N56" s="1349"/>
      <c r="O56" s="1349"/>
      <c r="P56" s="1349"/>
      <c r="Q56" s="1349"/>
      <c r="R56" s="1349"/>
      <c r="S56" s="1349"/>
      <c r="T56" s="1349"/>
      <c r="U56" s="1349"/>
      <c r="V56" s="1349"/>
      <c r="W56" s="1349"/>
      <c r="X56" s="1349"/>
      <c r="Y56" s="1349"/>
      <c r="Z56" s="1349"/>
      <c r="AA56" s="1349"/>
      <c r="AB56" s="1349"/>
      <c r="AC56" s="1349"/>
      <c r="AD56" s="1349"/>
      <c r="AE56" s="1349"/>
      <c r="AF56" s="1349"/>
      <c r="AG56" s="1349"/>
      <c r="AH56" s="1349"/>
      <c r="AI56" s="1349"/>
      <c r="AJ56" s="1349"/>
      <c r="AK56" s="1349"/>
      <c r="AL56" s="1349"/>
      <c r="AM56" s="1349"/>
      <c r="AN56" s="1349"/>
      <c r="AO56" s="1349"/>
      <c r="AP56" s="1349"/>
      <c r="AQ56" s="1349"/>
      <c r="AR56" s="1349"/>
      <c r="AS56" s="745"/>
    </row>
    <row r="57" spans="2:45" s="787" customFormat="1" ht="17.25" customHeight="1">
      <c r="B57" s="788"/>
      <c r="C57" s="793"/>
      <c r="D57" s="1349" t="s">
        <v>1243</v>
      </c>
      <c r="E57" s="1349"/>
      <c r="F57" s="1349"/>
      <c r="G57" s="1349"/>
      <c r="H57" s="1349"/>
      <c r="I57" s="1349"/>
      <c r="J57" s="1349"/>
      <c r="K57" s="1349"/>
      <c r="L57" s="1349"/>
      <c r="M57" s="1349"/>
      <c r="N57" s="1349"/>
      <c r="O57" s="1349"/>
      <c r="P57" s="1349"/>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745"/>
    </row>
    <row r="58" spans="2:45" s="787" customFormat="1" ht="17.25" customHeight="1">
      <c r="B58" s="788"/>
      <c r="C58" s="793"/>
      <c r="D58" s="1349" t="s">
        <v>1244</v>
      </c>
      <c r="E58" s="1349"/>
      <c r="F58" s="1349"/>
      <c r="G58" s="1349"/>
      <c r="H58" s="1349"/>
      <c r="I58" s="1349"/>
      <c r="J58" s="1349"/>
      <c r="K58" s="1349"/>
      <c r="L58" s="1349"/>
      <c r="M58" s="1349"/>
      <c r="N58" s="1349"/>
      <c r="O58" s="1349"/>
      <c r="P58" s="1349"/>
      <c r="Q58" s="1349"/>
      <c r="R58" s="1349"/>
      <c r="S58" s="1349"/>
      <c r="T58" s="1349"/>
      <c r="U58" s="1349"/>
      <c r="V58" s="1349"/>
      <c r="W58" s="1349"/>
      <c r="X58" s="1349"/>
      <c r="Y58" s="1349"/>
      <c r="Z58" s="1349"/>
      <c r="AA58" s="1349"/>
      <c r="AB58" s="1349"/>
      <c r="AC58" s="1349"/>
      <c r="AD58" s="1349"/>
      <c r="AE58" s="1349"/>
      <c r="AF58" s="1349"/>
      <c r="AG58" s="1349"/>
      <c r="AH58" s="1349"/>
      <c r="AI58" s="1349"/>
      <c r="AJ58" s="1349"/>
      <c r="AK58" s="1349"/>
      <c r="AL58" s="1349"/>
      <c r="AM58" s="1349"/>
      <c r="AN58" s="1349"/>
      <c r="AO58" s="1349"/>
      <c r="AP58" s="1349"/>
      <c r="AQ58" s="1349"/>
      <c r="AR58" s="1349"/>
      <c r="AS58" s="745"/>
    </row>
    <row r="59" spans="2:45" s="787" customFormat="1" ht="17.25" customHeight="1">
      <c r="B59" s="788"/>
      <c r="C59" s="793"/>
      <c r="D59" s="1349" t="s">
        <v>1245</v>
      </c>
      <c r="E59" s="1349"/>
      <c r="F59" s="1349"/>
      <c r="G59" s="1349"/>
      <c r="H59" s="1349"/>
      <c r="I59" s="1349"/>
      <c r="J59" s="1349"/>
      <c r="K59" s="1349"/>
      <c r="L59" s="1349"/>
      <c r="M59" s="1349"/>
      <c r="N59" s="1349"/>
      <c r="O59" s="1349"/>
      <c r="P59" s="1349"/>
      <c r="Q59" s="1349"/>
      <c r="R59" s="1349"/>
      <c r="S59" s="1349"/>
      <c r="T59" s="1349"/>
      <c r="U59" s="1349"/>
      <c r="V59" s="1349"/>
      <c r="W59" s="1349"/>
      <c r="X59" s="1349"/>
      <c r="Y59" s="1349"/>
      <c r="Z59" s="1349"/>
      <c r="AA59" s="1349"/>
      <c r="AB59" s="1349"/>
      <c r="AC59" s="1349"/>
      <c r="AD59" s="1349"/>
      <c r="AE59" s="1349"/>
      <c r="AF59" s="1349"/>
      <c r="AG59" s="1349"/>
      <c r="AH59" s="1349"/>
      <c r="AI59" s="1349"/>
      <c r="AJ59" s="1349"/>
      <c r="AK59" s="1349"/>
      <c r="AL59" s="1349"/>
      <c r="AM59" s="1349"/>
      <c r="AN59" s="1349"/>
      <c r="AO59" s="1349"/>
      <c r="AP59" s="1349"/>
      <c r="AQ59" s="1349"/>
      <c r="AR59" s="1349"/>
      <c r="AS59" s="745"/>
    </row>
    <row r="60" spans="2:45" s="787" customFormat="1" ht="7.5" customHeight="1">
      <c r="B60" s="788"/>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45"/>
    </row>
    <row r="61" spans="2:45" s="787" customFormat="1" ht="7.5" customHeight="1">
      <c r="B61" s="788"/>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45"/>
    </row>
    <row r="62" spans="2:45" s="787" customFormat="1" ht="16.5" customHeight="1">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45"/>
    </row>
    <row r="63" spans="2:45" s="787" customFormat="1" ht="14">
      <c r="B63" s="1343" t="s">
        <v>911</v>
      </c>
      <c r="C63" s="1343"/>
      <c r="D63" s="1343"/>
      <c r="E63" s="1343"/>
      <c r="F63" s="1343"/>
      <c r="G63" s="1343"/>
      <c r="H63" s="1343"/>
      <c r="I63" s="1343"/>
      <c r="J63" s="1343"/>
      <c r="K63" s="1343"/>
      <c r="L63" s="1343"/>
      <c r="M63" s="1343"/>
      <c r="N63" s="1343"/>
      <c r="O63" s="1343"/>
      <c r="P63" s="1343"/>
      <c r="Q63" s="1343"/>
      <c r="R63" s="1343"/>
      <c r="S63" s="1343"/>
      <c r="T63" s="1343"/>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745"/>
    </row>
    <row r="64" spans="2:45" s="787" customFormat="1" ht="9" customHeight="1">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45"/>
    </row>
    <row r="65" spans="2:45" s="787" customFormat="1" ht="30" customHeight="1">
      <c r="B65" s="800"/>
      <c r="C65" s="792"/>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788"/>
      <c r="AD65" s="801"/>
      <c r="AE65" s="788"/>
      <c r="AF65" s="901"/>
      <c r="AG65" s="901"/>
      <c r="AH65" s="1344" t="str">
        <f>IF(様式第1_交付申請書!L5="","",様式第1_交付申請書!L5)</f>
        <v/>
      </c>
      <c r="AI65" s="1344"/>
      <c r="AJ65" s="1344"/>
      <c r="AK65" s="1344"/>
      <c r="AL65" s="1344"/>
      <c r="AM65" s="1344"/>
      <c r="AN65" s="1344"/>
      <c r="AO65" s="1344"/>
      <c r="AP65" s="788"/>
      <c r="AQ65" s="788"/>
      <c r="AR65" s="788"/>
      <c r="AS65" s="745"/>
    </row>
    <row r="66" spans="2:45" s="787" customFormat="1" ht="15" customHeight="1">
      <c r="B66" s="800"/>
      <c r="C66" s="792"/>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1"/>
      <c r="AD66" s="801"/>
      <c r="AE66" s="789"/>
      <c r="AF66" s="789"/>
      <c r="AG66" s="789"/>
      <c r="AH66" s="801"/>
      <c r="AI66" s="789"/>
      <c r="AJ66" s="789"/>
      <c r="AK66" s="789"/>
      <c r="AL66" s="801"/>
      <c r="AM66" s="789"/>
      <c r="AN66" s="789"/>
      <c r="AO66" s="789"/>
      <c r="AP66" s="801"/>
      <c r="AQ66" s="788"/>
      <c r="AR66" s="788"/>
      <c r="AS66" s="745"/>
    </row>
    <row r="67" spans="2:45" ht="30" customHeight="1">
      <c r="B67" s="803"/>
      <c r="C67" s="804"/>
      <c r="D67" s="804"/>
      <c r="E67" s="804"/>
      <c r="F67" s="805" t="s">
        <v>912</v>
      </c>
      <c r="G67" s="805"/>
      <c r="H67" s="805"/>
      <c r="I67" s="805"/>
      <c r="J67" s="805"/>
      <c r="K67" s="1334" t="s">
        <v>991</v>
      </c>
      <c r="L67" s="1334"/>
      <c r="M67" s="1334"/>
      <c r="N67" s="1334"/>
      <c r="O67" s="1334"/>
      <c r="P67" s="1334"/>
      <c r="Q67" s="1335" t="str">
        <f>様式第1_交付申請書!G11</f>
        <v/>
      </c>
      <c r="R67" s="1335"/>
      <c r="S67" s="1335"/>
      <c r="T67" s="1335"/>
      <c r="U67" s="1335"/>
      <c r="V67" s="1335"/>
      <c r="W67" s="1335"/>
      <c r="X67" s="1335"/>
      <c r="Y67" s="1335"/>
      <c r="Z67" s="1335"/>
      <c r="AA67" s="1335"/>
      <c r="AB67" s="1335"/>
      <c r="AC67" s="1335"/>
      <c r="AD67" s="1335"/>
      <c r="AE67" s="1335"/>
      <c r="AF67" s="1335"/>
      <c r="AG67" s="1335"/>
      <c r="AH67" s="1335"/>
      <c r="AI67" s="1335"/>
      <c r="AJ67" s="1335"/>
      <c r="AK67" s="1335"/>
      <c r="AL67" s="1335"/>
      <c r="AM67" s="1335"/>
      <c r="AN67" s="1335"/>
      <c r="AO67" s="1335"/>
      <c r="AP67" s="788"/>
      <c r="AQ67" s="788"/>
      <c r="AR67" s="788"/>
      <c r="AS67" s="972" t="s">
        <v>376</v>
      </c>
    </row>
    <row r="68" spans="2:45" ht="30" customHeight="1" collapsed="1">
      <c r="B68" s="803"/>
      <c r="C68" s="804"/>
      <c r="D68" s="804"/>
      <c r="E68" s="804"/>
      <c r="F68" s="805"/>
      <c r="G68" s="805"/>
      <c r="H68" s="805"/>
      <c r="I68" s="805"/>
      <c r="J68" s="805"/>
      <c r="K68" s="1334" t="s">
        <v>913</v>
      </c>
      <c r="L68" s="1334"/>
      <c r="M68" s="1334"/>
      <c r="N68" s="1334"/>
      <c r="O68" s="1334"/>
      <c r="P68" s="820"/>
      <c r="Q68" s="1336" t="s">
        <v>914</v>
      </c>
      <c r="R68" s="1337"/>
      <c r="S68" s="1338" t="str">
        <f>様式第1_交付申請書!G12</f>
        <v/>
      </c>
      <c r="T68" s="1339"/>
      <c r="U68" s="1339"/>
      <c r="V68" s="1339"/>
      <c r="W68" s="1339"/>
      <c r="X68" s="1340"/>
      <c r="Y68" s="1341" t="s">
        <v>915</v>
      </c>
      <c r="Z68" s="1342"/>
      <c r="AA68" s="1339" t="str">
        <f>様式第1_交付申請書!J12</f>
        <v/>
      </c>
      <c r="AB68" s="1339"/>
      <c r="AC68" s="1339"/>
      <c r="AD68" s="1339"/>
      <c r="AE68" s="1339"/>
      <c r="AF68" s="1339"/>
      <c r="AG68" s="1339"/>
      <c r="AH68" s="1339"/>
      <c r="AI68" s="1339"/>
      <c r="AJ68" s="1339"/>
      <c r="AK68" s="1339"/>
      <c r="AL68" s="1339"/>
      <c r="AM68" s="1339"/>
      <c r="AN68" s="1339"/>
      <c r="AO68" s="1339"/>
      <c r="AP68" s="788"/>
      <c r="AQ68" s="788"/>
      <c r="AR68" s="788"/>
      <c r="AS68" s="972" t="s">
        <v>990</v>
      </c>
    </row>
    <row r="69" spans="2:45" ht="30" hidden="1" customHeight="1" outlineLevel="1">
      <c r="B69" s="800"/>
      <c r="C69" s="792"/>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1"/>
      <c r="AD69" s="801"/>
      <c r="AE69" s="789"/>
      <c r="AF69" s="789"/>
      <c r="AG69" s="789"/>
      <c r="AH69" s="801"/>
      <c r="AI69" s="789"/>
      <c r="AJ69" s="789"/>
      <c r="AK69" s="789"/>
      <c r="AL69" s="801"/>
      <c r="AM69" s="789"/>
      <c r="AN69" s="789"/>
      <c r="AO69" s="789"/>
      <c r="AP69" s="801"/>
      <c r="AQ69" s="788"/>
      <c r="AR69" s="788"/>
    </row>
    <row r="70" spans="2:45" ht="30" hidden="1" customHeight="1" outlineLevel="1">
      <c r="B70" s="803"/>
      <c r="C70" s="804"/>
      <c r="D70" s="804"/>
      <c r="E70" s="804"/>
      <c r="F70" s="805" t="s">
        <v>916</v>
      </c>
      <c r="G70" s="805"/>
      <c r="H70" s="805"/>
      <c r="I70" s="805"/>
      <c r="J70" s="805"/>
      <c r="K70" s="1334" t="s">
        <v>991</v>
      </c>
      <c r="L70" s="1334"/>
      <c r="M70" s="1334"/>
      <c r="N70" s="1334"/>
      <c r="O70" s="1334"/>
      <c r="P70" s="1334"/>
      <c r="Q70" s="1335" t="str">
        <f>IF(入力シート!F40="","",入力シート!F40)</f>
        <v/>
      </c>
      <c r="R70" s="1335"/>
      <c r="S70" s="1335"/>
      <c r="T70" s="1335"/>
      <c r="U70" s="1335"/>
      <c r="V70" s="1335"/>
      <c r="W70" s="1335"/>
      <c r="X70" s="1335"/>
      <c r="Y70" s="1335"/>
      <c r="Z70" s="1335"/>
      <c r="AA70" s="1335"/>
      <c r="AB70" s="1335"/>
      <c r="AC70" s="1335"/>
      <c r="AD70" s="1335"/>
      <c r="AE70" s="1335"/>
      <c r="AF70" s="1335"/>
      <c r="AG70" s="1335"/>
      <c r="AH70" s="1335"/>
      <c r="AI70" s="1335"/>
      <c r="AJ70" s="1335"/>
      <c r="AK70" s="1335"/>
      <c r="AL70" s="1335"/>
      <c r="AM70" s="1335"/>
      <c r="AN70" s="1335"/>
      <c r="AO70" s="1335"/>
      <c r="AP70" s="788"/>
      <c r="AQ70" s="788"/>
      <c r="AR70" s="788"/>
    </row>
    <row r="71" spans="2:45" ht="30" hidden="1" customHeight="1" outlineLevel="1">
      <c r="B71" s="803"/>
      <c r="C71" s="804"/>
      <c r="D71" s="804"/>
      <c r="E71" s="804"/>
      <c r="F71" s="805"/>
      <c r="G71" s="805"/>
      <c r="H71" s="805"/>
      <c r="I71" s="805"/>
      <c r="J71" s="805"/>
      <c r="K71" s="1334" t="s">
        <v>913</v>
      </c>
      <c r="L71" s="1334"/>
      <c r="M71" s="1334"/>
      <c r="N71" s="1334"/>
      <c r="O71" s="1334"/>
      <c r="P71" s="820"/>
      <c r="Q71" s="1336" t="s">
        <v>914</v>
      </c>
      <c r="R71" s="1337"/>
      <c r="S71" s="1338" t="str">
        <f>IF(入力シート!F41="","",入力シート!F41)</f>
        <v/>
      </c>
      <c r="T71" s="1339"/>
      <c r="U71" s="1339"/>
      <c r="V71" s="1339"/>
      <c r="W71" s="1339"/>
      <c r="X71" s="1340"/>
      <c r="Y71" s="1341" t="s">
        <v>915</v>
      </c>
      <c r="Z71" s="1342"/>
      <c r="AA71" s="1339" t="str">
        <f>IF(入力シート!F43="","",入力シート!F43&amp;入力シート!J43)</f>
        <v/>
      </c>
      <c r="AB71" s="1339"/>
      <c r="AC71" s="1339"/>
      <c r="AD71" s="1339"/>
      <c r="AE71" s="1339"/>
      <c r="AF71" s="1339"/>
      <c r="AG71" s="1339"/>
      <c r="AH71" s="1339"/>
      <c r="AI71" s="1339"/>
      <c r="AJ71" s="1339"/>
      <c r="AK71" s="1339"/>
      <c r="AL71" s="1339"/>
      <c r="AM71" s="1339"/>
      <c r="AN71" s="1339"/>
      <c r="AO71" s="1339"/>
      <c r="AP71" s="788"/>
      <c r="AQ71" s="788"/>
      <c r="AR71" s="788"/>
      <c r="AS71" s="972" t="s">
        <v>376</v>
      </c>
    </row>
    <row r="72" spans="2:45" ht="30" customHeight="1" collapsed="1">
      <c r="AS72" s="972" t="s">
        <v>990</v>
      </c>
    </row>
    <row r="73" spans="2:45" ht="30" hidden="1" customHeight="1" outlineLevel="1">
      <c r="B73" s="803"/>
      <c r="C73" s="804"/>
      <c r="D73" s="804"/>
      <c r="E73" s="804"/>
      <c r="F73" s="805" t="s">
        <v>917</v>
      </c>
      <c r="G73" s="805"/>
      <c r="H73" s="805"/>
      <c r="I73" s="805"/>
      <c r="J73" s="805"/>
      <c r="K73" s="1334" t="s">
        <v>992</v>
      </c>
      <c r="L73" s="1334"/>
      <c r="M73" s="1334"/>
      <c r="N73" s="1334"/>
      <c r="O73" s="1334"/>
      <c r="P73" s="1334"/>
      <c r="Q73" s="1335" t="str">
        <f>IF(入力シート!F53="","",入力シート!F53)</f>
        <v/>
      </c>
      <c r="R73" s="1335"/>
      <c r="S73" s="1335"/>
      <c r="T73" s="1335"/>
      <c r="U73" s="1335"/>
      <c r="V73" s="1335"/>
      <c r="W73" s="1335"/>
      <c r="X73" s="1335"/>
      <c r="Y73" s="1335"/>
      <c r="Z73" s="1335"/>
      <c r="AA73" s="1335"/>
      <c r="AB73" s="1335"/>
      <c r="AC73" s="1335"/>
      <c r="AD73" s="1335"/>
      <c r="AE73" s="1335"/>
      <c r="AF73" s="1335"/>
      <c r="AG73" s="1335"/>
      <c r="AH73" s="1335"/>
      <c r="AI73" s="1335"/>
      <c r="AJ73" s="1335"/>
      <c r="AK73" s="1335"/>
      <c r="AL73" s="1335"/>
      <c r="AM73" s="1335"/>
      <c r="AN73" s="1335"/>
      <c r="AO73" s="1335"/>
      <c r="AP73" s="788"/>
      <c r="AQ73" s="788"/>
      <c r="AR73" s="788"/>
    </row>
    <row r="74" spans="2:45" ht="30" hidden="1" customHeight="1" outlineLevel="1">
      <c r="B74" s="803"/>
      <c r="C74" s="804"/>
      <c r="D74" s="804"/>
      <c r="E74" s="804"/>
      <c r="F74" s="805"/>
      <c r="G74" s="805"/>
      <c r="H74" s="805"/>
      <c r="I74" s="805"/>
      <c r="J74" s="805"/>
      <c r="K74" s="1334" t="s">
        <v>913</v>
      </c>
      <c r="L74" s="1334"/>
      <c r="M74" s="1334"/>
      <c r="N74" s="1334"/>
      <c r="O74" s="1334"/>
      <c r="P74" s="820"/>
      <c r="Q74" s="1336" t="s">
        <v>914</v>
      </c>
      <c r="R74" s="1337"/>
      <c r="S74" s="1338" t="str">
        <f>IF(入力シート!F54="","",入力シート!F54)</f>
        <v/>
      </c>
      <c r="T74" s="1339"/>
      <c r="U74" s="1339"/>
      <c r="V74" s="1339"/>
      <c r="W74" s="1339"/>
      <c r="X74" s="1340"/>
      <c r="Y74" s="1341" t="s">
        <v>915</v>
      </c>
      <c r="Z74" s="1342"/>
      <c r="AA74" s="1339" t="str">
        <f>IF(入力シート!F56="","",入力シート!F56&amp;入力シート!J56)</f>
        <v/>
      </c>
      <c r="AB74" s="1339"/>
      <c r="AC74" s="1339"/>
      <c r="AD74" s="1339"/>
      <c r="AE74" s="1339"/>
      <c r="AF74" s="1339"/>
      <c r="AG74" s="1339"/>
      <c r="AH74" s="1339"/>
      <c r="AI74" s="1339"/>
      <c r="AJ74" s="1339"/>
      <c r="AK74" s="1339"/>
      <c r="AL74" s="1339"/>
      <c r="AM74" s="1339"/>
      <c r="AN74" s="1339"/>
      <c r="AO74" s="1339"/>
      <c r="AP74" s="788"/>
      <c r="AQ74" s="788"/>
      <c r="AR74" s="788"/>
      <c r="AS74" s="972" t="s">
        <v>376</v>
      </c>
    </row>
    <row r="75" spans="2:45" ht="30" customHeight="1" collapsed="1">
      <c r="AS75" s="972" t="s">
        <v>990</v>
      </c>
    </row>
    <row r="76" spans="2:45" ht="30" hidden="1" customHeight="1" outlineLevel="1">
      <c r="B76" s="803"/>
      <c r="C76" s="804"/>
      <c r="D76" s="804"/>
      <c r="E76" s="804"/>
      <c r="F76" s="805" t="s">
        <v>918</v>
      </c>
      <c r="G76" s="805"/>
      <c r="H76" s="805"/>
      <c r="I76" s="805"/>
      <c r="J76" s="805"/>
      <c r="K76" s="1334" t="s">
        <v>992</v>
      </c>
      <c r="L76" s="1334"/>
      <c r="M76" s="1334"/>
      <c r="N76" s="1334"/>
      <c r="O76" s="1334"/>
      <c r="P76" s="1334"/>
      <c r="Q76" s="1335" t="str">
        <f>IF(入力シート!F66="","",入力シート!F66)</f>
        <v/>
      </c>
      <c r="R76" s="1335"/>
      <c r="S76" s="1335"/>
      <c r="T76" s="1335"/>
      <c r="U76" s="1335"/>
      <c r="V76" s="1335"/>
      <c r="W76" s="1335"/>
      <c r="X76" s="1335"/>
      <c r="Y76" s="1335"/>
      <c r="Z76" s="1335"/>
      <c r="AA76" s="1335"/>
      <c r="AB76" s="1335"/>
      <c r="AC76" s="1335"/>
      <c r="AD76" s="1335"/>
      <c r="AE76" s="1335"/>
      <c r="AF76" s="1335"/>
      <c r="AG76" s="1335"/>
      <c r="AH76" s="1335"/>
      <c r="AI76" s="1335"/>
      <c r="AJ76" s="1335"/>
      <c r="AK76" s="1335"/>
      <c r="AL76" s="1335"/>
      <c r="AM76" s="1335"/>
      <c r="AN76" s="1335"/>
      <c r="AO76" s="1335"/>
      <c r="AP76" s="788"/>
      <c r="AQ76" s="788"/>
      <c r="AR76" s="788"/>
    </row>
    <row r="77" spans="2:45" ht="30" hidden="1" customHeight="1" outlineLevel="1">
      <c r="B77" s="803"/>
      <c r="C77" s="804"/>
      <c r="D77" s="804"/>
      <c r="E77" s="804"/>
      <c r="F77" s="805"/>
      <c r="G77" s="805"/>
      <c r="H77" s="805"/>
      <c r="I77" s="805"/>
      <c r="J77" s="805"/>
      <c r="K77" s="1334" t="s">
        <v>913</v>
      </c>
      <c r="L77" s="1334"/>
      <c r="M77" s="1334"/>
      <c r="N77" s="1334"/>
      <c r="O77" s="1334"/>
      <c r="P77" s="820"/>
      <c r="Q77" s="1336" t="s">
        <v>914</v>
      </c>
      <c r="R77" s="1337"/>
      <c r="S77" s="1338" t="str">
        <f>IF(入力シート!F67="","",入力シート!F67)</f>
        <v/>
      </c>
      <c r="T77" s="1339"/>
      <c r="U77" s="1339"/>
      <c r="V77" s="1339"/>
      <c r="W77" s="1339"/>
      <c r="X77" s="1340"/>
      <c r="Y77" s="1341" t="s">
        <v>915</v>
      </c>
      <c r="Z77" s="1342"/>
      <c r="AA77" s="1339" t="str">
        <f>IF(入力シート!F69="","",入力シート!F69&amp;入力シート!J69)</f>
        <v/>
      </c>
      <c r="AB77" s="1339"/>
      <c r="AC77" s="1339"/>
      <c r="AD77" s="1339"/>
      <c r="AE77" s="1339"/>
      <c r="AF77" s="1339"/>
      <c r="AG77" s="1339"/>
      <c r="AH77" s="1339"/>
      <c r="AI77" s="1339"/>
      <c r="AJ77" s="1339"/>
      <c r="AK77" s="1339"/>
      <c r="AL77" s="1339"/>
      <c r="AM77" s="1339"/>
      <c r="AN77" s="1339"/>
      <c r="AO77" s="1339"/>
      <c r="AP77" s="788"/>
      <c r="AQ77" s="788"/>
      <c r="AR77" s="788"/>
      <c r="AS77" s="972" t="s">
        <v>376</v>
      </c>
    </row>
    <row r="78" spans="2:45" ht="18" customHeight="1" collapsed="1"/>
  </sheetData>
  <sheetProtection algorithmName="SHA-512" hashValue="Z23RKX3+Gptlo7Sfg+Ume4g6i2MnzQkvAEPrI/Bh5YfERwmlomMlAQc6yg0/oDKuBvs5e0VgMvZo5b0KW51D+w==" saltValue="w0ULLe0js7VMchrdhjPtZA==" spinCount="100000" sheet="1" formatCells="0" formatRows="0" insertRows="0" deleteRows="0" selectLockedCells="1" autoFilter="0" pivotTables="0"/>
  <mergeCells count="63">
    <mergeCell ref="D50:AR50"/>
    <mergeCell ref="D56:AR56"/>
    <mergeCell ref="D57:AR57"/>
    <mergeCell ref="D58:AR58"/>
    <mergeCell ref="D59:AR59"/>
    <mergeCell ref="D53:AR53"/>
    <mergeCell ref="D45:AR45"/>
    <mergeCell ref="D14:AR14"/>
    <mergeCell ref="D15:AR15"/>
    <mergeCell ref="D31:AR31"/>
    <mergeCell ref="D32:AR32"/>
    <mergeCell ref="D33:AR33"/>
    <mergeCell ref="D42:AR42"/>
    <mergeCell ref="D39:AR39"/>
    <mergeCell ref="B10:AR10"/>
    <mergeCell ref="D13:AR13"/>
    <mergeCell ref="D34:AR34"/>
    <mergeCell ref="D35:AR35"/>
    <mergeCell ref="D38:AR38"/>
    <mergeCell ref="B63:AR63"/>
    <mergeCell ref="AH65:AO65"/>
    <mergeCell ref="B3:AR3"/>
    <mergeCell ref="AL4:AM4"/>
    <mergeCell ref="AO4:AP4"/>
    <mergeCell ref="B5:N5"/>
    <mergeCell ref="B6:N6"/>
    <mergeCell ref="B7:AR8"/>
    <mergeCell ref="B9:AR9"/>
    <mergeCell ref="D18:AR18"/>
    <mergeCell ref="D21:AR21"/>
    <mergeCell ref="D24:AR24"/>
    <mergeCell ref="D27:AR27"/>
    <mergeCell ref="D46:AR46"/>
    <mergeCell ref="D49:AR49"/>
    <mergeCell ref="D28:AR28"/>
    <mergeCell ref="K67:P67"/>
    <mergeCell ref="Q67:AO67"/>
    <mergeCell ref="K68:O68"/>
    <mergeCell ref="Q68:R68"/>
    <mergeCell ref="S68:X68"/>
    <mergeCell ref="Y68:Z68"/>
    <mergeCell ref="AA68:AO68"/>
    <mergeCell ref="K70:P70"/>
    <mergeCell ref="Q70:AO70"/>
    <mergeCell ref="K71:O71"/>
    <mergeCell ref="Q71:R71"/>
    <mergeCell ref="S71:X71"/>
    <mergeCell ref="Y71:Z71"/>
    <mergeCell ref="AA71:AO71"/>
    <mergeCell ref="K73:P73"/>
    <mergeCell ref="Q73:AO73"/>
    <mergeCell ref="K74:O74"/>
    <mergeCell ref="Q74:R74"/>
    <mergeCell ref="S74:X74"/>
    <mergeCell ref="Y74:Z74"/>
    <mergeCell ref="AA74:AO74"/>
    <mergeCell ref="K76:P76"/>
    <mergeCell ref="Q76:AO76"/>
    <mergeCell ref="K77:O77"/>
    <mergeCell ref="Q77:R77"/>
    <mergeCell ref="S77:X77"/>
    <mergeCell ref="Y77:Z77"/>
    <mergeCell ref="AA77:AO77"/>
  </mergeCells>
  <phoneticPr fontId="22"/>
  <conditionalFormatting sqref="B3 B10:AS12 B13:D13 AS13:AS15 B14:C15 B16:AS17 B18:D18 AS18 B19:AS20 B21:D21 AS21 B22:AS23 B24:D24 AS24 B25:AS26 B27:D27 AS27:AS28 B28:C28 B29:AS30 B31:D31 AS31:AS35 B32:C34 B35:D35 B36:AS37 B38:D38 AS38:AS39 B39:C39 B40:AS41 B42:D42 AS42 B43:AS44 B45:D45 AS45:AS46 B46:C46 B47:AS48 B49:D49 AS49:AS50 B50:C50 B51:AS52 B53:D53 AS53 B54:AS55 B56:D56 AS56:AS59 B57:C59 B60:AS63">
    <cfRule type="expression" priority="23">
      <formula>CELL("protect",B3)=0</formula>
    </cfRule>
  </conditionalFormatting>
  <conditionalFormatting sqref="B67:P68 AP67:AR68">
    <cfRule type="expression" priority="22">
      <formula>CELL("protect",B67)=0</formula>
    </cfRule>
  </conditionalFormatting>
  <conditionalFormatting sqref="B70:P71 AP70:AR71">
    <cfRule type="expression" priority="20">
      <formula>CELL("protect",B70)=0</formula>
    </cfRule>
  </conditionalFormatting>
  <conditionalFormatting sqref="B73:P74 AP73:AR74">
    <cfRule type="expression" priority="15">
      <formula>CELL("protect",B73)=0</formula>
    </cfRule>
  </conditionalFormatting>
  <conditionalFormatting sqref="B76:P77 AP76:AR77">
    <cfRule type="expression" priority="13">
      <formula>CELL("protect",B76)=0</formula>
    </cfRule>
  </conditionalFormatting>
  <conditionalFormatting sqref="B69:AC69 AR69">
    <cfRule type="expression" priority="21">
      <formula>CELL("protect",B69)=0</formula>
    </cfRule>
  </conditionalFormatting>
  <conditionalFormatting sqref="Q68">
    <cfRule type="containsBlanks" dxfId="567" priority="8">
      <formula>LEN(TRIM(Q68))=0</formula>
    </cfRule>
  </conditionalFormatting>
  <conditionalFormatting sqref="Q71">
    <cfRule type="containsBlanks" dxfId="566" priority="6">
      <formula>LEN(TRIM(Q71))=0</formula>
    </cfRule>
  </conditionalFormatting>
  <conditionalFormatting sqref="Q74">
    <cfRule type="containsBlanks" dxfId="565" priority="4">
      <formula>LEN(TRIM(Q74))=0</formula>
    </cfRule>
  </conditionalFormatting>
  <conditionalFormatting sqref="Q77">
    <cfRule type="containsBlanks" dxfId="564" priority="2">
      <formula>LEN(TRIM(Q77))=0</formula>
    </cfRule>
  </conditionalFormatting>
  <conditionalFormatting sqref="Y68">
    <cfRule type="containsBlanks" dxfId="563" priority="7">
      <formula>LEN(TRIM(Y68))=0</formula>
    </cfRule>
  </conditionalFormatting>
  <conditionalFormatting sqref="Y71">
    <cfRule type="containsBlanks" dxfId="562" priority="5">
      <formula>LEN(TRIM(Y71))=0</formula>
    </cfRule>
  </conditionalFormatting>
  <conditionalFormatting sqref="Y74">
    <cfRule type="containsBlanks" dxfId="561" priority="3">
      <formula>LEN(TRIM(Y74))=0</formula>
    </cfRule>
  </conditionalFormatting>
  <conditionalFormatting sqref="Y77">
    <cfRule type="containsBlanks" dxfId="560" priority="1">
      <formula>LEN(TRIM(Y77))=0</formula>
    </cfRule>
  </conditionalFormatting>
  <conditionalFormatting sqref="AS3 B4:AK4 AN4 AQ4:AS4 Q5:AS6 B7 AS7:AS9 B9 AR64:AS64 B64:AC66 AR65:AR66 B72:AR72 B75:AR75 B78:AR78 B79:AS1048576">
    <cfRule type="expression" priority="24">
      <formula>CELL("protect",B3)=0</formula>
    </cfRule>
  </conditionalFormatting>
  <dataValidations count="2">
    <dataValidation imeMode="hiragana" allowBlank="1" showInputMessage="1" showErrorMessage="1" sqref="Q67 Q73 Q70 Q76" xr:uid="{0C23781F-41F2-4FB6-A2EA-DB4A4AC7A82D}"/>
    <dataValidation imeMode="disabled" allowBlank="1" showInputMessage="1" showErrorMessage="1" sqref="AF65:AH65" xr:uid="{A05C956C-873D-427A-8266-8BA47AC8B5FF}"/>
  </dataValidations>
  <printOptions horizontalCentered="1"/>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明朝,標準"&amp;8&amp;K01+019R6高層ZEH-M_ver.1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W107"/>
  <sheetViews>
    <sheetView showGridLines="0" showZeros="0" view="pageBreakPreview" topLeftCell="B1" zoomScale="85" zoomScaleNormal="55" zoomScaleSheetLayoutView="85" workbookViewId="0">
      <selection activeCell="D16" sqref="D16:J16"/>
    </sheetView>
  </sheetViews>
  <sheetFormatPr defaultColWidth="3" defaultRowHeight="18" customHeight="1" outlineLevelRow="1"/>
  <cols>
    <col min="1" max="1" width="5.58203125" style="786" hidden="1" customWidth="1"/>
    <col min="2" max="4" width="3" style="786" customWidth="1"/>
    <col min="5" max="6" width="3" style="796" customWidth="1"/>
    <col min="7" max="8" width="3" style="808" customWidth="1"/>
    <col min="9" max="44" width="3" style="786" customWidth="1"/>
    <col min="45" max="45" width="3" style="787"/>
    <col min="46" max="48" width="3" style="786"/>
    <col min="49" max="49" width="3" style="974"/>
    <col min="50" max="16384" width="3" style="786"/>
  </cols>
  <sheetData>
    <row r="1" spans="1:49" s="783" customFormat="1" ht="21">
      <c r="A1" s="781"/>
      <c r="B1" s="195" t="s">
        <v>799</v>
      </c>
      <c r="C1" s="782"/>
      <c r="D1" s="782"/>
      <c r="E1" s="782"/>
      <c r="F1" s="782"/>
      <c r="G1" s="782"/>
      <c r="H1" s="782"/>
      <c r="AE1" s="784"/>
      <c r="AS1" s="785"/>
      <c r="AW1" s="205"/>
    </row>
    <row r="2" spans="1:49" s="783" customFormat="1" ht="21" hidden="1">
      <c r="A2" s="781"/>
      <c r="B2" s="814"/>
      <c r="C2" s="782"/>
      <c r="D2" s="782"/>
      <c r="E2" s="782"/>
      <c r="F2" s="782"/>
      <c r="G2" s="782"/>
      <c r="H2" s="782"/>
      <c r="AE2" s="784"/>
      <c r="AS2" s="785"/>
      <c r="AW2" s="205"/>
    </row>
    <row r="3" spans="1:49" ht="14">
      <c r="B3" s="1345"/>
      <c r="C3" s="134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row>
    <row r="4" spans="1:49" ht="20.149999999999999" customHeight="1">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6"/>
      <c r="AM4" s="1346"/>
      <c r="AN4" s="791"/>
      <c r="AO4" s="1346"/>
      <c r="AP4" s="1346"/>
      <c r="AQ4" s="788"/>
      <c r="AR4" s="788"/>
    </row>
    <row r="5" spans="1:49" ht="20.149999999999999" customHeight="1">
      <c r="B5" s="1348" t="s">
        <v>861</v>
      </c>
      <c r="C5" s="1348"/>
      <c r="D5" s="1348"/>
      <c r="E5" s="1348"/>
      <c r="F5" s="1348"/>
      <c r="G5" s="1348"/>
      <c r="H5" s="1348"/>
      <c r="I5" s="1348"/>
      <c r="J5" s="1348"/>
      <c r="K5" s="1348"/>
      <c r="L5" s="1348"/>
      <c r="M5" s="1348"/>
      <c r="N5" s="1348"/>
      <c r="O5" s="1348"/>
      <c r="P5" s="1348"/>
      <c r="Q5" s="1348"/>
      <c r="R5" s="1348"/>
      <c r="S5" s="1348"/>
      <c r="T5" s="1348"/>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row>
    <row r="6" spans="1:49" ht="20.149999999999999" customHeight="1">
      <c r="B6" s="1348"/>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row>
    <row r="7" spans="1:49" ht="20.149999999999999" customHeight="1">
      <c r="B7" s="1348"/>
      <c r="C7" s="1348"/>
      <c r="D7" s="1348"/>
      <c r="E7" s="1348"/>
      <c r="F7" s="1348"/>
      <c r="G7" s="1348"/>
      <c r="H7" s="1348"/>
      <c r="I7" s="1348"/>
      <c r="J7" s="1348"/>
      <c r="K7" s="1348"/>
      <c r="L7" s="1348"/>
      <c r="M7" s="1348"/>
      <c r="N7" s="1348"/>
      <c r="O7" s="1348"/>
      <c r="P7" s="1348"/>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row>
    <row r="8" spans="1:49" ht="34.5" customHeight="1">
      <c r="B8" s="1350" t="s">
        <v>1222</v>
      </c>
      <c r="C8" s="1350"/>
      <c r="D8" s="1350"/>
      <c r="E8" s="1350"/>
      <c r="F8" s="1350"/>
      <c r="G8" s="1350"/>
      <c r="H8" s="1350"/>
      <c r="I8" s="1350"/>
      <c r="J8" s="1350"/>
      <c r="K8" s="1350"/>
      <c r="L8" s="1350"/>
      <c r="M8" s="1350"/>
      <c r="N8" s="1350"/>
      <c r="O8" s="1350"/>
      <c r="P8" s="1350"/>
      <c r="Q8" s="1350"/>
      <c r="R8" s="1350"/>
      <c r="S8" s="1350"/>
      <c r="T8" s="1350"/>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row>
    <row r="9" spans="1:49" ht="13.5" customHeight="1">
      <c r="B9" s="792"/>
      <c r="C9" s="792"/>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row>
    <row r="10" spans="1:49" ht="17.25" customHeight="1">
      <c r="B10" s="793" t="s">
        <v>800</v>
      </c>
      <c r="C10" s="793"/>
      <c r="D10" s="794" t="s">
        <v>801</v>
      </c>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row>
    <row r="11" spans="1:49" ht="18" customHeight="1">
      <c r="B11" s="788"/>
      <c r="C11" s="793"/>
      <c r="D11" s="1361" t="s">
        <v>1223</v>
      </c>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361"/>
      <c r="AM11" s="1361"/>
      <c r="AN11" s="1361"/>
      <c r="AO11" s="1361"/>
      <c r="AP11" s="1361"/>
      <c r="AQ11" s="1361"/>
      <c r="AR11" s="1361"/>
      <c r="AS11" s="1361"/>
      <c r="AT11" s="1361"/>
      <c r="AU11" s="1361"/>
      <c r="AV11" s="1361"/>
    </row>
    <row r="12" spans="1:49" ht="18.75" customHeight="1">
      <c r="B12" s="788"/>
      <c r="C12" s="793"/>
      <c r="D12" s="1361" t="s">
        <v>1352</v>
      </c>
      <c r="E12" s="1361"/>
      <c r="F12" s="1361"/>
      <c r="G12" s="1361"/>
      <c r="H12" s="1361"/>
      <c r="I12" s="1361"/>
      <c r="J12" s="1361"/>
      <c r="K12" s="1361"/>
      <c r="L12" s="1361"/>
      <c r="M12" s="1361"/>
      <c r="N12" s="1361"/>
      <c r="O12" s="1361"/>
      <c r="P12" s="1361"/>
      <c r="Q12" s="1361"/>
      <c r="R12" s="1361"/>
      <c r="S12" s="1361"/>
      <c r="T12" s="1361"/>
      <c r="U12" s="1361"/>
      <c r="V12" s="1361"/>
      <c r="W12" s="1361"/>
      <c r="X12" s="1361"/>
      <c r="Y12" s="1361"/>
      <c r="Z12" s="1361"/>
      <c r="AA12" s="1361"/>
      <c r="AB12" s="1361"/>
      <c r="AC12" s="1361"/>
      <c r="AD12" s="1361"/>
      <c r="AE12" s="1361"/>
      <c r="AF12" s="1361"/>
      <c r="AG12" s="1361"/>
      <c r="AH12" s="1361"/>
      <c r="AI12" s="1361"/>
      <c r="AJ12" s="1361"/>
      <c r="AK12" s="1361"/>
      <c r="AL12" s="1361"/>
      <c r="AM12" s="1361"/>
      <c r="AN12" s="1361"/>
      <c r="AO12" s="1361"/>
      <c r="AP12" s="1361"/>
      <c r="AQ12" s="1361"/>
      <c r="AR12" s="1361"/>
      <c r="AS12" s="1361"/>
      <c r="AT12" s="1361"/>
      <c r="AU12" s="1361"/>
      <c r="AV12" s="1361"/>
    </row>
    <row r="13" spans="1:49" ht="17.25" customHeight="1">
      <c r="B13" s="788"/>
      <c r="C13" s="793"/>
      <c r="D13" s="1361" t="s">
        <v>1321</v>
      </c>
      <c r="E13" s="1361"/>
      <c r="F13" s="1361"/>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361"/>
      <c r="AM13" s="1361"/>
      <c r="AN13" s="1361"/>
      <c r="AO13" s="1361"/>
      <c r="AP13" s="1361"/>
      <c r="AQ13" s="1361"/>
      <c r="AR13" s="1361"/>
      <c r="AS13" s="1361"/>
      <c r="AT13" s="1361"/>
      <c r="AU13" s="1361"/>
      <c r="AV13" s="1361"/>
    </row>
    <row r="14" spans="1:49" ht="17.25" customHeight="1">
      <c r="B14" s="788"/>
      <c r="C14" s="793"/>
      <c r="D14" s="1361" t="s">
        <v>829</v>
      </c>
      <c r="E14" s="1361"/>
      <c r="F14" s="1361"/>
      <c r="G14" s="1361"/>
      <c r="H14" s="1361"/>
      <c r="I14" s="1361"/>
      <c r="J14" s="1361"/>
      <c r="K14" s="1361"/>
      <c r="L14" s="1361"/>
      <c r="M14" s="1361"/>
      <c r="N14" s="1361"/>
      <c r="O14" s="1361"/>
      <c r="P14" s="1361"/>
      <c r="Q14" s="1361"/>
      <c r="R14" s="1361"/>
      <c r="S14" s="1361"/>
      <c r="T14" s="1361"/>
      <c r="U14" s="1361"/>
      <c r="V14" s="1361"/>
      <c r="W14" s="1361"/>
      <c r="X14" s="1361"/>
      <c r="Y14" s="1361"/>
      <c r="Z14" s="1361"/>
      <c r="AA14" s="1361"/>
      <c r="AB14" s="1361"/>
      <c r="AC14" s="1361"/>
      <c r="AD14" s="1361"/>
      <c r="AE14" s="1361"/>
      <c r="AF14" s="1361"/>
      <c r="AG14" s="1361"/>
      <c r="AH14" s="1361"/>
      <c r="AI14" s="1361"/>
      <c r="AJ14" s="1361"/>
      <c r="AK14" s="1361"/>
      <c r="AL14" s="1361"/>
      <c r="AM14" s="1361"/>
      <c r="AN14" s="1361"/>
      <c r="AO14" s="1361"/>
      <c r="AP14" s="1361"/>
      <c r="AQ14" s="1361"/>
      <c r="AR14" s="1361"/>
      <c r="AS14" s="1361"/>
      <c r="AT14" s="1361"/>
      <c r="AU14" s="1361"/>
      <c r="AV14" s="1361"/>
    </row>
    <row r="15" spans="1:49" ht="17.25" customHeight="1">
      <c r="B15" s="788"/>
      <c r="C15" s="793"/>
      <c r="D15" s="1361" t="s">
        <v>1304</v>
      </c>
      <c r="E15" s="1362"/>
      <c r="F15" s="1362"/>
      <c r="G15" s="1362"/>
      <c r="H15" s="1362"/>
      <c r="I15" s="1362"/>
      <c r="J15" s="1362"/>
      <c r="K15" s="1362"/>
      <c r="L15" s="1362"/>
      <c r="M15" s="1362"/>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c r="AL15" s="1362"/>
      <c r="AM15" s="1362"/>
      <c r="AN15" s="1362"/>
      <c r="AO15" s="1362"/>
      <c r="AP15" s="1362"/>
      <c r="AQ15" s="1362"/>
      <c r="AR15" s="1362"/>
    </row>
    <row r="16" spans="1:49" ht="17.25" customHeight="1">
      <c r="B16" s="788"/>
      <c r="C16" s="793"/>
      <c r="D16" s="1360" t="s">
        <v>802</v>
      </c>
      <c r="E16" s="1363"/>
      <c r="F16" s="1363"/>
      <c r="G16" s="1363"/>
      <c r="H16" s="1363"/>
      <c r="I16" s="1363"/>
      <c r="J16" s="1363"/>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row>
    <row r="17" spans="1:49" s="787" customFormat="1" ht="7.5" customHeight="1">
      <c r="A17" s="786"/>
      <c r="B17" s="788"/>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W17" s="745"/>
    </row>
    <row r="18" spans="1:49" s="787" customFormat="1" ht="17.25" customHeight="1">
      <c r="A18" s="786"/>
      <c r="B18" s="793" t="s">
        <v>106</v>
      </c>
      <c r="C18" s="793"/>
      <c r="D18" s="794" t="s">
        <v>803</v>
      </c>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W18" s="745"/>
    </row>
    <row r="19" spans="1:49" s="787" customFormat="1" ht="17.25" customHeight="1">
      <c r="A19" s="786"/>
      <c r="B19" s="788"/>
      <c r="C19" s="793"/>
      <c r="D19" s="793" t="s">
        <v>1224</v>
      </c>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W19" s="745"/>
    </row>
    <row r="20" spans="1:49" s="787" customFormat="1" ht="17.25" customHeight="1">
      <c r="A20" s="786"/>
      <c r="B20" s="788"/>
      <c r="C20" s="793"/>
      <c r="D20" s="793" t="s">
        <v>804</v>
      </c>
      <c r="E20" s="793"/>
      <c r="F20" s="796"/>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W20" s="745"/>
    </row>
    <row r="21" spans="1:49" s="787" customFormat="1" ht="17.25" customHeight="1">
      <c r="A21" s="786"/>
      <c r="B21" s="788"/>
      <c r="C21" s="793"/>
      <c r="D21" s="793" t="s">
        <v>862</v>
      </c>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W21" s="745"/>
    </row>
    <row r="22" spans="1:49" s="787" customFormat="1" ht="17.25" customHeight="1">
      <c r="A22" s="786"/>
      <c r="B22" s="788"/>
      <c r="C22" s="793"/>
      <c r="D22" s="793" t="s">
        <v>1333</v>
      </c>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W22" s="745"/>
    </row>
    <row r="23" spans="1:49" s="787" customFormat="1" ht="17.25" customHeight="1">
      <c r="A23" s="786"/>
      <c r="B23" s="788"/>
      <c r="C23" s="793"/>
      <c r="D23" s="793" t="s">
        <v>863</v>
      </c>
      <c r="E23" s="793"/>
      <c r="F23" s="793"/>
      <c r="G23" s="793"/>
      <c r="H23" s="793"/>
      <c r="I23" s="793"/>
      <c r="J23" s="793"/>
      <c r="K23" s="793"/>
      <c r="L23" s="793"/>
      <c r="M23" s="793"/>
      <c r="N23" s="793"/>
      <c r="O23" s="793"/>
      <c r="P23" s="793"/>
      <c r="Q23" s="797"/>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W23" s="745"/>
    </row>
    <row r="24" spans="1:49" s="787" customFormat="1" ht="17.25" customHeight="1">
      <c r="A24" s="786"/>
      <c r="B24" s="788"/>
      <c r="C24" s="793"/>
      <c r="D24" s="793" t="s">
        <v>805</v>
      </c>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W24" s="745"/>
    </row>
    <row r="25" spans="1:49" s="787" customFormat="1" ht="7.5" customHeight="1">
      <c r="A25" s="786"/>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W25" s="745"/>
    </row>
    <row r="26" spans="1:49" s="787" customFormat="1" ht="17.25" customHeight="1">
      <c r="A26" s="786"/>
      <c r="B26" s="793" t="s">
        <v>806</v>
      </c>
      <c r="C26" s="793"/>
      <c r="D26" s="794" t="s">
        <v>826</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W26" s="745"/>
    </row>
    <row r="27" spans="1:49" s="787" customFormat="1" ht="17.25" customHeight="1">
      <c r="A27" s="786"/>
      <c r="B27" s="788"/>
      <c r="C27" s="793"/>
      <c r="D27" s="793" t="s">
        <v>1225</v>
      </c>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W27" s="745"/>
    </row>
    <row r="28" spans="1:49" s="787" customFormat="1" ht="17.25" customHeight="1">
      <c r="A28" s="786"/>
      <c r="B28" s="788"/>
      <c r="C28" s="793"/>
      <c r="D28" s="793" t="s">
        <v>827</v>
      </c>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W28" s="745"/>
    </row>
    <row r="29" spans="1:49" s="787" customFormat="1" ht="17.25" customHeight="1">
      <c r="A29" s="786"/>
      <c r="B29" s="788"/>
      <c r="C29" s="793"/>
      <c r="D29" s="793" t="s">
        <v>1226</v>
      </c>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W29" s="745"/>
    </row>
    <row r="30" spans="1:49" s="787" customFormat="1" ht="17.25" customHeight="1">
      <c r="A30" s="786"/>
      <c r="B30" s="788"/>
      <c r="C30" s="793"/>
      <c r="D30" s="793" t="s">
        <v>828</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W30" s="745"/>
    </row>
    <row r="31" spans="1:49" s="787" customFormat="1" ht="7.5" customHeight="1">
      <c r="A31" s="786"/>
      <c r="B31" s="788"/>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W31" s="745"/>
    </row>
    <row r="32" spans="1:49" s="787" customFormat="1" ht="17.25" customHeight="1">
      <c r="A32" s="786"/>
      <c r="B32" s="793" t="s">
        <v>830</v>
      </c>
      <c r="C32" s="793"/>
      <c r="D32" s="794" t="s">
        <v>807</v>
      </c>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W32" s="745"/>
    </row>
    <row r="33" spans="1:49" s="787" customFormat="1" ht="17.25" customHeight="1">
      <c r="A33" s="786"/>
      <c r="B33" s="788"/>
      <c r="C33" s="793"/>
      <c r="D33" s="793" t="s">
        <v>1211</v>
      </c>
      <c r="E33" s="793"/>
      <c r="F33" s="793"/>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W33" s="745"/>
    </row>
    <row r="34" spans="1:49" s="787" customFormat="1" ht="17.25" customHeight="1">
      <c r="A34" s="786"/>
      <c r="B34" s="788"/>
      <c r="C34" s="793"/>
      <c r="D34" s="793" t="s">
        <v>1210</v>
      </c>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c r="AM34" s="793"/>
      <c r="AN34" s="793"/>
      <c r="AO34" s="793"/>
      <c r="AP34" s="793"/>
      <c r="AQ34" s="793"/>
      <c r="AR34" s="793"/>
      <c r="AW34" s="745"/>
    </row>
    <row r="35" spans="1:49" s="787" customFormat="1" ht="17.25" customHeight="1">
      <c r="A35" s="786"/>
      <c r="B35" s="788"/>
      <c r="C35" s="793"/>
      <c r="D35" s="793" t="s">
        <v>808</v>
      </c>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W35" s="745"/>
    </row>
    <row r="36" spans="1:49" s="787" customFormat="1" ht="17.25" customHeight="1">
      <c r="A36" s="786"/>
      <c r="B36" s="788"/>
      <c r="C36" s="793"/>
      <c r="D36" s="793" t="s">
        <v>864</v>
      </c>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W36" s="745"/>
    </row>
    <row r="37" spans="1:49" s="787" customFormat="1" ht="17.25" customHeight="1">
      <c r="A37" s="786"/>
      <c r="B37" s="788"/>
      <c r="C37" s="793"/>
      <c r="D37" s="793" t="s">
        <v>809</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W37" s="745"/>
    </row>
    <row r="38" spans="1:49" s="787" customFormat="1" ht="7.5" customHeight="1">
      <c r="A38" s="786"/>
      <c r="B38" s="788"/>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W38" s="745"/>
    </row>
    <row r="39" spans="1:49" s="787" customFormat="1" ht="17.25" customHeight="1">
      <c r="A39" s="786"/>
      <c r="B39" s="793" t="s">
        <v>831</v>
      </c>
      <c r="C39" s="793"/>
      <c r="D39" s="794" t="s">
        <v>810</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W39" s="745"/>
    </row>
    <row r="40" spans="1:49" s="787" customFormat="1" ht="17.25" customHeight="1">
      <c r="A40" s="786"/>
      <c r="B40" s="788"/>
      <c r="C40" s="793"/>
      <c r="D40" s="793" t="s">
        <v>867</v>
      </c>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W40" s="745"/>
    </row>
    <row r="41" spans="1:49" s="787" customFormat="1" ht="17.25" customHeight="1">
      <c r="A41" s="786"/>
      <c r="B41" s="788"/>
      <c r="C41" s="793"/>
      <c r="D41" s="793" t="s">
        <v>811</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W41" s="745"/>
    </row>
    <row r="42" spans="1:49" s="787" customFormat="1" ht="7.5" customHeight="1">
      <c r="A42" s="786"/>
      <c r="B42" s="788"/>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W42" s="745"/>
    </row>
    <row r="43" spans="1:49" s="787" customFormat="1" ht="17.25" customHeight="1">
      <c r="A43" s="786"/>
      <c r="B43" s="793" t="s">
        <v>832</v>
      </c>
      <c r="C43" s="793"/>
      <c r="D43" s="794" t="s">
        <v>812</v>
      </c>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W43" s="745"/>
    </row>
    <row r="44" spans="1:49" s="787" customFormat="1" ht="17.25" customHeight="1">
      <c r="A44" s="786"/>
      <c r="B44" s="788"/>
      <c r="C44" s="793"/>
      <c r="D44" s="793" t="s">
        <v>1305</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W44" s="745"/>
    </row>
    <row r="45" spans="1:49" s="787" customFormat="1" ht="17.25" customHeight="1">
      <c r="A45" s="786"/>
      <c r="B45" s="788"/>
      <c r="C45" s="793"/>
      <c r="D45" s="793" t="s">
        <v>1212</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W45" s="745"/>
    </row>
    <row r="46" spans="1:49" s="787" customFormat="1" ht="17.25" customHeight="1">
      <c r="A46" s="786"/>
      <c r="B46" s="788"/>
      <c r="C46" s="793"/>
      <c r="D46" s="793" t="s">
        <v>1214</v>
      </c>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793"/>
      <c r="AO46" s="793"/>
      <c r="AP46" s="793"/>
      <c r="AQ46" s="793"/>
      <c r="AR46" s="793"/>
      <c r="AW46" s="745"/>
    </row>
    <row r="47" spans="1:49" s="787" customFormat="1" ht="17.25" customHeight="1">
      <c r="A47" s="786"/>
      <c r="B47" s="788"/>
      <c r="C47" s="793"/>
      <c r="D47" s="793" t="s">
        <v>1213</v>
      </c>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W47" s="745"/>
    </row>
    <row r="48" spans="1:49" s="787" customFormat="1" ht="17.25" customHeight="1">
      <c r="A48" s="786"/>
      <c r="B48" s="788"/>
      <c r="C48" s="793"/>
      <c r="D48" s="793" t="s">
        <v>813</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W48" s="745"/>
    </row>
    <row r="49" spans="1:49" s="787" customFormat="1" ht="17.25" customHeight="1">
      <c r="A49" s="786"/>
      <c r="B49" s="788"/>
      <c r="C49" s="793"/>
      <c r="D49" s="793" t="s">
        <v>1227</v>
      </c>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W49" s="745"/>
    </row>
    <row r="50" spans="1:49" s="787" customFormat="1" ht="17.25" customHeight="1">
      <c r="A50" s="786"/>
      <c r="B50" s="788"/>
      <c r="C50" s="793"/>
      <c r="D50" s="1359" t="s">
        <v>814</v>
      </c>
      <c r="E50" s="1360"/>
      <c r="F50" s="1360"/>
      <c r="G50" s="1360"/>
      <c r="H50" s="1360"/>
      <c r="I50" s="1360"/>
      <c r="J50" s="1360"/>
      <c r="K50" s="1360"/>
      <c r="L50" s="1360"/>
      <c r="M50" s="1360"/>
      <c r="N50" s="1360"/>
      <c r="O50" s="1360"/>
      <c r="P50" s="1360"/>
      <c r="Q50" s="1360"/>
      <c r="R50" s="1360"/>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W50" s="745"/>
    </row>
    <row r="51" spans="1:49" s="787" customFormat="1" ht="7.5" customHeight="1">
      <c r="A51" s="786"/>
      <c r="B51" s="788"/>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W51" s="745"/>
    </row>
    <row r="52" spans="1:49" s="787" customFormat="1" ht="17.25" customHeight="1">
      <c r="A52" s="786"/>
      <c r="B52" s="793" t="s">
        <v>833</v>
      </c>
      <c r="C52" s="793"/>
      <c r="D52" s="794" t="s">
        <v>815</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W52" s="745"/>
    </row>
    <row r="53" spans="1:49" s="787" customFormat="1" ht="17.25" customHeight="1">
      <c r="A53" s="786"/>
      <c r="B53" s="788"/>
      <c r="C53" s="793"/>
      <c r="D53" s="793" t="s">
        <v>816</v>
      </c>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W53" s="745"/>
    </row>
    <row r="54" spans="1:49" s="787" customFormat="1" ht="7.5" customHeight="1">
      <c r="A54" s="786"/>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W54" s="745"/>
    </row>
    <row r="55" spans="1:49" s="787" customFormat="1" ht="17.25" customHeight="1">
      <c r="A55" s="786"/>
      <c r="B55" s="793" t="s">
        <v>834</v>
      </c>
      <c r="C55" s="793"/>
      <c r="D55" s="794" t="s">
        <v>817</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W55" s="745"/>
    </row>
    <row r="56" spans="1:49" s="787" customFormat="1" ht="17.25" customHeight="1">
      <c r="A56" s="786"/>
      <c r="B56" s="788"/>
      <c r="C56" s="793"/>
      <c r="D56" s="793" t="s">
        <v>865</v>
      </c>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W56" s="745"/>
    </row>
    <row r="57" spans="1:49" s="787" customFormat="1" ht="17.25" customHeight="1">
      <c r="A57" s="786"/>
      <c r="B57" s="788"/>
      <c r="C57" s="793"/>
      <c r="D57" s="793" t="s">
        <v>818</v>
      </c>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W57" s="745"/>
    </row>
    <row r="58" spans="1:49" s="787" customFormat="1" ht="7.5" customHeight="1">
      <c r="A58" s="786"/>
      <c r="B58" s="788"/>
      <c r="C58" s="79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W58" s="745"/>
    </row>
    <row r="59" spans="1:49" s="787" customFormat="1" ht="17.25" customHeight="1">
      <c r="A59" s="786"/>
      <c r="B59" s="793" t="s">
        <v>835</v>
      </c>
      <c r="C59" s="793"/>
      <c r="D59" s="794" t="s">
        <v>819</v>
      </c>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W59" s="745"/>
    </row>
    <row r="60" spans="1:49" s="787" customFormat="1" ht="17.25" customHeight="1">
      <c r="A60" s="786"/>
      <c r="B60" s="788"/>
      <c r="C60" s="793"/>
      <c r="D60" s="793" t="s">
        <v>1228</v>
      </c>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W60" s="745"/>
    </row>
    <row r="61" spans="1:49" s="787" customFormat="1" ht="17.25" customHeight="1">
      <c r="A61" s="786"/>
      <c r="B61" s="788"/>
      <c r="C61" s="793"/>
      <c r="D61" s="793" t="s">
        <v>866</v>
      </c>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W61" s="745"/>
    </row>
    <row r="62" spans="1:49" s="787" customFormat="1" ht="17.25" customHeight="1">
      <c r="A62" s="786"/>
      <c r="B62" s="788"/>
      <c r="C62" s="793"/>
      <c r="D62" s="793" t="s">
        <v>820</v>
      </c>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W62" s="745"/>
    </row>
    <row r="63" spans="1:49" s="787" customFormat="1" ht="17.25" customHeight="1">
      <c r="A63" s="786"/>
      <c r="B63" s="788"/>
      <c r="C63" s="793"/>
      <c r="D63" s="793" t="s">
        <v>821</v>
      </c>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W63" s="745"/>
    </row>
    <row r="64" spans="1:49" s="787" customFormat="1" ht="17.25" customHeight="1">
      <c r="A64" s="786"/>
      <c r="B64" s="788"/>
      <c r="C64" s="793"/>
      <c r="D64" s="793" t="s">
        <v>822</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W64" s="745"/>
    </row>
    <row r="65" spans="1:49" s="787" customFormat="1" ht="17.25" customHeight="1">
      <c r="A65" s="786"/>
      <c r="B65" s="788"/>
      <c r="C65" s="793"/>
      <c r="D65" s="793" t="s">
        <v>823</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W65" s="745"/>
    </row>
    <row r="66" spans="1:49" s="787" customFormat="1" ht="17.25" customHeight="1">
      <c r="A66" s="786"/>
      <c r="B66" s="788"/>
      <c r="C66" s="793"/>
      <c r="D66" s="1365" t="s">
        <v>824</v>
      </c>
      <c r="E66" s="1365"/>
      <c r="F66" s="1365"/>
      <c r="G66" s="1365"/>
      <c r="H66" s="1365"/>
      <c r="I66" s="1365"/>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W66" s="745"/>
    </row>
    <row r="67" spans="1:49" s="787" customFormat="1" ht="7.5" customHeight="1">
      <c r="A67" s="786"/>
      <c r="B67" s="788"/>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W67" s="745"/>
    </row>
    <row r="68" spans="1:49" s="787" customFormat="1" ht="16.5" customHeight="1">
      <c r="A68" s="786"/>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W68" s="745"/>
    </row>
    <row r="69" spans="1:49" s="787" customFormat="1" ht="14">
      <c r="A69" s="786"/>
      <c r="B69" s="1343" t="s">
        <v>825</v>
      </c>
      <c r="C69" s="1343"/>
      <c r="D69" s="1343"/>
      <c r="E69" s="1343"/>
      <c r="F69" s="1343"/>
      <c r="G69" s="1343"/>
      <c r="H69" s="1343"/>
      <c r="I69" s="1343"/>
      <c r="J69" s="1343"/>
      <c r="K69" s="1343"/>
      <c r="L69" s="1343"/>
      <c r="M69" s="1343"/>
      <c r="N69" s="1343"/>
      <c r="O69" s="1343"/>
      <c r="P69" s="1343"/>
      <c r="Q69" s="1343"/>
      <c r="R69" s="1343"/>
      <c r="S69" s="1343"/>
      <c r="T69" s="1343"/>
      <c r="U69" s="1343"/>
      <c r="V69" s="1343"/>
      <c r="W69" s="1343"/>
      <c r="X69" s="1343"/>
      <c r="Y69" s="1343"/>
      <c r="Z69" s="1343"/>
      <c r="AA69" s="1343"/>
      <c r="AB69" s="1343"/>
      <c r="AC69" s="1343"/>
      <c r="AD69" s="1343"/>
      <c r="AE69" s="1343"/>
      <c r="AF69" s="1343"/>
      <c r="AG69" s="1343"/>
      <c r="AH69" s="1343"/>
      <c r="AI69" s="1343"/>
      <c r="AJ69" s="1343"/>
      <c r="AK69" s="1343"/>
      <c r="AL69" s="1343"/>
      <c r="AM69" s="1343"/>
      <c r="AN69" s="1343"/>
      <c r="AO69" s="1343"/>
      <c r="AP69" s="1343"/>
      <c r="AQ69" s="1343"/>
      <c r="AR69" s="1343"/>
      <c r="AW69" s="745"/>
    </row>
    <row r="70" spans="1:49" s="787" customFormat="1" ht="9" customHeight="1">
      <c r="A70" s="786"/>
      <c r="B70" s="799"/>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W70" s="745"/>
    </row>
    <row r="71" spans="1:49" s="787" customFormat="1" ht="9" customHeight="1">
      <c r="A71" s="786"/>
      <c r="B71" s="799"/>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W71" s="745"/>
    </row>
    <row r="72" spans="1:49" s="787" customFormat="1" ht="30" customHeight="1">
      <c r="A72" s="786"/>
      <c r="B72" s="800"/>
      <c r="C72" s="792"/>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788"/>
      <c r="AD72" s="801"/>
      <c r="AE72" s="788"/>
      <c r="AF72" s="813"/>
      <c r="AG72" s="1364" t="str">
        <f>IF(入力シート!F14="","",入力シート!F14)</f>
        <v/>
      </c>
      <c r="AH72" s="1364"/>
      <c r="AI72" s="1364"/>
      <c r="AJ72" s="1364"/>
      <c r="AK72" s="1364"/>
      <c r="AL72" s="1364"/>
      <c r="AM72" s="1364"/>
      <c r="AN72" s="1364"/>
      <c r="AO72" s="1364"/>
      <c r="AP72" s="788"/>
      <c r="AQ72" s="788"/>
      <c r="AR72" s="788"/>
      <c r="AS72" s="802"/>
      <c r="AT72" s="802"/>
      <c r="AW72" s="745"/>
    </row>
    <row r="73" spans="1:49" s="787" customFormat="1" ht="15" customHeight="1">
      <c r="A73" s="786"/>
      <c r="B73" s="800"/>
      <c r="C73" s="792"/>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1"/>
      <c r="AD73" s="801"/>
      <c r="AE73" s="789"/>
      <c r="AF73" s="789"/>
      <c r="AG73" s="789"/>
      <c r="AH73" s="801"/>
      <c r="AI73" s="789"/>
      <c r="AJ73" s="789"/>
      <c r="AK73" s="789"/>
      <c r="AL73" s="801"/>
      <c r="AM73" s="789"/>
      <c r="AN73" s="789"/>
      <c r="AO73" s="789"/>
      <c r="AP73" s="801"/>
      <c r="AQ73" s="788"/>
      <c r="AR73" s="788"/>
      <c r="AW73" s="745"/>
    </row>
    <row r="74" spans="1:49" ht="30" customHeight="1">
      <c r="B74" s="803"/>
      <c r="C74" s="804"/>
      <c r="D74" s="804"/>
      <c r="E74" s="804"/>
      <c r="F74" s="805"/>
      <c r="G74" s="805"/>
      <c r="H74" s="805"/>
      <c r="I74" s="805"/>
      <c r="J74" s="3" t="s">
        <v>2</v>
      </c>
      <c r="K74" s="805"/>
      <c r="L74" s="805"/>
      <c r="M74" s="805"/>
      <c r="N74" s="805" t="s">
        <v>995</v>
      </c>
      <c r="O74" s="805"/>
      <c r="P74" s="805"/>
      <c r="Q74" s="820"/>
      <c r="R74" s="820"/>
      <c r="S74" s="1366" t="str">
        <f>様式第1_交付申請書!G11</f>
        <v/>
      </c>
      <c r="T74" s="1366"/>
      <c r="U74" s="1366"/>
      <c r="V74" s="1366"/>
      <c r="W74" s="1366"/>
      <c r="X74" s="1366"/>
      <c r="Y74" s="1366"/>
      <c r="Z74" s="1366"/>
      <c r="AA74" s="1366"/>
      <c r="AB74" s="1366"/>
      <c r="AC74" s="1366"/>
      <c r="AD74" s="1366"/>
      <c r="AE74" s="1366"/>
      <c r="AF74" s="1366"/>
      <c r="AG74" s="1366"/>
      <c r="AH74" s="1366"/>
      <c r="AI74" s="1366"/>
      <c r="AJ74" s="1366"/>
      <c r="AK74" s="1366"/>
      <c r="AL74" s="1366"/>
      <c r="AM74" s="1366"/>
      <c r="AN74" s="1366"/>
      <c r="AO74" s="1366"/>
      <c r="AP74" s="788"/>
      <c r="AQ74" s="788"/>
      <c r="AR74" s="788"/>
    </row>
    <row r="75" spans="1:49" ht="30" customHeight="1">
      <c r="B75" s="803"/>
      <c r="C75" s="804"/>
      <c r="D75" s="804"/>
      <c r="E75" s="804"/>
      <c r="F75" s="805"/>
      <c r="G75" s="805"/>
      <c r="H75" s="805"/>
      <c r="I75" s="805"/>
      <c r="J75" s="3"/>
      <c r="K75" s="806"/>
      <c r="L75" s="806"/>
      <c r="M75" s="806"/>
      <c r="N75" s="806" t="s">
        <v>840</v>
      </c>
      <c r="O75" s="806"/>
      <c r="P75" s="806"/>
      <c r="Q75" s="807"/>
      <c r="R75" s="807"/>
      <c r="S75" s="1358" t="s">
        <v>889</v>
      </c>
      <c r="T75" s="1358"/>
      <c r="U75" s="1355" t="str">
        <f>様式第1_交付申請書!G12</f>
        <v/>
      </c>
      <c r="V75" s="1356"/>
      <c r="W75" s="1356"/>
      <c r="X75" s="1356"/>
      <c r="Y75" s="1356"/>
      <c r="Z75" s="1356"/>
      <c r="AA75" s="1353" t="s">
        <v>890</v>
      </c>
      <c r="AB75" s="1354"/>
      <c r="AC75" s="1338" t="str">
        <f>様式第1_交付申請書!J12</f>
        <v/>
      </c>
      <c r="AD75" s="1339"/>
      <c r="AE75" s="1339"/>
      <c r="AF75" s="1339"/>
      <c r="AG75" s="1339"/>
      <c r="AH75" s="1339"/>
      <c r="AI75" s="1339"/>
      <c r="AJ75" s="1339"/>
      <c r="AK75" s="1339"/>
      <c r="AL75" s="1339"/>
      <c r="AM75" s="1339"/>
      <c r="AN75" s="1339"/>
      <c r="AO75" s="1339"/>
      <c r="AP75" s="788"/>
      <c r="AQ75" s="788"/>
      <c r="AR75" s="788"/>
      <c r="AT75" s="787"/>
    </row>
    <row r="76" spans="1:49" ht="18" customHeight="1" collapsed="1">
      <c r="B76" s="803"/>
      <c r="C76" s="804"/>
      <c r="D76" s="804"/>
      <c r="E76" s="804"/>
      <c r="F76" s="805"/>
      <c r="G76" s="805"/>
      <c r="H76" s="805"/>
      <c r="I76" s="805"/>
      <c r="J76" s="3"/>
      <c r="K76" s="806"/>
      <c r="L76" s="806"/>
      <c r="M76" s="806"/>
      <c r="N76" s="806"/>
      <c r="O76" s="806"/>
      <c r="P76" s="806"/>
      <c r="Q76" s="807"/>
      <c r="R76" s="807"/>
      <c r="S76" s="821"/>
      <c r="T76" s="822"/>
      <c r="U76" s="823"/>
      <c r="V76" s="824"/>
      <c r="W76" s="824"/>
      <c r="X76" s="824"/>
      <c r="Y76" s="824"/>
      <c r="Z76" s="824"/>
      <c r="AA76" s="824"/>
      <c r="AB76" s="824"/>
      <c r="AC76" s="824"/>
      <c r="AD76" s="824"/>
      <c r="AE76" s="824"/>
      <c r="AF76" s="824"/>
      <c r="AG76" s="824"/>
      <c r="AH76" s="824"/>
      <c r="AI76" s="824"/>
      <c r="AJ76" s="824"/>
      <c r="AK76" s="824"/>
      <c r="AL76" s="824"/>
      <c r="AM76" s="824"/>
      <c r="AN76" s="824"/>
      <c r="AO76" s="824"/>
      <c r="AP76" s="788"/>
      <c r="AQ76" s="788"/>
      <c r="AR76" s="788"/>
      <c r="AT76" s="787"/>
      <c r="AW76" s="972" t="s">
        <v>994</v>
      </c>
    </row>
    <row r="77" spans="1:49" ht="30" hidden="1" customHeight="1" outlineLevel="1">
      <c r="B77" s="803"/>
      <c r="C77" s="804"/>
      <c r="D77" s="804"/>
      <c r="E77" s="804"/>
      <c r="F77" s="805"/>
      <c r="G77" s="805"/>
      <c r="H77" s="805"/>
      <c r="I77" s="805"/>
      <c r="J77" s="3" t="s">
        <v>14</v>
      </c>
      <c r="K77" s="805"/>
      <c r="L77" s="805"/>
      <c r="M77" s="805"/>
      <c r="N77" s="805" t="s">
        <v>995</v>
      </c>
      <c r="O77" s="805"/>
      <c r="P77" s="805"/>
      <c r="Q77" s="820"/>
      <c r="R77" s="820"/>
      <c r="S77" s="1366" t="str">
        <f>IF(入力シート!F40="","",入力シート!F40)</f>
        <v/>
      </c>
      <c r="T77" s="1366"/>
      <c r="U77" s="1366"/>
      <c r="V77" s="1366"/>
      <c r="W77" s="1366"/>
      <c r="X77" s="1366"/>
      <c r="Y77" s="1366"/>
      <c r="Z77" s="1366"/>
      <c r="AA77" s="1366"/>
      <c r="AB77" s="1366"/>
      <c r="AC77" s="1366"/>
      <c r="AD77" s="1366"/>
      <c r="AE77" s="1366"/>
      <c r="AF77" s="1366"/>
      <c r="AG77" s="1366"/>
      <c r="AH77" s="1366"/>
      <c r="AI77" s="1366"/>
      <c r="AJ77" s="1366"/>
      <c r="AK77" s="1366"/>
      <c r="AL77" s="1366"/>
      <c r="AM77" s="1366"/>
      <c r="AN77" s="1366"/>
      <c r="AO77" s="1366"/>
      <c r="AP77" s="788"/>
      <c r="AQ77" s="788"/>
      <c r="AR77" s="788"/>
      <c r="AT77" s="787"/>
    </row>
    <row r="78" spans="1:49" ht="28.5" hidden="1" customHeight="1" outlineLevel="1">
      <c r="B78" s="809"/>
      <c r="C78" s="809"/>
      <c r="D78" s="809"/>
      <c r="E78" s="809"/>
      <c r="F78" s="809"/>
      <c r="G78" s="809"/>
      <c r="H78" s="809"/>
      <c r="I78" s="809"/>
      <c r="J78" s="3"/>
      <c r="K78" s="809"/>
      <c r="L78" s="809"/>
      <c r="M78" s="809"/>
      <c r="N78" s="806" t="s">
        <v>840</v>
      </c>
      <c r="O78" s="806"/>
      <c r="P78" s="806"/>
      <c r="Q78" s="807"/>
      <c r="R78" s="807"/>
      <c r="S78" s="1358" t="s">
        <v>889</v>
      </c>
      <c r="T78" s="1358"/>
      <c r="U78" s="1355" t="str">
        <f>IF(入力シート!F41="","",入力シート!F41)</f>
        <v/>
      </c>
      <c r="V78" s="1356"/>
      <c r="W78" s="1356"/>
      <c r="X78" s="1356"/>
      <c r="Y78" s="1356"/>
      <c r="Z78" s="1357"/>
      <c r="AA78" s="1353" t="s">
        <v>890</v>
      </c>
      <c r="AB78" s="1354"/>
      <c r="AC78" s="1339" t="str">
        <f>IF(入力シート!F43="","",入力シート!F43&amp;入力シート!J43)</f>
        <v/>
      </c>
      <c r="AD78" s="1339"/>
      <c r="AE78" s="1339"/>
      <c r="AF78" s="1339"/>
      <c r="AG78" s="1339"/>
      <c r="AH78" s="1339"/>
      <c r="AI78" s="1339"/>
      <c r="AJ78" s="1339"/>
      <c r="AK78" s="1339"/>
      <c r="AL78" s="1339"/>
      <c r="AM78" s="1339"/>
      <c r="AN78" s="1339"/>
      <c r="AO78" s="1339"/>
      <c r="AP78" s="788"/>
      <c r="AQ78" s="809"/>
      <c r="AR78" s="809"/>
      <c r="AS78" s="802"/>
    </row>
    <row r="79" spans="1:49" ht="18" customHeight="1" collapsed="1">
      <c r="B79" s="809"/>
      <c r="C79" s="809"/>
      <c r="D79" s="809"/>
      <c r="E79" s="809"/>
      <c r="F79" s="809"/>
      <c r="G79" s="809"/>
      <c r="H79" s="809"/>
      <c r="I79" s="809"/>
      <c r="J79" s="3"/>
      <c r="K79" s="809"/>
      <c r="L79" s="809"/>
      <c r="M79" s="809"/>
      <c r="N79" s="809"/>
      <c r="O79" s="809"/>
      <c r="P79" s="809"/>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2"/>
      <c r="AT79" s="802"/>
      <c r="AW79" s="972" t="s">
        <v>994</v>
      </c>
    </row>
    <row r="80" spans="1:49" ht="31.5" hidden="1" customHeight="1" outlineLevel="1">
      <c r="B80" s="809"/>
      <c r="C80" s="809"/>
      <c r="D80" s="809"/>
      <c r="E80" s="809"/>
      <c r="F80" s="809"/>
      <c r="G80" s="809"/>
      <c r="H80" s="809"/>
      <c r="I80" s="809"/>
      <c r="J80" s="3" t="s">
        <v>342</v>
      </c>
      <c r="K80" s="809"/>
      <c r="L80" s="809"/>
      <c r="M80" s="809"/>
      <c r="N80" s="805" t="s">
        <v>995</v>
      </c>
      <c r="O80" s="805"/>
      <c r="P80" s="805"/>
      <c r="Q80" s="820"/>
      <c r="R80" s="820"/>
      <c r="S80" s="1366" t="str">
        <f>IF(入力シート!F53="","",入力シート!F53)</f>
        <v/>
      </c>
      <c r="T80" s="1366"/>
      <c r="U80" s="1366"/>
      <c r="V80" s="1366"/>
      <c r="W80" s="1366"/>
      <c r="X80" s="1366"/>
      <c r="Y80" s="1366"/>
      <c r="Z80" s="1366"/>
      <c r="AA80" s="1366"/>
      <c r="AB80" s="1366"/>
      <c r="AC80" s="1366"/>
      <c r="AD80" s="1366"/>
      <c r="AE80" s="1366"/>
      <c r="AF80" s="1366"/>
      <c r="AG80" s="1366"/>
      <c r="AH80" s="1366"/>
      <c r="AI80" s="1366"/>
      <c r="AJ80" s="1366"/>
      <c r="AK80" s="1366"/>
      <c r="AL80" s="1366"/>
      <c r="AM80" s="1366"/>
      <c r="AN80" s="1366"/>
      <c r="AO80" s="1366"/>
      <c r="AP80" s="788"/>
      <c r="AQ80" s="809"/>
      <c r="AR80" s="809"/>
      <c r="AS80" s="802"/>
      <c r="AT80" s="802"/>
    </row>
    <row r="81" spans="1:49" ht="30" hidden="1" customHeight="1" outlineLevel="1">
      <c r="B81" s="809"/>
      <c r="C81" s="809"/>
      <c r="D81" s="809"/>
      <c r="E81" s="809"/>
      <c r="F81" s="809"/>
      <c r="G81" s="809"/>
      <c r="H81" s="809"/>
      <c r="I81" s="809"/>
      <c r="J81" s="3"/>
      <c r="K81" s="809"/>
      <c r="L81" s="809"/>
      <c r="M81" s="809"/>
      <c r="N81" s="806" t="s">
        <v>840</v>
      </c>
      <c r="O81" s="806"/>
      <c r="P81" s="806"/>
      <c r="Q81" s="807"/>
      <c r="R81" s="807"/>
      <c r="S81" s="1358" t="s">
        <v>889</v>
      </c>
      <c r="T81" s="1358"/>
      <c r="U81" s="1355" t="str">
        <f>IF(入力シート!F54="","",入力シート!F54)</f>
        <v/>
      </c>
      <c r="V81" s="1356"/>
      <c r="W81" s="1356"/>
      <c r="X81" s="1356"/>
      <c r="Y81" s="1356"/>
      <c r="Z81" s="1357"/>
      <c r="AA81" s="1353" t="s">
        <v>890</v>
      </c>
      <c r="AB81" s="1354"/>
      <c r="AC81" s="1339" t="str">
        <f>IF(入力シート!F56="","",入力シート!F56&amp;入力シート!J56)</f>
        <v/>
      </c>
      <c r="AD81" s="1339"/>
      <c r="AE81" s="1339"/>
      <c r="AF81" s="1339"/>
      <c r="AG81" s="1339"/>
      <c r="AH81" s="1339"/>
      <c r="AI81" s="1339"/>
      <c r="AJ81" s="1339"/>
      <c r="AK81" s="1339"/>
      <c r="AL81" s="1339"/>
      <c r="AM81" s="1339"/>
      <c r="AN81" s="1339"/>
      <c r="AO81" s="1339"/>
      <c r="AP81" s="788"/>
      <c r="AQ81" s="809"/>
      <c r="AR81" s="809"/>
      <c r="AS81" s="802"/>
      <c r="AT81" s="802"/>
    </row>
    <row r="82" spans="1:49" ht="18" customHeight="1" collapsed="1">
      <c r="B82" s="809"/>
      <c r="C82" s="809"/>
      <c r="D82" s="809"/>
      <c r="E82" s="809"/>
      <c r="F82" s="809"/>
      <c r="G82" s="809"/>
      <c r="H82" s="809"/>
      <c r="I82" s="809"/>
      <c r="J82" s="3"/>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2"/>
      <c r="AT82" s="802"/>
      <c r="AW82" s="972" t="s">
        <v>994</v>
      </c>
    </row>
    <row r="83" spans="1:49" ht="29.25" hidden="1" customHeight="1" outlineLevel="1">
      <c r="B83" s="809"/>
      <c r="C83" s="809"/>
      <c r="D83" s="809"/>
      <c r="E83" s="809"/>
      <c r="F83" s="809"/>
      <c r="G83" s="809"/>
      <c r="H83" s="809"/>
      <c r="I83" s="809"/>
      <c r="J83" s="3" t="s">
        <v>343</v>
      </c>
      <c r="K83" s="809"/>
      <c r="L83" s="809"/>
      <c r="M83" s="809"/>
      <c r="N83" s="805" t="s">
        <v>995</v>
      </c>
      <c r="O83" s="805"/>
      <c r="P83" s="805"/>
      <c r="Q83" s="820"/>
      <c r="R83" s="820"/>
      <c r="S83" s="1366" t="str">
        <f>IF(入力シート!F66="","",入力シート!F66)</f>
        <v/>
      </c>
      <c r="T83" s="1366"/>
      <c r="U83" s="1366"/>
      <c r="V83" s="1366"/>
      <c r="W83" s="1366"/>
      <c r="X83" s="1366"/>
      <c r="Y83" s="1366"/>
      <c r="Z83" s="1366"/>
      <c r="AA83" s="1366"/>
      <c r="AB83" s="1366"/>
      <c r="AC83" s="1366"/>
      <c r="AD83" s="1366"/>
      <c r="AE83" s="1366"/>
      <c r="AF83" s="1366"/>
      <c r="AG83" s="1366"/>
      <c r="AH83" s="1366"/>
      <c r="AI83" s="1366"/>
      <c r="AJ83" s="1366"/>
      <c r="AK83" s="1366"/>
      <c r="AL83" s="1366"/>
      <c r="AM83" s="1366"/>
      <c r="AN83" s="1366"/>
      <c r="AO83" s="1366"/>
      <c r="AP83" s="788"/>
      <c r="AQ83" s="809"/>
      <c r="AR83" s="809"/>
      <c r="AS83" s="802"/>
      <c r="AT83" s="802"/>
    </row>
    <row r="84" spans="1:49" ht="30" hidden="1" customHeight="1" outlineLevel="1">
      <c r="B84" s="809"/>
      <c r="C84" s="809"/>
      <c r="D84" s="809"/>
      <c r="E84" s="809"/>
      <c r="F84" s="809"/>
      <c r="G84" s="809"/>
      <c r="H84" s="809"/>
      <c r="I84" s="809"/>
      <c r="J84" s="3"/>
      <c r="K84" s="809"/>
      <c r="L84" s="809"/>
      <c r="M84" s="809"/>
      <c r="N84" s="806" t="s">
        <v>840</v>
      </c>
      <c r="O84" s="806"/>
      <c r="P84" s="806"/>
      <c r="Q84" s="807"/>
      <c r="R84" s="807"/>
      <c r="S84" s="1358" t="s">
        <v>889</v>
      </c>
      <c r="T84" s="1358"/>
      <c r="U84" s="1355" t="str">
        <f>IF(入力シート!F67="","",入力シート!F67)</f>
        <v/>
      </c>
      <c r="V84" s="1356"/>
      <c r="W84" s="1356"/>
      <c r="X84" s="1356"/>
      <c r="Y84" s="1356"/>
      <c r="Z84" s="1357"/>
      <c r="AA84" s="1353" t="s">
        <v>890</v>
      </c>
      <c r="AB84" s="1354"/>
      <c r="AC84" s="1339" t="str">
        <f>IF(入力シート!F69="","",入力シート!F69&amp;入力シート!J69)</f>
        <v/>
      </c>
      <c r="AD84" s="1339"/>
      <c r="AE84" s="1339"/>
      <c r="AF84" s="1339"/>
      <c r="AG84" s="1339"/>
      <c r="AH84" s="1339"/>
      <c r="AI84" s="1339"/>
      <c r="AJ84" s="1339"/>
      <c r="AK84" s="1339"/>
      <c r="AL84" s="1339"/>
      <c r="AM84" s="1339"/>
      <c r="AN84" s="1339"/>
      <c r="AO84" s="1339"/>
      <c r="AP84" s="788"/>
      <c r="AQ84" s="809"/>
      <c r="AR84" s="809"/>
      <c r="AS84" s="802"/>
      <c r="AT84" s="802"/>
    </row>
    <row r="85" spans="1:49" ht="18" customHeight="1" collapsed="1">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2"/>
      <c r="AT85" s="802"/>
    </row>
    <row r="86" spans="1:49" ht="18" customHeight="1">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2"/>
    </row>
    <row r="87" spans="1:49" ht="18" customHeight="1">
      <c r="B87" s="1350" t="s">
        <v>868</v>
      </c>
      <c r="C87" s="1350"/>
      <c r="D87" s="1350"/>
      <c r="E87" s="1350"/>
      <c r="F87" s="1350"/>
      <c r="G87" s="1350"/>
      <c r="H87" s="1350"/>
      <c r="I87" s="1350"/>
      <c r="J87" s="1350"/>
      <c r="K87" s="1350"/>
      <c r="L87" s="1350"/>
      <c r="M87" s="1350"/>
      <c r="N87" s="1350"/>
      <c r="O87" s="1350"/>
      <c r="P87" s="1350"/>
      <c r="Q87" s="1350"/>
      <c r="R87" s="1350"/>
      <c r="S87" s="1350"/>
      <c r="T87" s="1350"/>
      <c r="U87" s="1350"/>
      <c r="V87" s="1350"/>
      <c r="W87" s="1350"/>
      <c r="X87" s="1350"/>
      <c r="Y87" s="1350"/>
      <c r="Z87" s="1350"/>
      <c r="AA87" s="1350"/>
      <c r="AB87" s="1350"/>
      <c r="AC87" s="1350"/>
      <c r="AD87" s="1350"/>
      <c r="AE87" s="1350"/>
      <c r="AF87" s="1350"/>
      <c r="AG87" s="1350"/>
      <c r="AH87" s="1350"/>
      <c r="AI87" s="1350"/>
      <c r="AJ87" s="1350"/>
      <c r="AK87" s="1350"/>
      <c r="AL87" s="1350"/>
      <c r="AM87" s="1350"/>
      <c r="AN87" s="1350"/>
      <c r="AO87" s="1350"/>
      <c r="AP87" s="1350"/>
      <c r="AQ87" s="1350"/>
      <c r="AR87" s="1350"/>
    </row>
    <row r="88" spans="1:49" ht="18" customHeight="1">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row>
    <row r="89" spans="1:49" ht="18" customHeight="1">
      <c r="B89" s="793"/>
      <c r="C89" s="793"/>
      <c r="D89" s="794"/>
      <c r="E89" s="793"/>
      <c r="F89" s="793"/>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row>
    <row r="90" spans="1:49" ht="18" customHeight="1">
      <c r="B90" s="788"/>
      <c r="C90" s="793"/>
      <c r="D90" s="810"/>
      <c r="E90" s="811"/>
      <c r="F90" s="811"/>
      <c r="G90" s="811"/>
      <c r="H90" s="811"/>
      <c r="I90" s="811"/>
      <c r="J90" s="811"/>
      <c r="K90" s="811"/>
      <c r="L90" s="811"/>
      <c r="M90" s="81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row>
    <row r="91" spans="1:49" ht="18" customHeight="1">
      <c r="B91" s="788"/>
      <c r="C91" s="793"/>
      <c r="D91" s="810"/>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row>
    <row r="92" spans="1:49" ht="18" customHeight="1">
      <c r="B92" s="788"/>
      <c r="C92" s="793"/>
      <c r="D92" s="810"/>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row>
    <row r="93" spans="1:49" s="787" customFormat="1" ht="18" customHeight="1">
      <c r="A93" s="786"/>
      <c r="B93" s="788"/>
      <c r="C93" s="793"/>
      <c r="D93" s="810"/>
      <c r="E93" s="793"/>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T93" s="786"/>
      <c r="AW93" s="745"/>
    </row>
    <row r="94" spans="1:49" s="787" customFormat="1" ht="18" customHeight="1">
      <c r="A94" s="786"/>
      <c r="B94" s="788"/>
      <c r="C94" s="793"/>
      <c r="D94" s="810"/>
      <c r="E94" s="811"/>
      <c r="F94" s="811"/>
      <c r="G94" s="811"/>
      <c r="H94" s="811"/>
      <c r="I94" s="811"/>
      <c r="J94" s="811"/>
      <c r="K94" s="811"/>
      <c r="L94" s="811"/>
      <c r="M94" s="81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T94" s="786"/>
      <c r="AW94" s="745"/>
    </row>
    <row r="95" spans="1:49" s="787" customFormat="1" ht="18" customHeight="1">
      <c r="A95" s="786"/>
      <c r="B95" s="788"/>
      <c r="C95" s="793"/>
      <c r="D95" s="810"/>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T95" s="786"/>
      <c r="AW95" s="745"/>
    </row>
    <row r="97" spans="1:49" s="787" customFormat="1" ht="18" customHeight="1">
      <c r="A97" s="786"/>
      <c r="B97" s="786"/>
      <c r="C97" s="786"/>
      <c r="D97" s="786"/>
      <c r="E97" s="796"/>
      <c r="F97" s="796"/>
      <c r="G97" s="808"/>
      <c r="H97" s="808"/>
      <c r="I97" s="786"/>
      <c r="J97" s="786"/>
      <c r="K97" s="786"/>
      <c r="L97" s="786"/>
      <c r="M97" s="786"/>
      <c r="N97" s="786"/>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T97" s="786"/>
      <c r="AW97" s="745"/>
    </row>
    <row r="98" spans="1:49" s="787" customFormat="1" ht="18" customHeight="1">
      <c r="A98" s="786"/>
      <c r="B98" s="788"/>
      <c r="C98" s="786"/>
      <c r="D98" s="786"/>
      <c r="E98" s="796"/>
      <c r="F98" s="796"/>
      <c r="G98" s="808"/>
      <c r="H98" s="808"/>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T98" s="786"/>
      <c r="AW98" s="745"/>
    </row>
    <row r="99" spans="1:49" s="787" customFormat="1" ht="18" customHeight="1">
      <c r="A99" s="786"/>
      <c r="B99" s="786"/>
      <c r="C99" s="786"/>
      <c r="D99" s="786"/>
      <c r="E99" s="796"/>
      <c r="F99" s="796"/>
      <c r="G99" s="808"/>
      <c r="H99" s="808"/>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T99" s="786"/>
      <c r="AW99" s="745"/>
    </row>
    <row r="100" spans="1:49" s="787" customFormat="1" ht="18" customHeight="1">
      <c r="A100" s="786"/>
      <c r="B100" s="786"/>
      <c r="C100" s="786"/>
      <c r="D100" s="786"/>
      <c r="E100" s="812"/>
      <c r="F100" s="796"/>
      <c r="G100" s="808"/>
      <c r="H100" s="808"/>
      <c r="I100" s="786"/>
      <c r="J100" s="786"/>
      <c r="K100" s="786"/>
      <c r="L100" s="786"/>
      <c r="M100" s="786"/>
      <c r="N100" s="786"/>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T100" s="786"/>
      <c r="AW100" s="745"/>
    </row>
    <row r="101" spans="1:49" s="787" customFormat="1" ht="18" customHeight="1">
      <c r="A101" s="786"/>
      <c r="B101" s="786"/>
      <c r="C101" s="786"/>
      <c r="D101" s="786"/>
      <c r="E101" s="796"/>
      <c r="F101" s="796"/>
      <c r="G101" s="808"/>
      <c r="H101" s="808"/>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6"/>
      <c r="AP101" s="786"/>
      <c r="AQ101" s="786"/>
      <c r="AR101" s="786"/>
      <c r="AT101" s="786"/>
      <c r="AW101" s="745"/>
    </row>
    <row r="102" spans="1:49" s="787" customFormat="1" ht="18" customHeight="1">
      <c r="A102" s="786"/>
      <c r="B102" s="786"/>
      <c r="C102" s="786"/>
      <c r="D102" s="786"/>
      <c r="E102" s="812"/>
      <c r="F102" s="796"/>
      <c r="G102" s="808"/>
      <c r="H102" s="808"/>
      <c r="I102" s="786"/>
      <c r="J102" s="786"/>
      <c r="K102" s="786"/>
      <c r="L102" s="786"/>
      <c r="M102" s="786"/>
      <c r="N102" s="786"/>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T102" s="786"/>
      <c r="AW102" s="745"/>
    </row>
    <row r="103" spans="1:49" s="787" customFormat="1" ht="18" customHeight="1">
      <c r="A103" s="786"/>
      <c r="B103" s="786" t="s">
        <v>856</v>
      </c>
      <c r="C103" s="786"/>
      <c r="D103" s="786"/>
      <c r="E103" s="812"/>
      <c r="F103" s="796"/>
      <c r="G103" s="808"/>
      <c r="H103" s="808"/>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T103" s="786"/>
      <c r="AW103" s="745"/>
    </row>
    <row r="104" spans="1:49" s="787" customFormat="1" ht="18" customHeight="1">
      <c r="A104" s="786"/>
      <c r="B104" s="786"/>
      <c r="C104" s="786"/>
      <c r="D104" s="786"/>
      <c r="E104" s="812"/>
      <c r="F104" s="796"/>
      <c r="G104" s="808"/>
      <c r="H104" s="808"/>
      <c r="I104" s="786"/>
      <c r="J104" s="786"/>
      <c r="K104" s="786"/>
      <c r="L104" s="786"/>
      <c r="M104" s="786"/>
      <c r="N104" s="786"/>
      <c r="O104" s="786"/>
      <c r="P104" s="786"/>
      <c r="Q104" s="786"/>
      <c r="R104" s="786"/>
      <c r="S104" s="786"/>
      <c r="T104" s="786"/>
      <c r="U104" s="786"/>
      <c r="V104" s="786"/>
      <c r="W104" s="786"/>
      <c r="X104" s="786"/>
      <c r="Y104" s="786"/>
      <c r="Z104" s="786"/>
      <c r="AA104" s="786"/>
      <c r="AB104" s="786"/>
      <c r="AC104" s="786"/>
      <c r="AD104" s="786"/>
      <c r="AE104" s="786"/>
      <c r="AF104" s="786"/>
      <c r="AG104" s="786"/>
      <c r="AH104" s="786"/>
      <c r="AI104" s="786"/>
      <c r="AJ104" s="786"/>
      <c r="AK104" s="786"/>
      <c r="AL104" s="786"/>
      <c r="AM104" s="786"/>
      <c r="AN104" s="786"/>
      <c r="AO104" s="786"/>
      <c r="AP104" s="786"/>
      <c r="AQ104" s="786"/>
      <c r="AR104" s="786"/>
      <c r="AT104" s="786"/>
      <c r="AW104" s="745"/>
    </row>
    <row r="105" spans="1:49" s="787" customFormat="1" ht="18" customHeight="1">
      <c r="A105" s="786"/>
      <c r="B105" s="786"/>
      <c r="C105" s="786"/>
      <c r="D105" s="786"/>
      <c r="E105" s="812"/>
      <c r="F105" s="796"/>
      <c r="G105" s="808"/>
      <c r="H105" s="808"/>
      <c r="I105" s="786"/>
      <c r="J105" s="786"/>
      <c r="K105" s="786"/>
      <c r="L105" s="786"/>
      <c r="M105" s="786"/>
      <c r="N105" s="786"/>
      <c r="O105" s="786"/>
      <c r="P105" s="786"/>
      <c r="Q105" s="786"/>
      <c r="R105" s="786"/>
      <c r="S105" s="786"/>
      <c r="T105" s="786"/>
      <c r="U105" s="786"/>
      <c r="V105" s="786"/>
      <c r="W105" s="786"/>
      <c r="X105" s="786"/>
      <c r="Y105" s="786"/>
      <c r="Z105" s="786"/>
      <c r="AA105" s="786"/>
      <c r="AB105" s="786"/>
      <c r="AC105" s="786"/>
      <c r="AD105" s="786"/>
      <c r="AE105" s="786"/>
      <c r="AF105" s="786"/>
      <c r="AG105" s="786"/>
      <c r="AH105" s="786"/>
      <c r="AI105" s="786"/>
      <c r="AJ105" s="786"/>
      <c r="AK105" s="786"/>
      <c r="AL105" s="786"/>
      <c r="AM105" s="786"/>
      <c r="AN105" s="786"/>
      <c r="AO105" s="786"/>
      <c r="AP105" s="786"/>
      <c r="AQ105" s="786"/>
      <c r="AR105" s="786"/>
      <c r="AT105" s="786"/>
      <c r="AW105" s="745"/>
    </row>
    <row r="106" spans="1:49" s="787" customFormat="1" ht="18" customHeight="1">
      <c r="A106" s="786"/>
      <c r="B106" s="786"/>
      <c r="C106" s="786"/>
      <c r="D106" s="786"/>
      <c r="E106" s="812"/>
      <c r="F106" s="796"/>
      <c r="G106" s="808"/>
      <c r="H106" s="808"/>
      <c r="I106" s="786"/>
      <c r="J106" s="786"/>
      <c r="K106" s="786"/>
      <c r="L106" s="786"/>
      <c r="M106" s="786"/>
      <c r="N106" s="786"/>
      <c r="O106" s="786"/>
      <c r="P106" s="786"/>
      <c r="Q106" s="786"/>
      <c r="R106" s="786"/>
      <c r="S106" s="786"/>
      <c r="T106" s="786"/>
      <c r="U106" s="786"/>
      <c r="V106" s="786"/>
      <c r="W106" s="786"/>
      <c r="X106" s="786"/>
      <c r="Y106" s="786"/>
      <c r="Z106" s="786"/>
      <c r="AA106" s="786"/>
      <c r="AB106" s="786"/>
      <c r="AC106" s="786"/>
      <c r="AD106" s="786"/>
      <c r="AE106" s="786"/>
      <c r="AF106" s="786"/>
      <c r="AG106" s="786"/>
      <c r="AH106" s="786"/>
      <c r="AI106" s="786"/>
      <c r="AJ106" s="786"/>
      <c r="AK106" s="786"/>
      <c r="AL106" s="786"/>
      <c r="AM106" s="786"/>
      <c r="AN106" s="786"/>
      <c r="AO106" s="786"/>
      <c r="AP106" s="786"/>
      <c r="AQ106" s="786"/>
      <c r="AR106" s="786"/>
      <c r="AT106" s="786"/>
      <c r="AW106" s="745"/>
    </row>
    <row r="107" spans="1:49" s="787" customFormat="1" ht="18" customHeight="1">
      <c r="A107" s="786"/>
      <c r="C107" s="786"/>
      <c r="D107" s="786"/>
      <c r="E107" s="812"/>
      <c r="F107" s="796"/>
      <c r="G107" s="808"/>
      <c r="H107" s="808"/>
      <c r="I107" s="786"/>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T107" s="786"/>
      <c r="AW107" s="745"/>
    </row>
  </sheetData>
  <sheetProtection algorithmName="SHA-512" hashValue="fiKOtIiCL11VVA115V9gRZ0ZMH3BLIH0kdM15Vvso9MklpRotAkYY62xDBwn0qyCLcla1j+NyvZlJfu2HWwX5Q==" saltValue="MNZCnZcEpirOsrwnxjwAgg==" spinCount="100000" sheet="1" formatCells="0" formatRows="0" insertHyperlinks="0" selectLockedCells="1" autoFilter="0" pivotTables="0"/>
  <mergeCells count="3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 ref="D50:R50"/>
    <mergeCell ref="B3:AR3"/>
    <mergeCell ref="AL4:AM4"/>
    <mergeCell ref="AO4:AP4"/>
    <mergeCell ref="B5:AR7"/>
    <mergeCell ref="B8:AR8"/>
    <mergeCell ref="D15:AR15"/>
    <mergeCell ref="D16:J16"/>
    <mergeCell ref="D11:AV11"/>
    <mergeCell ref="D12:AV12"/>
    <mergeCell ref="D13:AV13"/>
    <mergeCell ref="D14:AV14"/>
    <mergeCell ref="AA84:AB84"/>
    <mergeCell ref="U84:Z84"/>
    <mergeCell ref="S84:T84"/>
    <mergeCell ref="U78:Z78"/>
    <mergeCell ref="AA78:AB78"/>
    <mergeCell ref="S81:T81"/>
    <mergeCell ref="U81:Z81"/>
    <mergeCell ref="AA81:AB81"/>
  </mergeCells>
  <phoneticPr fontId="22"/>
  <conditionalFormatting sqref="B3">
    <cfRule type="expression" priority="13">
      <formula>CELL("protect",B3)=0</formula>
    </cfRule>
  </conditionalFormatting>
  <conditionalFormatting sqref="B74:I77 K77:M77 AQ77:AR77">
    <cfRule type="expression" priority="11">
      <formula>CELL("protect",B74)=0</formula>
    </cfRule>
  </conditionalFormatting>
  <conditionalFormatting sqref="K74:P76 AP74:AR76">
    <cfRule type="expression" priority="12">
      <formula>CELL("protect",K74)=0</formula>
    </cfRule>
  </conditionalFormatting>
  <conditionalFormatting sqref="N77:P78 AP77:AP78">
    <cfRule type="expression" priority="9">
      <formula>CELL("protect",N77)=0</formula>
    </cfRule>
  </conditionalFormatting>
  <conditionalFormatting sqref="N80:P81 AP80:AP81">
    <cfRule type="expression" priority="7">
      <formula>CELL("protect",N80)=0</formula>
    </cfRule>
  </conditionalFormatting>
  <conditionalFormatting sqref="N83:P84 AP83:AP84">
    <cfRule type="expression" priority="5">
      <formula>CELL("protect",N83)=0</formula>
    </cfRule>
  </conditionalFormatting>
  <conditionalFormatting sqref="S75 S76:U76">
    <cfRule type="containsText" dxfId="559" priority="10" operator="containsText" text="(例)">
      <formula>NOT(ISERROR(SEARCH("(例)",S75)))</formula>
    </cfRule>
  </conditionalFormatting>
  <conditionalFormatting sqref="S78">
    <cfRule type="containsText" dxfId="558" priority="3" operator="containsText" text="(例)">
      <formula>NOT(ISERROR(SEARCH("(例)",S78)))</formula>
    </cfRule>
  </conditionalFormatting>
  <conditionalFormatting sqref="S81">
    <cfRule type="containsText" dxfId="557" priority="2" operator="containsText" text="(例)">
      <formula>NOT(ISERROR(SEARCH("(例)",S81)))</formula>
    </cfRule>
  </conditionalFormatting>
  <conditionalFormatting sqref="S84">
    <cfRule type="containsText" dxfId="556" priority="1" operator="containsText" text="(例)">
      <formula>NOT(ISERROR(SEARCH("(例)",S84)))</formula>
    </cfRule>
  </conditionalFormatting>
  <conditionalFormatting sqref="AS3 B4:AK4 AN4 AQ4:AS4 B5:AS10 B11:AR14 B15:AS15 B16:D16 K16:AS16 B17:AS19 B20:E20 G20:AS20 B21:AS49 B50:D50 AS50 B51:AS65 B66:D66 AS66 B67:AS69 AR70:AS71 B70:AC73 AR72:AR73 B87:AR95 AS89:AS95 B96:AS106 C107:AS107 B108:AS1048576">
    <cfRule type="expression" priority="14">
      <formula>CELL("protect",B3)=0</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&amp;R&amp;K00-042R6高層ZEH-M_ver.1</oddFooter>
  </headerFooter>
  <rowBreaks count="1" manualBreakCount="1">
    <brk id="85"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4"/>
  <sheetViews>
    <sheetView showGridLines="0" view="pageBreakPreview" zoomScale="85" zoomScaleNormal="70" zoomScaleSheetLayoutView="85" workbookViewId="0">
      <selection activeCell="I54" sqref="I54"/>
    </sheetView>
  </sheetViews>
  <sheetFormatPr defaultColWidth="9" defaultRowHeight="21"/>
  <cols>
    <col min="1" max="1" width="2.58203125" style="5" customWidth="1"/>
    <col min="2" max="2" width="30.58203125" style="3" customWidth="1"/>
    <col min="3" max="3" width="20.58203125" style="3" customWidth="1"/>
    <col min="4" max="4" width="10.58203125" style="3" customWidth="1"/>
    <col min="5" max="5" width="6.58203125" style="3" customWidth="1"/>
    <col min="6" max="6" width="15.58203125" style="3" customWidth="1"/>
    <col min="7" max="7" width="20.58203125" style="3" customWidth="1"/>
    <col min="8" max="8" width="10.58203125" style="3" customWidth="1"/>
    <col min="9" max="9" width="6.58203125" style="3" customWidth="1"/>
    <col min="10" max="10" width="2.58203125" style="3" customWidth="1"/>
    <col min="11" max="11" width="9" style="193"/>
    <col min="12" max="16384" width="9" style="3"/>
  </cols>
  <sheetData>
    <row r="1" spans="1:11" s="188" customFormat="1" ht="19">
      <c r="A1" s="187" t="s">
        <v>89</v>
      </c>
      <c r="B1" s="187"/>
      <c r="C1" s="187"/>
      <c r="D1" s="187"/>
      <c r="E1" s="187"/>
      <c r="F1" s="187"/>
      <c r="G1" s="187"/>
      <c r="H1" s="187"/>
      <c r="I1" s="187"/>
      <c r="J1" s="187"/>
      <c r="K1" s="193"/>
    </row>
    <row r="2" spans="1:11" s="188" customFormat="1" ht="19">
      <c r="A2" s="187" t="s">
        <v>996</v>
      </c>
      <c r="B2" s="187"/>
      <c r="C2" s="187"/>
      <c r="D2" s="187"/>
      <c r="E2" s="187"/>
      <c r="F2" s="187"/>
      <c r="G2" s="187"/>
      <c r="H2" s="187"/>
      <c r="I2" s="187"/>
      <c r="J2" s="187"/>
      <c r="K2" s="193"/>
    </row>
    <row r="3" spans="1:11" s="188" customFormat="1" ht="19">
      <c r="A3" s="187" t="s">
        <v>1000</v>
      </c>
      <c r="B3" s="187"/>
      <c r="C3" s="187"/>
      <c r="D3" s="187"/>
      <c r="E3" s="187"/>
      <c r="F3" s="187"/>
      <c r="G3" s="187"/>
      <c r="H3" s="187"/>
      <c r="I3" s="187"/>
      <c r="J3" s="187"/>
      <c r="K3" s="193"/>
    </row>
    <row r="4" spans="1:11" ht="24.75" customHeight="1">
      <c r="A4" s="1375" t="s">
        <v>90</v>
      </c>
      <c r="B4" s="1375"/>
      <c r="C4" s="1375"/>
      <c r="D4" s="1375"/>
      <c r="E4" s="1375"/>
      <c r="F4" s="1375"/>
      <c r="G4" s="1375"/>
      <c r="H4" s="1375"/>
      <c r="I4" s="1375"/>
    </row>
    <row r="5" spans="1:11" ht="24.75" customHeight="1">
      <c r="B5" s="8" t="s">
        <v>381</v>
      </c>
    </row>
    <row r="6" spans="1:11" ht="24.75" customHeight="1">
      <c r="B6" s="3" t="s">
        <v>91</v>
      </c>
    </row>
    <row r="7" spans="1:11" ht="24.75" customHeight="1">
      <c r="A7" s="6"/>
      <c r="B7" s="175" t="s">
        <v>93</v>
      </c>
      <c r="C7" s="1369" t="str">
        <f>IF(入力シート!F26="","",入力シート!F26)</f>
        <v/>
      </c>
      <c r="D7" s="1369"/>
      <c r="E7" s="1369"/>
      <c r="F7" s="1369"/>
      <c r="G7" s="1369"/>
      <c r="H7" s="1369"/>
      <c r="I7" s="1369"/>
      <c r="K7" s="187" t="s">
        <v>322</v>
      </c>
    </row>
    <row r="8" spans="1:11" ht="24.75" customHeight="1">
      <c r="A8" s="6"/>
      <c r="B8" s="175" t="s">
        <v>94</v>
      </c>
      <c r="C8" s="1369" t="str">
        <f>IF(入力シート!F27="","",入力シート!F27)</f>
        <v/>
      </c>
      <c r="D8" s="1369"/>
      <c r="E8" s="1369"/>
      <c r="F8" s="1369"/>
      <c r="G8" s="1369"/>
      <c r="H8" s="1369"/>
      <c r="I8" s="1369"/>
      <c r="K8" s="187"/>
    </row>
    <row r="9" spans="1:11" ht="24.75" customHeight="1">
      <c r="A9" s="6"/>
      <c r="B9" s="175" t="s">
        <v>997</v>
      </c>
      <c r="C9" s="1369" t="str">
        <f>IF(入力シート!F37="","",入力シート!F37)</f>
        <v/>
      </c>
      <c r="D9" s="1369"/>
      <c r="E9" s="1369"/>
      <c r="F9" s="1369"/>
      <c r="G9" s="1369"/>
      <c r="H9" s="1369"/>
      <c r="I9" s="1369"/>
    </row>
    <row r="10" spans="1:11" ht="24.75" customHeight="1">
      <c r="A10" s="6"/>
      <c r="B10" s="175" t="s">
        <v>95</v>
      </c>
      <c r="C10" s="1369" t="str">
        <f>IF(入力シート!F28="","",入力シート!F28)</f>
        <v/>
      </c>
      <c r="D10" s="1369"/>
      <c r="E10" s="1369"/>
      <c r="F10" s="1369"/>
      <c r="G10" s="1369"/>
      <c r="H10" s="1369"/>
      <c r="I10" s="1369"/>
    </row>
    <row r="11" spans="1:11" ht="24.75" customHeight="1">
      <c r="A11" s="6"/>
      <c r="B11" s="175" t="s">
        <v>93</v>
      </c>
      <c r="C11" s="1369" t="str">
        <f>IF(入力シート!F29="","",入力シート!F29&amp;入力シート!J29)</f>
        <v/>
      </c>
      <c r="D11" s="1369"/>
      <c r="E11" s="1369"/>
      <c r="F11" s="1369"/>
      <c r="G11" s="1369"/>
      <c r="H11" s="1369"/>
      <c r="I11" s="1369"/>
    </row>
    <row r="12" spans="1:11" ht="24.75" customHeight="1">
      <c r="A12" s="6"/>
      <c r="B12" s="175" t="s">
        <v>96</v>
      </c>
      <c r="C12" s="1369" t="str">
        <f>IF(入力シート!F30="","",入力シート!F30&amp;入力シート!J30)</f>
        <v/>
      </c>
      <c r="D12" s="1369"/>
      <c r="E12" s="1369"/>
      <c r="F12" s="1369"/>
      <c r="G12" s="1369"/>
      <c r="H12" s="1369"/>
      <c r="I12" s="1369"/>
    </row>
    <row r="13" spans="1:11" ht="24.75" customHeight="1">
      <c r="A13" s="6"/>
      <c r="B13" s="1370" t="s">
        <v>97</v>
      </c>
      <c r="C13" s="1371" t="str">
        <f>IF(入力シート!F32="","",入力シート!F32)</f>
        <v/>
      </c>
      <c r="D13" s="1371"/>
      <c r="E13" s="1371"/>
      <c r="F13" s="1371"/>
      <c r="G13" s="1371"/>
      <c r="H13" s="1371"/>
      <c r="I13" s="1371"/>
    </row>
    <row r="14" spans="1:11" ht="24.75" customHeight="1">
      <c r="A14" s="6"/>
      <c r="B14" s="1370"/>
      <c r="C14" s="1369" t="str">
        <f>IF(入力シート!F33="","",入力シート!F33&amp;入力シート!G33&amp;入力シート!H33&amp;入力シート!I33&amp;入力シート!J33&amp;入力シート!F34)</f>
        <v/>
      </c>
      <c r="D14" s="1369"/>
      <c r="E14" s="1369"/>
      <c r="F14" s="1369"/>
      <c r="G14" s="1369"/>
      <c r="H14" s="1369"/>
      <c r="I14" s="1369"/>
    </row>
    <row r="15" spans="1:11" ht="24.75" customHeight="1">
      <c r="A15" s="6"/>
      <c r="B15" s="175" t="s">
        <v>10</v>
      </c>
      <c r="C15" s="1369" t="str">
        <f>IF(入力シート!F35="","",入力シート!F35)</f>
        <v/>
      </c>
      <c r="D15" s="1369"/>
      <c r="E15" s="1369"/>
      <c r="F15" s="1369"/>
      <c r="G15" s="1369"/>
      <c r="H15" s="1369"/>
      <c r="I15" s="1369"/>
    </row>
    <row r="16" spans="1:11" ht="24.75" customHeight="1">
      <c r="A16" s="6"/>
      <c r="B16" s="175" t="s">
        <v>998</v>
      </c>
      <c r="C16" s="1369" t="str">
        <f>IF(入力シート!F36="","",入力シート!F36)</f>
        <v/>
      </c>
      <c r="D16" s="1369"/>
      <c r="E16" s="1369"/>
      <c r="F16" s="1369"/>
      <c r="G16" s="1369"/>
      <c r="H16" s="1369"/>
      <c r="I16" s="1369"/>
    </row>
    <row r="17" spans="1:11" ht="7.5" customHeight="1">
      <c r="A17" s="6"/>
      <c r="B17" s="109"/>
      <c r="C17" s="110"/>
      <c r="D17" s="110"/>
      <c r="E17" s="110"/>
      <c r="F17" s="110"/>
      <c r="G17" s="110"/>
      <c r="H17" s="110"/>
      <c r="I17" s="110"/>
    </row>
    <row r="18" spans="1:11" ht="24.75" customHeight="1">
      <c r="A18" s="45"/>
      <c r="B18" s="1373" t="s">
        <v>98</v>
      </c>
      <c r="C18" s="1373"/>
    </row>
    <row r="19" spans="1:11" ht="24.75" customHeight="1">
      <c r="A19" s="6"/>
      <c r="B19" s="175" t="s">
        <v>17</v>
      </c>
      <c r="C19" s="1369" t="str">
        <f>IF(入力シート!F79="","",入力シート!F79)</f>
        <v/>
      </c>
      <c r="D19" s="1369"/>
      <c r="E19" s="1369"/>
      <c r="F19" s="1369"/>
      <c r="G19" s="1369"/>
      <c r="H19" s="1369"/>
      <c r="I19" s="1369"/>
      <c r="K19" s="187"/>
    </row>
    <row r="20" spans="1:11" ht="24.75" customHeight="1">
      <c r="A20" s="6"/>
      <c r="B20" s="175" t="s">
        <v>19</v>
      </c>
      <c r="C20" s="1369" t="str">
        <f>IF(入力シート!F80="","",入力シート!F80)</f>
        <v/>
      </c>
      <c r="D20" s="1369"/>
      <c r="E20" s="1369"/>
      <c r="F20" s="1369"/>
      <c r="G20" s="1369"/>
      <c r="H20" s="1369"/>
      <c r="I20" s="1369"/>
    </row>
    <row r="21" spans="1:11" ht="24.75" customHeight="1">
      <c r="A21" s="6"/>
      <c r="B21" s="175" t="s">
        <v>18</v>
      </c>
      <c r="C21" s="1369" t="str">
        <f>IF(入力シート!F81="","",入力シート!F81)</f>
        <v/>
      </c>
      <c r="D21" s="1369"/>
      <c r="E21" s="1369"/>
      <c r="F21" s="1369"/>
      <c r="G21" s="1369"/>
      <c r="H21" s="1369"/>
      <c r="I21" s="1369"/>
    </row>
    <row r="22" spans="1:11" ht="7.5" customHeight="1">
      <c r="A22" s="6"/>
      <c r="B22" s="109"/>
      <c r="C22" s="110"/>
      <c r="D22" s="110"/>
      <c r="E22" s="110"/>
      <c r="F22" s="110"/>
      <c r="G22" s="110"/>
      <c r="H22" s="110"/>
      <c r="I22" s="110"/>
    </row>
    <row r="23" spans="1:11" ht="24.75" customHeight="1">
      <c r="A23" s="6"/>
      <c r="B23" s="1373" t="s">
        <v>99</v>
      </c>
      <c r="C23" s="1373"/>
    </row>
    <row r="24" spans="1:11" ht="24.75" customHeight="1">
      <c r="A24" s="6"/>
      <c r="B24" s="175" t="s">
        <v>92</v>
      </c>
      <c r="C24" s="175" t="s">
        <v>222</v>
      </c>
      <c r="D24" s="106" t="str">
        <f>IF(入力シート!F84="","",入力シート!F84)</f>
        <v/>
      </c>
    </row>
    <row r="25" spans="1:11" ht="24.75" customHeight="1">
      <c r="A25" s="6"/>
      <c r="B25" s="175" t="s">
        <v>100</v>
      </c>
      <c r="C25" s="1369" t="str">
        <f>IF(入力シート!F85="","",入力シート!F85)</f>
        <v/>
      </c>
      <c r="D25" s="1369"/>
      <c r="E25" s="1369"/>
      <c r="F25" s="1369"/>
      <c r="G25" s="1369"/>
      <c r="H25" s="1369"/>
      <c r="I25" s="1369"/>
    </row>
    <row r="26" spans="1:11" ht="24.75" customHeight="1">
      <c r="A26" s="6"/>
      <c r="B26" s="175" t="s">
        <v>101</v>
      </c>
      <c r="C26" s="1369" t="str">
        <f>IF(入力シート!F86="","",入力シート!F86)</f>
        <v/>
      </c>
      <c r="D26" s="1369"/>
      <c r="E26" s="1369"/>
      <c r="F26" s="1369"/>
      <c r="G26" s="1369"/>
      <c r="H26" s="1369"/>
      <c r="I26" s="1369"/>
    </row>
    <row r="27" spans="1:11" ht="24.75" customHeight="1">
      <c r="A27" s="6"/>
      <c r="B27" s="175" t="s">
        <v>93</v>
      </c>
      <c r="C27" s="1369" t="str">
        <f>IF(入力シート!F87="","",入力シート!F87&amp;入力シート!J87)</f>
        <v/>
      </c>
      <c r="D27" s="1369"/>
      <c r="E27" s="1369"/>
      <c r="F27" s="1369"/>
      <c r="G27" s="1369"/>
      <c r="H27" s="1369"/>
      <c r="I27" s="1369"/>
    </row>
    <row r="28" spans="1:11" ht="24.75" customHeight="1">
      <c r="A28" s="6"/>
      <c r="B28" s="175" t="s">
        <v>22</v>
      </c>
      <c r="C28" s="1369" t="str">
        <f>IF(入力シート!F88="","",入力シート!F88&amp;入力シート!J88)</f>
        <v/>
      </c>
      <c r="D28" s="1369"/>
      <c r="E28" s="1369"/>
      <c r="F28" s="1369"/>
      <c r="G28" s="1369"/>
      <c r="H28" s="1369"/>
      <c r="I28" s="1369"/>
    </row>
    <row r="29" spans="1:11" s="43" customFormat="1" ht="24.75" customHeight="1">
      <c r="B29" s="1370" t="s">
        <v>97</v>
      </c>
      <c r="C29" s="1371" t="str">
        <f>IF(入力シート!F89="","",入力シート!F89)</f>
        <v/>
      </c>
      <c r="D29" s="1371"/>
      <c r="E29" s="1371"/>
      <c r="F29" s="1371"/>
      <c r="G29" s="1371"/>
      <c r="H29" s="1371"/>
      <c r="I29" s="1371"/>
      <c r="K29" s="193"/>
    </row>
    <row r="30" spans="1:11" s="43" customFormat="1" ht="24.75" customHeight="1">
      <c r="B30" s="1370"/>
      <c r="C30" s="1369" t="str">
        <f>IF(入力シート!F90="","",入力シート!F90&amp;入力シート!G90&amp;入力シート!H90&amp;入力シート!I90&amp;入力シート!J90&amp;入力シート!F91)</f>
        <v/>
      </c>
      <c r="D30" s="1369"/>
      <c r="E30" s="1369"/>
      <c r="F30" s="1369"/>
      <c r="G30" s="1369"/>
      <c r="H30" s="1369"/>
      <c r="I30" s="1369"/>
      <c r="K30" s="193"/>
    </row>
    <row r="31" spans="1:11" s="43" customFormat="1" ht="24.75" customHeight="1">
      <c r="B31" s="175" t="s">
        <v>10</v>
      </c>
      <c r="C31" s="1369" t="str">
        <f>IF(入力シート!F92="","",入力シート!F92)</f>
        <v/>
      </c>
      <c r="D31" s="1369"/>
      <c r="E31" s="1369"/>
      <c r="F31" s="1369"/>
      <c r="G31" s="1369"/>
      <c r="H31" s="1369"/>
      <c r="I31" s="1369"/>
      <c r="K31" s="193"/>
    </row>
    <row r="32" spans="1:11" s="43" customFormat="1" ht="24.75" customHeight="1">
      <c r="B32" s="175" t="s">
        <v>102</v>
      </c>
      <c r="C32" s="1369" t="str">
        <f>IF(入力シート!F93="","",入力シート!F93)</f>
        <v/>
      </c>
      <c r="D32" s="1369"/>
      <c r="E32" s="1369"/>
      <c r="F32" s="1369"/>
      <c r="G32" s="1369"/>
      <c r="H32" s="1369"/>
      <c r="I32" s="1369"/>
      <c r="K32" s="193"/>
    </row>
    <row r="33" spans="2:11" s="43" customFormat="1" ht="24.75" customHeight="1">
      <c r="B33" s="175" t="s">
        <v>208</v>
      </c>
      <c r="C33" s="1369" t="str">
        <f>IF(入力シート!F94="","",入力シート!F94)</f>
        <v/>
      </c>
      <c r="D33" s="1369"/>
      <c r="E33" s="1369"/>
      <c r="F33" s="1369"/>
      <c r="G33" s="1369"/>
      <c r="H33" s="1369"/>
      <c r="I33" s="1369"/>
      <c r="K33" s="193"/>
    </row>
    <row r="34" spans="2:11" s="43" customFormat="1" ht="8.25" customHeight="1">
      <c r="B34" s="1373"/>
      <c r="C34" s="1373"/>
      <c r="D34" s="110"/>
      <c r="E34" s="110"/>
      <c r="F34" s="110"/>
      <c r="G34" s="110"/>
      <c r="H34" s="110"/>
      <c r="I34" s="110"/>
      <c r="K34" s="193"/>
    </row>
    <row r="35" spans="2:11" s="43" customFormat="1" ht="24.75" hidden="1" customHeight="1">
      <c r="B35" s="1373" t="s">
        <v>881</v>
      </c>
      <c r="C35" s="1373"/>
      <c r="D35" s="110"/>
      <c r="E35" s="110"/>
      <c r="F35" s="110"/>
      <c r="G35" s="110"/>
      <c r="H35" s="110"/>
      <c r="I35" s="110"/>
      <c r="K35" s="193"/>
    </row>
    <row r="36" spans="2:11" s="43" customFormat="1" ht="24.75" hidden="1" customHeight="1">
      <c r="B36" s="175" t="s">
        <v>872</v>
      </c>
      <c r="C36" s="1372" t="str">
        <f>IF(入力シート!F133="","",入力シート!F133)</f>
        <v/>
      </c>
      <c r="D36" s="1372"/>
      <c r="E36" s="1372"/>
      <c r="F36" s="1372"/>
      <c r="G36" s="1372"/>
      <c r="H36" s="1372"/>
      <c r="I36" s="1372"/>
      <c r="K36" s="193"/>
    </row>
    <row r="37" spans="2:11" s="43" customFormat="1" ht="24.75" hidden="1" customHeight="1">
      <c r="B37" s="175" t="s">
        <v>882</v>
      </c>
      <c r="C37" s="1372" t="str">
        <f>IF(入力シート!F134="","",入力シート!F134)</f>
        <v/>
      </c>
      <c r="D37" s="1372"/>
      <c r="E37" s="1372"/>
      <c r="F37" s="1372"/>
      <c r="G37" s="1372"/>
      <c r="H37" s="1372"/>
      <c r="I37" s="1372"/>
      <c r="K37" s="193"/>
    </row>
    <row r="38" spans="2:11" s="43" customFormat="1" ht="24.75" hidden="1" customHeight="1">
      <c r="B38" s="175" t="s">
        <v>883</v>
      </c>
      <c r="C38" s="1372" t="str">
        <f>IF(入力シート!F135="","",入力シート!F135)</f>
        <v/>
      </c>
      <c r="D38" s="1372"/>
      <c r="E38" s="1372"/>
      <c r="F38" s="1372"/>
      <c r="G38" s="1372"/>
      <c r="H38" s="1372"/>
      <c r="I38" s="1372"/>
      <c r="K38" s="193"/>
    </row>
    <row r="39" spans="2:11" s="43" customFormat="1" ht="24.75" hidden="1" customHeight="1">
      <c r="B39" s="175" t="s">
        <v>93</v>
      </c>
      <c r="C39" s="1372" t="str">
        <f>IF(入力シート!F136="","",入力シート!F136&amp;入力シート!J136)</f>
        <v/>
      </c>
      <c r="D39" s="1372"/>
      <c r="E39" s="1372"/>
      <c r="F39" s="1372"/>
      <c r="G39" s="1372"/>
      <c r="H39" s="1372"/>
      <c r="I39" s="1372"/>
      <c r="K39" s="193"/>
    </row>
    <row r="40" spans="2:11" s="43" customFormat="1" ht="24.75" hidden="1" customHeight="1">
      <c r="B40" s="175" t="s">
        <v>884</v>
      </c>
      <c r="C40" s="1372" t="str">
        <f>IF(入力シート!F137="","",入力シート!F137&amp;入力シート!J137)</f>
        <v/>
      </c>
      <c r="D40" s="1372"/>
      <c r="E40" s="1372"/>
      <c r="F40" s="1372"/>
      <c r="G40" s="1372"/>
      <c r="H40" s="1372"/>
      <c r="I40" s="1372"/>
      <c r="K40" s="193"/>
    </row>
    <row r="41" spans="2:11" s="43" customFormat="1" ht="24.75" hidden="1" customHeight="1">
      <c r="B41" s="1370" t="s">
        <v>885</v>
      </c>
      <c r="C41" s="1372" t="str">
        <f>IF(入力シート!F138="","",入力シート!F138)</f>
        <v/>
      </c>
      <c r="D41" s="1372"/>
      <c r="E41" s="1372"/>
      <c r="F41" s="1372"/>
      <c r="G41" s="1372"/>
      <c r="H41" s="1372"/>
      <c r="I41" s="1372"/>
      <c r="K41" s="193"/>
    </row>
    <row r="42" spans="2:11" s="43" customFormat="1" ht="24.75" hidden="1" customHeight="1">
      <c r="B42" s="1370"/>
      <c r="C42" s="1372" t="str">
        <f>IF(入力シート!F139="","",入力シート!F139&amp;入力シート!G139&amp;入力シート!H139&amp;入力シート!I139&amp;入力シート!J139&amp;入力シート!F140)</f>
        <v/>
      </c>
      <c r="D42" s="1372"/>
      <c r="E42" s="1372"/>
      <c r="F42" s="1372"/>
      <c r="G42" s="1372"/>
      <c r="H42" s="1372"/>
      <c r="I42" s="1372"/>
      <c r="K42" s="193"/>
    </row>
    <row r="43" spans="2:11" s="43" customFormat="1" ht="24.75" hidden="1" customHeight="1">
      <c r="B43" s="175" t="s">
        <v>875</v>
      </c>
      <c r="C43" s="1372" t="str">
        <f>IF(入力シート!F141="","",入力シート!F141)</f>
        <v/>
      </c>
      <c r="D43" s="1372"/>
      <c r="E43" s="1372"/>
      <c r="F43" s="1372"/>
      <c r="G43" s="1372"/>
      <c r="H43" s="1372"/>
      <c r="I43" s="1372"/>
      <c r="K43" s="193"/>
    </row>
    <row r="44" spans="2:11" s="43" customFormat="1" ht="24.75" hidden="1" customHeight="1">
      <c r="B44" s="175" t="s">
        <v>886</v>
      </c>
      <c r="C44" s="1372" t="str">
        <f>IF(入力シート!F142="","",入力シート!F142)</f>
        <v/>
      </c>
      <c r="D44" s="1372"/>
      <c r="E44" s="1372"/>
      <c r="F44" s="1372"/>
      <c r="G44" s="1372"/>
      <c r="H44" s="1372"/>
      <c r="I44" s="1372"/>
      <c r="K44" s="193"/>
    </row>
    <row r="45" spans="2:11" s="43" customFormat="1" ht="24.75" hidden="1" customHeight="1">
      <c r="B45" s="175" t="s">
        <v>999</v>
      </c>
      <c r="C45" s="1372" t="str">
        <f>IF(入力シート!F143="","",入力シート!F143)</f>
        <v/>
      </c>
      <c r="D45" s="1372"/>
      <c r="E45" s="1372"/>
      <c r="F45" s="1372"/>
      <c r="G45" s="1372"/>
      <c r="H45" s="1372"/>
      <c r="I45" s="1372"/>
      <c r="K45" s="193"/>
    </row>
    <row r="46" spans="2:11" s="43" customFormat="1" ht="8.25" hidden="1" customHeight="1">
      <c r="B46" s="109"/>
      <c r="C46" s="110"/>
      <c r="D46" s="110"/>
      <c r="E46" s="110"/>
      <c r="F46" s="110"/>
      <c r="G46" s="110"/>
      <c r="H46" s="110"/>
      <c r="I46" s="110"/>
      <c r="K46" s="193"/>
    </row>
    <row r="47" spans="2:11" s="43" customFormat="1" ht="24.75" customHeight="1">
      <c r="B47" s="1373" t="s">
        <v>1353</v>
      </c>
      <c r="C47" s="1373"/>
      <c r="D47" s="3"/>
      <c r="E47" s="3"/>
      <c r="F47" s="3"/>
      <c r="G47" s="3"/>
      <c r="H47" s="3"/>
      <c r="I47" s="3"/>
      <c r="K47" s="193"/>
    </row>
    <row r="48" spans="2:11" s="43" customFormat="1" ht="24.75" customHeight="1">
      <c r="B48" s="175" t="s">
        <v>103</v>
      </c>
      <c r="C48" s="1374" t="str">
        <f>IF(入力シート!F146="","",入力シート!F146)</f>
        <v/>
      </c>
      <c r="D48" s="1374"/>
      <c r="E48" s="1374"/>
      <c r="F48" s="1374"/>
      <c r="G48" s="1374"/>
      <c r="H48" s="1374"/>
      <c r="I48" s="1374"/>
      <c r="K48" s="193"/>
    </row>
    <row r="49" spans="2:11" s="43" customFormat="1" ht="24.75" customHeight="1">
      <c r="B49" s="175" t="s">
        <v>104</v>
      </c>
      <c r="C49" s="1369" t="str">
        <f>IF(入力シート!F147="","",入力シート!F147)</f>
        <v/>
      </c>
      <c r="D49" s="1369"/>
      <c r="E49" s="1369"/>
      <c r="F49" s="1369"/>
      <c r="G49" s="1369"/>
      <c r="H49" s="1369"/>
      <c r="I49" s="1369"/>
      <c r="K49" s="193"/>
    </row>
    <row r="50" spans="2:11" s="43" customFormat="1" ht="24.75" customHeight="1">
      <c r="B50" s="176" t="s">
        <v>104</v>
      </c>
      <c r="C50" s="1369" t="str">
        <f>IF(入力シート!F148="","",入力シート!F148)</f>
        <v/>
      </c>
      <c r="D50" s="1369"/>
      <c r="E50" s="1369"/>
      <c r="F50" s="1369"/>
      <c r="G50" s="1369"/>
      <c r="H50" s="1369"/>
      <c r="I50" s="1369"/>
      <c r="K50" s="193"/>
    </row>
    <row r="51" spans="2:11" s="43" customFormat="1" ht="24.75" customHeight="1">
      <c r="B51" s="176" t="s">
        <v>104</v>
      </c>
      <c r="C51" s="1369" t="str">
        <f>IF(入力シート!F149="","",入力シート!F149)</f>
        <v/>
      </c>
      <c r="D51" s="1369"/>
      <c r="E51" s="1369"/>
      <c r="F51" s="1369"/>
      <c r="G51" s="1369"/>
      <c r="H51" s="1369"/>
      <c r="I51" s="1369"/>
      <c r="K51" s="193"/>
    </row>
    <row r="52" spans="2:11" s="43" customFormat="1" ht="7.5" customHeight="1">
      <c r="B52" s="44"/>
      <c r="K52" s="193"/>
    </row>
    <row r="53" spans="2:11" s="43" customFormat="1" ht="24.75" customHeight="1">
      <c r="B53" s="1373" t="s">
        <v>1354</v>
      </c>
      <c r="C53" s="1373"/>
      <c r="D53" s="3"/>
      <c r="E53" s="3"/>
      <c r="F53" s="3"/>
      <c r="G53" s="3"/>
      <c r="H53" s="3"/>
      <c r="I53" s="3"/>
      <c r="K53" s="193"/>
    </row>
    <row r="54" spans="2:11" s="43" customFormat="1" ht="40" customHeight="1">
      <c r="B54" s="1367" t="s">
        <v>1002</v>
      </c>
      <c r="C54" s="1368"/>
      <c r="D54" s="1368"/>
      <c r="E54" s="1368"/>
      <c r="F54" s="1368"/>
      <c r="G54" s="1368"/>
      <c r="H54" s="1368"/>
      <c r="I54" s="167"/>
      <c r="K54" s="187" t="s">
        <v>1003</v>
      </c>
    </row>
    <row r="55" spans="2:11" s="43" customFormat="1" ht="7.5" customHeight="1">
      <c r="B55" s="44"/>
      <c r="K55" s="193"/>
    </row>
    <row r="56" spans="2:11" s="43" customFormat="1" ht="7.5" customHeight="1">
      <c r="B56" s="44"/>
      <c r="K56" s="193"/>
    </row>
    <row r="57" spans="2:11" s="43" customFormat="1" ht="7.5" customHeight="1">
      <c r="B57" s="44"/>
      <c r="K57" s="193"/>
    </row>
    <row r="58" spans="2:11" s="43" customFormat="1" ht="24.75" customHeight="1">
      <c r="B58" s="8" t="s">
        <v>360</v>
      </c>
      <c r="K58" s="187" t="s">
        <v>322</v>
      </c>
    </row>
    <row r="59" spans="2:11" s="43" customFormat="1" ht="24.75" customHeight="1">
      <c r="B59" s="3" t="s">
        <v>91</v>
      </c>
      <c r="C59" s="3"/>
      <c r="D59" s="3"/>
      <c r="E59" s="3"/>
      <c r="F59" s="3"/>
      <c r="G59" s="3"/>
      <c r="H59" s="3"/>
      <c r="I59" s="3"/>
      <c r="K59" s="187"/>
    </row>
    <row r="60" spans="2:11" s="43" customFormat="1" ht="24.75" customHeight="1">
      <c r="B60" s="175" t="s">
        <v>93</v>
      </c>
      <c r="C60" s="1369" t="str">
        <f>IF(入力シート!F39="","",入力シート!F39)</f>
        <v/>
      </c>
      <c r="D60" s="1369"/>
      <c r="E60" s="1369"/>
      <c r="F60" s="1369"/>
      <c r="G60" s="1369"/>
      <c r="H60" s="1369"/>
      <c r="I60" s="1369"/>
      <c r="K60" s="193"/>
    </row>
    <row r="61" spans="2:11" s="43" customFormat="1" ht="24.75" customHeight="1">
      <c r="B61" s="175" t="s">
        <v>94</v>
      </c>
      <c r="C61" s="1369" t="str">
        <f>IF(入力シート!F40="","",入力シート!F40)</f>
        <v/>
      </c>
      <c r="D61" s="1369"/>
      <c r="E61" s="1369"/>
      <c r="F61" s="1369"/>
      <c r="G61" s="1369"/>
      <c r="H61" s="1369"/>
      <c r="I61" s="1369"/>
      <c r="K61" s="193"/>
    </row>
    <row r="62" spans="2:11" s="43" customFormat="1" ht="24.75" customHeight="1">
      <c r="B62" s="175" t="s">
        <v>997</v>
      </c>
      <c r="C62" s="1369" t="str">
        <f>IF(入力シート!F50="","",入力シート!F50)</f>
        <v/>
      </c>
      <c r="D62" s="1369"/>
      <c r="E62" s="1369"/>
      <c r="F62" s="1369"/>
      <c r="G62" s="1369"/>
      <c r="H62" s="1369"/>
      <c r="I62" s="1369"/>
      <c r="K62" s="193"/>
    </row>
    <row r="63" spans="2:11" s="43" customFormat="1" ht="24.75" customHeight="1">
      <c r="B63" s="175" t="s">
        <v>95</v>
      </c>
      <c r="C63" s="1369" t="str">
        <f>IF(入力シート!F41="","",入力シート!F41)</f>
        <v/>
      </c>
      <c r="D63" s="1369"/>
      <c r="E63" s="1369"/>
      <c r="F63" s="1369"/>
      <c r="G63" s="1369"/>
      <c r="H63" s="1369"/>
      <c r="I63" s="1369"/>
      <c r="K63" s="193"/>
    </row>
    <row r="64" spans="2:11" s="43" customFormat="1" ht="24.75" customHeight="1">
      <c r="B64" s="175" t="s">
        <v>93</v>
      </c>
      <c r="C64" s="1369" t="str">
        <f>IF(入力シート!F42="","",入力シート!F42&amp;入力シート!J42)</f>
        <v/>
      </c>
      <c r="D64" s="1369"/>
      <c r="E64" s="1369"/>
      <c r="F64" s="1369"/>
      <c r="G64" s="1369"/>
      <c r="H64" s="1369"/>
      <c r="I64" s="1369"/>
      <c r="K64" s="193"/>
    </row>
    <row r="65" spans="2:11" s="43" customFormat="1" ht="24.75" customHeight="1">
      <c r="B65" s="175" t="s">
        <v>96</v>
      </c>
      <c r="C65" s="1369" t="str">
        <f>IF(入力シート!F43="","",入力シート!F43&amp;入力シート!J43)</f>
        <v/>
      </c>
      <c r="D65" s="1369"/>
      <c r="E65" s="1369"/>
      <c r="F65" s="1369"/>
      <c r="G65" s="1369"/>
      <c r="H65" s="1369"/>
      <c r="I65" s="1369"/>
      <c r="K65" s="193"/>
    </row>
    <row r="66" spans="2:11" s="43" customFormat="1" ht="24.75" customHeight="1">
      <c r="B66" s="1370" t="s">
        <v>97</v>
      </c>
      <c r="C66" s="1371" t="str">
        <f>IF(入力シート!F45="","",入力シート!F45)</f>
        <v/>
      </c>
      <c r="D66" s="1371"/>
      <c r="E66" s="1371"/>
      <c r="F66" s="1371"/>
      <c r="G66" s="1371"/>
      <c r="H66" s="1371"/>
      <c r="I66" s="1371"/>
      <c r="K66" s="193"/>
    </row>
    <row r="67" spans="2:11" s="43" customFormat="1" ht="24.75" customHeight="1">
      <c r="B67" s="1370"/>
      <c r="C67" s="1369" t="str">
        <f>IF(入力シート!F46="","",入力シート!F46&amp;入力シート!G46&amp;入力シート!H46&amp;入力シート!I46&amp;入力シート!J46&amp;入力シート!F47)</f>
        <v/>
      </c>
      <c r="D67" s="1369"/>
      <c r="E67" s="1369"/>
      <c r="F67" s="1369"/>
      <c r="G67" s="1369"/>
      <c r="H67" s="1369"/>
      <c r="I67" s="1369"/>
      <c r="K67" s="193"/>
    </row>
    <row r="68" spans="2:11" s="43" customFormat="1" ht="24.75" customHeight="1">
      <c r="B68" s="175" t="s">
        <v>10</v>
      </c>
      <c r="C68" s="1369" t="str">
        <f>IF(入力シート!F48="","",入力シート!F48)</f>
        <v/>
      </c>
      <c r="D68" s="1369"/>
      <c r="E68" s="1369"/>
      <c r="F68" s="1369"/>
      <c r="G68" s="1369"/>
      <c r="H68" s="1369"/>
      <c r="I68" s="1369"/>
      <c r="K68" s="193"/>
    </row>
    <row r="69" spans="2:11" s="43" customFormat="1" ht="24.75" customHeight="1">
      <c r="B69" s="175" t="s">
        <v>998</v>
      </c>
      <c r="C69" s="1369" t="str">
        <f>IF(入力シート!F49="","",入力シート!F49)</f>
        <v/>
      </c>
      <c r="D69" s="1369"/>
      <c r="E69" s="1369"/>
      <c r="F69" s="1369"/>
      <c r="G69" s="1369"/>
      <c r="H69" s="1369"/>
      <c r="I69" s="1369"/>
      <c r="K69" s="193"/>
    </row>
    <row r="70" spans="2:11" s="43" customFormat="1" ht="7.5" customHeight="1">
      <c r="K70" s="193"/>
    </row>
    <row r="71" spans="2:11" s="7" customFormat="1" ht="24.75" customHeight="1">
      <c r="B71" s="1373" t="s">
        <v>359</v>
      </c>
      <c r="C71" s="1373"/>
      <c r="D71" s="3"/>
      <c r="E71" s="3"/>
      <c r="F71" s="3"/>
      <c r="G71" s="3"/>
      <c r="H71" s="3"/>
      <c r="I71" s="3"/>
      <c r="K71" s="193"/>
    </row>
    <row r="72" spans="2:11" ht="24.75" customHeight="1">
      <c r="B72" s="175" t="s">
        <v>371</v>
      </c>
      <c r="C72" s="175" t="s">
        <v>222</v>
      </c>
      <c r="D72" s="106" t="str">
        <f>IF(入力シート!F96="","",入力シート!F96)</f>
        <v/>
      </c>
    </row>
    <row r="73" spans="2:11" ht="24.75" customHeight="1">
      <c r="B73" s="175" t="s">
        <v>100</v>
      </c>
      <c r="C73" s="1369" t="str">
        <f>IF(入力シート!F97="","",入力シート!F97)</f>
        <v/>
      </c>
      <c r="D73" s="1369"/>
      <c r="E73" s="1369"/>
      <c r="F73" s="1369"/>
      <c r="G73" s="1369"/>
      <c r="H73" s="1369"/>
      <c r="I73" s="1369"/>
    </row>
    <row r="74" spans="2:11" ht="24.75" customHeight="1">
      <c r="B74" s="175" t="s">
        <v>101</v>
      </c>
      <c r="C74" s="1369" t="str">
        <f>IF(入力シート!F98="","",入力シート!F98)</f>
        <v/>
      </c>
      <c r="D74" s="1369"/>
      <c r="E74" s="1369"/>
      <c r="F74" s="1369"/>
      <c r="G74" s="1369"/>
      <c r="H74" s="1369"/>
      <c r="I74" s="1369"/>
    </row>
    <row r="75" spans="2:11" ht="24.75" customHeight="1">
      <c r="B75" s="175" t="s">
        <v>93</v>
      </c>
      <c r="C75" s="1369" t="str">
        <f>IF(入力シート!F99="","",入力シート!F99&amp;入力シート!J99)</f>
        <v/>
      </c>
      <c r="D75" s="1369"/>
      <c r="E75" s="1369"/>
      <c r="F75" s="1369"/>
      <c r="G75" s="1369"/>
      <c r="H75" s="1369"/>
      <c r="I75" s="1369"/>
    </row>
    <row r="76" spans="2:11" ht="24.75" customHeight="1">
      <c r="B76" s="175" t="s">
        <v>22</v>
      </c>
      <c r="C76" s="1369" t="str">
        <f>IF(入力シート!F100="","",入力シート!F100&amp;入力シート!J100)</f>
        <v/>
      </c>
      <c r="D76" s="1369"/>
      <c r="E76" s="1369"/>
      <c r="F76" s="1369"/>
      <c r="G76" s="1369"/>
      <c r="H76" s="1369"/>
      <c r="I76" s="1369"/>
    </row>
    <row r="77" spans="2:11" ht="24.75" customHeight="1">
      <c r="B77" s="1370" t="s">
        <v>97</v>
      </c>
      <c r="C77" s="1371" t="str">
        <f>IF(入力シート!F101="","",入力シート!F101)</f>
        <v/>
      </c>
      <c r="D77" s="1371"/>
      <c r="E77" s="1371"/>
      <c r="F77" s="1371"/>
      <c r="G77" s="1371"/>
      <c r="H77" s="1371"/>
      <c r="I77" s="1371"/>
    </row>
    <row r="78" spans="2:11" ht="24.75" customHeight="1">
      <c r="B78" s="1370"/>
      <c r="C78" s="1369" t="str">
        <f>IF(入力シート!F102="","",入力シート!F102&amp;入力シート!G102&amp;入力シート!H102&amp;入力シート!I102&amp;入力シート!I102&amp;入力シート!J102&amp;入力シート!F103)</f>
        <v/>
      </c>
      <c r="D78" s="1369"/>
      <c r="E78" s="1369"/>
      <c r="F78" s="1369"/>
      <c r="G78" s="1369"/>
      <c r="H78" s="1369"/>
      <c r="I78" s="1369"/>
    </row>
    <row r="79" spans="2:11" ht="24.75" customHeight="1">
      <c r="B79" s="175" t="s">
        <v>10</v>
      </c>
      <c r="C79" s="1369" t="str">
        <f>IF(入力シート!F104="","",入力シート!F104)</f>
        <v/>
      </c>
      <c r="D79" s="1369"/>
      <c r="E79" s="1369"/>
      <c r="F79" s="1369"/>
      <c r="G79" s="1369"/>
      <c r="H79" s="1369"/>
      <c r="I79" s="1369"/>
    </row>
    <row r="80" spans="2:11" ht="24.75" customHeight="1">
      <c r="B80" s="175" t="s">
        <v>102</v>
      </c>
      <c r="C80" s="1369" t="str">
        <f>IF(入力シート!F105="","",入力シート!F105)</f>
        <v/>
      </c>
      <c r="D80" s="1369"/>
      <c r="E80" s="1369"/>
      <c r="F80" s="1369"/>
      <c r="G80" s="1369"/>
      <c r="H80" s="1369"/>
      <c r="I80" s="1369"/>
    </row>
    <row r="81" spans="2:11" ht="24.75" customHeight="1">
      <c r="B81" s="175" t="s">
        <v>208</v>
      </c>
      <c r="C81" s="1369" t="str">
        <f>IF(入力シート!F106="","",入力シート!F106)</f>
        <v/>
      </c>
      <c r="D81" s="1369"/>
      <c r="E81" s="1369"/>
      <c r="F81" s="1369"/>
      <c r="G81" s="1369"/>
      <c r="H81" s="1369"/>
      <c r="I81" s="1369"/>
    </row>
    <row r="82" spans="2:11" ht="9" customHeight="1"/>
    <row r="83" spans="2:11" s="43" customFormat="1" ht="24.75" customHeight="1">
      <c r="B83" s="1373" t="s">
        <v>1001</v>
      </c>
      <c r="C83" s="1373"/>
      <c r="D83" s="3"/>
      <c r="E83" s="3"/>
      <c r="F83" s="3"/>
      <c r="G83" s="3"/>
      <c r="H83" s="3"/>
      <c r="I83" s="3"/>
      <c r="K83" s="193"/>
    </row>
    <row r="84" spans="2:11" s="43" customFormat="1" ht="40" customHeight="1">
      <c r="B84" s="1367" t="s">
        <v>1002</v>
      </c>
      <c r="C84" s="1368"/>
      <c r="D84" s="1368"/>
      <c r="E84" s="1368"/>
      <c r="F84" s="1368"/>
      <c r="G84" s="1368"/>
      <c r="H84" s="1368"/>
      <c r="I84" s="167"/>
      <c r="K84" s="187" t="s">
        <v>1003</v>
      </c>
    </row>
    <row r="85" spans="2:11" s="43" customFormat="1" ht="8.25" customHeight="1">
      <c r="B85" s="3"/>
      <c r="C85" s="3"/>
      <c r="D85" s="3"/>
      <c r="E85" s="3"/>
      <c r="F85" s="3"/>
      <c r="G85" s="3"/>
      <c r="H85" s="3"/>
      <c r="I85" s="3"/>
      <c r="K85" s="193"/>
    </row>
    <row r="86" spans="2:11" s="43" customFormat="1" ht="7.5" customHeight="1">
      <c r="B86" s="44"/>
      <c r="K86" s="193"/>
    </row>
    <row r="87" spans="2:11" s="43" customFormat="1" ht="24.75" customHeight="1">
      <c r="B87" s="8" t="s">
        <v>362</v>
      </c>
      <c r="K87" s="187" t="s">
        <v>322</v>
      </c>
    </row>
    <row r="88" spans="2:11" s="43" customFormat="1" ht="24.75" customHeight="1">
      <c r="B88" s="3" t="s">
        <v>91</v>
      </c>
      <c r="C88" s="3"/>
      <c r="D88" s="3"/>
      <c r="E88" s="3"/>
      <c r="F88" s="3"/>
      <c r="G88" s="3"/>
      <c r="H88" s="3"/>
      <c r="I88" s="3"/>
      <c r="K88" s="187"/>
    </row>
    <row r="89" spans="2:11" s="43" customFormat="1" ht="24.75" customHeight="1">
      <c r="B89" s="175" t="s">
        <v>93</v>
      </c>
      <c r="C89" s="1369" t="str">
        <f>IF(入力シート!F52="","",入力シート!F52)</f>
        <v/>
      </c>
      <c r="D89" s="1369"/>
      <c r="E89" s="1369"/>
      <c r="F89" s="1369"/>
      <c r="G89" s="1369"/>
      <c r="H89" s="1369"/>
      <c r="I89" s="1369"/>
      <c r="K89" s="193"/>
    </row>
    <row r="90" spans="2:11" s="43" customFormat="1" ht="24.75" customHeight="1">
      <c r="B90" s="175" t="s">
        <v>94</v>
      </c>
      <c r="C90" s="1369" t="str">
        <f>IF(入力シート!F53="","",入力シート!F53)</f>
        <v/>
      </c>
      <c r="D90" s="1369"/>
      <c r="E90" s="1369"/>
      <c r="F90" s="1369"/>
      <c r="G90" s="1369"/>
      <c r="H90" s="1369"/>
      <c r="I90" s="1369"/>
      <c r="K90" s="193"/>
    </row>
    <row r="91" spans="2:11" s="43" customFormat="1" ht="24.75" customHeight="1">
      <c r="B91" s="175" t="s">
        <v>997</v>
      </c>
      <c r="C91" s="1369" t="str">
        <f>IF(入力シート!F63="","",入力シート!F63)</f>
        <v/>
      </c>
      <c r="D91" s="1369"/>
      <c r="E91" s="1369"/>
      <c r="F91" s="1369"/>
      <c r="G91" s="1369"/>
      <c r="H91" s="1369"/>
      <c r="I91" s="1369"/>
      <c r="K91" s="193"/>
    </row>
    <row r="92" spans="2:11" s="43" customFormat="1" ht="24.75" customHeight="1">
      <c r="B92" s="175" t="s">
        <v>95</v>
      </c>
      <c r="C92" s="1369" t="str">
        <f>IF(入力シート!F54="","",入力シート!F54)</f>
        <v/>
      </c>
      <c r="D92" s="1369"/>
      <c r="E92" s="1369"/>
      <c r="F92" s="1369"/>
      <c r="G92" s="1369"/>
      <c r="H92" s="1369"/>
      <c r="I92" s="1369"/>
      <c r="K92" s="193"/>
    </row>
    <row r="93" spans="2:11" s="43" customFormat="1" ht="24.75" customHeight="1">
      <c r="B93" s="175" t="s">
        <v>93</v>
      </c>
      <c r="C93" s="1369" t="str">
        <f>IF(入力シート!F55="","",入力シート!F55&amp;入力シート!J55)</f>
        <v/>
      </c>
      <c r="D93" s="1369"/>
      <c r="E93" s="1369"/>
      <c r="F93" s="1369"/>
      <c r="G93" s="1369"/>
      <c r="H93" s="1369"/>
      <c r="I93" s="1369"/>
      <c r="K93" s="193"/>
    </row>
    <row r="94" spans="2:11" s="43" customFormat="1" ht="24.75" customHeight="1">
      <c r="B94" s="175" t="s">
        <v>96</v>
      </c>
      <c r="C94" s="1369" t="str">
        <f>IF(入力シート!F56="","",入力シート!F56&amp;入力シート!J56)</f>
        <v/>
      </c>
      <c r="D94" s="1369"/>
      <c r="E94" s="1369"/>
      <c r="F94" s="1369"/>
      <c r="G94" s="1369"/>
      <c r="H94" s="1369"/>
      <c r="I94" s="1369"/>
      <c r="K94" s="193"/>
    </row>
    <row r="95" spans="2:11" s="43" customFormat="1" ht="24.75" customHeight="1">
      <c r="B95" s="1370" t="s">
        <v>97</v>
      </c>
      <c r="C95" s="1371" t="str">
        <f>IF(入力シート!F58="","",入力シート!F58)</f>
        <v/>
      </c>
      <c r="D95" s="1371"/>
      <c r="E95" s="1371"/>
      <c r="F95" s="1371"/>
      <c r="G95" s="1371"/>
      <c r="H95" s="1371"/>
      <c r="I95" s="1371"/>
      <c r="K95" s="193"/>
    </row>
    <row r="96" spans="2:11" s="43" customFormat="1" ht="24.75" customHeight="1">
      <c r="B96" s="1370"/>
      <c r="C96" s="1369" t="str">
        <f>IF(入力シート!F59="","",入力シート!F59&amp;入力シート!G59&amp;入力シート!H59&amp;入力シート!I59&amp;入力シート!J59&amp;入力シート!F60)</f>
        <v/>
      </c>
      <c r="D96" s="1369"/>
      <c r="E96" s="1369"/>
      <c r="F96" s="1369"/>
      <c r="G96" s="1369"/>
      <c r="H96" s="1369"/>
      <c r="I96" s="1369"/>
      <c r="K96" s="193"/>
    </row>
    <row r="97" spans="2:11" s="43" customFormat="1" ht="24.75" customHeight="1">
      <c r="B97" s="175" t="s">
        <v>10</v>
      </c>
      <c r="C97" s="1369" t="str">
        <f>IF(入力シート!F61="","",入力シート!F61)</f>
        <v/>
      </c>
      <c r="D97" s="1369"/>
      <c r="E97" s="1369"/>
      <c r="F97" s="1369"/>
      <c r="G97" s="1369"/>
      <c r="H97" s="1369"/>
      <c r="I97" s="1369"/>
      <c r="K97" s="193"/>
    </row>
    <row r="98" spans="2:11" s="43" customFormat="1" ht="24.75" customHeight="1">
      <c r="B98" s="175" t="s">
        <v>998</v>
      </c>
      <c r="C98" s="1369" t="str">
        <f>IF(入力シート!F62="","",入力シート!F62)</f>
        <v/>
      </c>
      <c r="D98" s="1369"/>
      <c r="E98" s="1369"/>
      <c r="F98" s="1369"/>
      <c r="G98" s="1369"/>
      <c r="H98" s="1369"/>
      <c r="I98" s="1369"/>
      <c r="K98" s="193"/>
    </row>
    <row r="99" spans="2:11" s="43" customFormat="1" ht="7.5" customHeight="1">
      <c r="K99" s="193"/>
    </row>
    <row r="100" spans="2:11" s="7" customFormat="1" ht="24.75" customHeight="1">
      <c r="B100" s="1373" t="s">
        <v>359</v>
      </c>
      <c r="C100" s="1373"/>
      <c r="D100" s="3"/>
      <c r="E100" s="3"/>
      <c r="F100" s="3"/>
      <c r="G100" s="3"/>
      <c r="H100" s="3"/>
      <c r="I100" s="3"/>
      <c r="K100" s="193"/>
    </row>
    <row r="101" spans="2:11" ht="24.75" customHeight="1">
      <c r="B101" s="175" t="s">
        <v>372</v>
      </c>
      <c r="C101" s="175" t="s">
        <v>222</v>
      </c>
      <c r="D101" s="106" t="str">
        <f>IF(入力シート!F108="","",入力シート!F108)</f>
        <v/>
      </c>
    </row>
    <row r="102" spans="2:11" ht="24.75" customHeight="1">
      <c r="B102" s="175" t="s">
        <v>100</v>
      </c>
      <c r="C102" s="1369" t="str">
        <f>IF(入力シート!F109="","",入力シート!F109)</f>
        <v/>
      </c>
      <c r="D102" s="1369"/>
      <c r="E102" s="1369"/>
      <c r="F102" s="1369"/>
      <c r="G102" s="1369"/>
      <c r="H102" s="1369"/>
      <c r="I102" s="1369"/>
    </row>
    <row r="103" spans="2:11" ht="24.75" customHeight="1">
      <c r="B103" s="175" t="s">
        <v>101</v>
      </c>
      <c r="C103" s="1369" t="str">
        <f>IF(入力シート!F110="","",入力シート!F110)</f>
        <v/>
      </c>
      <c r="D103" s="1369"/>
      <c r="E103" s="1369"/>
      <c r="F103" s="1369"/>
      <c r="G103" s="1369"/>
      <c r="H103" s="1369"/>
      <c r="I103" s="1369"/>
    </row>
    <row r="104" spans="2:11" ht="24.75" customHeight="1">
      <c r="B104" s="175" t="s">
        <v>93</v>
      </c>
      <c r="C104" s="1369" t="str">
        <f>IF(入力シート!F111="","",入力シート!F111&amp;入力シート!J111)</f>
        <v/>
      </c>
      <c r="D104" s="1369"/>
      <c r="E104" s="1369"/>
      <c r="F104" s="1369"/>
      <c r="G104" s="1369"/>
      <c r="H104" s="1369"/>
      <c r="I104" s="1369"/>
    </row>
    <row r="105" spans="2:11" ht="24.75" customHeight="1">
      <c r="B105" s="175" t="s">
        <v>22</v>
      </c>
      <c r="C105" s="1369" t="str">
        <f>IF(入力シート!F112="","",入力シート!F112&amp;入力シート!J112)</f>
        <v/>
      </c>
      <c r="D105" s="1369"/>
      <c r="E105" s="1369"/>
      <c r="F105" s="1369"/>
      <c r="G105" s="1369"/>
      <c r="H105" s="1369"/>
      <c r="I105" s="1369"/>
    </row>
    <row r="106" spans="2:11" ht="24.75" customHeight="1">
      <c r="B106" s="1370" t="s">
        <v>97</v>
      </c>
      <c r="C106" s="1371" t="str">
        <f>IF(入力シート!F113="","",入力シート!F113)</f>
        <v/>
      </c>
      <c r="D106" s="1371"/>
      <c r="E106" s="1371"/>
      <c r="F106" s="1371"/>
      <c r="G106" s="1371"/>
      <c r="H106" s="1371"/>
      <c r="I106" s="1371"/>
    </row>
    <row r="107" spans="2:11" ht="24.75" customHeight="1">
      <c r="B107" s="1370"/>
      <c r="C107" s="1369" t="str">
        <f>IF(入力シート!F114="","",入力シート!F114&amp;入力シート!G114&amp;入力シート!H114&amp;入力シート!I114&amp;入力シート!J114&amp;入力シート!F115)</f>
        <v/>
      </c>
      <c r="D107" s="1369"/>
      <c r="E107" s="1369"/>
      <c r="F107" s="1369"/>
      <c r="G107" s="1369"/>
      <c r="H107" s="1369"/>
      <c r="I107" s="1369"/>
    </row>
    <row r="108" spans="2:11" ht="24.75" customHeight="1">
      <c r="B108" s="175" t="s">
        <v>10</v>
      </c>
      <c r="C108" s="1369" t="str">
        <f>IF(入力シート!F116="","",入力シート!F116)</f>
        <v/>
      </c>
      <c r="D108" s="1369"/>
      <c r="E108" s="1369"/>
      <c r="F108" s="1369"/>
      <c r="G108" s="1369"/>
      <c r="H108" s="1369"/>
      <c r="I108" s="1369"/>
    </row>
    <row r="109" spans="2:11" ht="24.75" customHeight="1">
      <c r="B109" s="175" t="s">
        <v>102</v>
      </c>
      <c r="C109" s="1369" t="str">
        <f>IF(入力シート!F117="","",入力シート!F117)</f>
        <v/>
      </c>
      <c r="D109" s="1369"/>
      <c r="E109" s="1369"/>
      <c r="F109" s="1369"/>
      <c r="G109" s="1369"/>
      <c r="H109" s="1369"/>
      <c r="I109" s="1369"/>
    </row>
    <row r="110" spans="2:11" ht="24.75" customHeight="1">
      <c r="B110" s="175" t="s">
        <v>208</v>
      </c>
      <c r="C110" s="1369" t="str">
        <f>IF(入力シート!F118="","",入力シート!F118)</f>
        <v/>
      </c>
      <c r="D110" s="1369"/>
      <c r="E110" s="1369"/>
      <c r="F110" s="1369"/>
      <c r="G110" s="1369"/>
      <c r="H110" s="1369"/>
      <c r="I110" s="1369"/>
    </row>
    <row r="111" spans="2:11" ht="9" customHeight="1"/>
    <row r="112" spans="2:11" s="43" customFormat="1" ht="24.75" customHeight="1">
      <c r="B112" s="1373" t="s">
        <v>1001</v>
      </c>
      <c r="C112" s="1373"/>
      <c r="D112" s="3"/>
      <c r="E112" s="3"/>
      <c r="F112" s="3"/>
      <c r="G112" s="3"/>
      <c r="H112" s="3"/>
      <c r="I112" s="3"/>
      <c r="K112" s="193"/>
    </row>
    <row r="113" spans="2:11" s="43" customFormat="1" ht="40" customHeight="1">
      <c r="B113" s="1367" t="s">
        <v>1002</v>
      </c>
      <c r="C113" s="1368"/>
      <c r="D113" s="1368"/>
      <c r="E113" s="1368"/>
      <c r="F113" s="1368"/>
      <c r="G113" s="1368"/>
      <c r="H113" s="1368"/>
      <c r="I113" s="167"/>
      <c r="K113" s="187" t="s">
        <v>1003</v>
      </c>
    </row>
    <row r="114" spans="2:11" s="43" customFormat="1" ht="7.5" customHeight="1">
      <c r="B114" s="44"/>
      <c r="K114" s="193"/>
    </row>
    <row r="115" spans="2:11" s="43" customFormat="1" ht="7.5" customHeight="1">
      <c r="B115" s="44"/>
      <c r="K115" s="193"/>
    </row>
    <row r="116" spans="2:11" s="43" customFormat="1" ht="7.5" customHeight="1">
      <c r="B116" s="44"/>
      <c r="K116" s="193"/>
    </row>
    <row r="117" spans="2:11" s="43" customFormat="1" ht="24.75" customHeight="1">
      <c r="B117" s="8" t="s">
        <v>361</v>
      </c>
      <c r="K117" s="187" t="s">
        <v>322</v>
      </c>
    </row>
    <row r="118" spans="2:11" s="43" customFormat="1" ht="24.75" customHeight="1">
      <c r="B118" s="3" t="s">
        <v>91</v>
      </c>
      <c r="C118" s="3"/>
      <c r="D118" s="3"/>
      <c r="E118" s="3"/>
      <c r="F118" s="3"/>
      <c r="G118" s="3"/>
      <c r="H118" s="3"/>
      <c r="I118" s="3"/>
      <c r="K118" s="187"/>
    </row>
    <row r="119" spans="2:11" s="43" customFormat="1" ht="24.75" customHeight="1">
      <c r="B119" s="175" t="s">
        <v>93</v>
      </c>
      <c r="C119" s="1369" t="str">
        <f>IF(入力シート!F65="","",入力シート!F65)</f>
        <v/>
      </c>
      <c r="D119" s="1369"/>
      <c r="E119" s="1369"/>
      <c r="F119" s="1369"/>
      <c r="G119" s="1369"/>
      <c r="H119" s="1369"/>
      <c r="I119" s="1369"/>
      <c r="K119" s="193"/>
    </row>
    <row r="120" spans="2:11" s="43" customFormat="1" ht="24.75" customHeight="1">
      <c r="B120" s="175" t="s">
        <v>94</v>
      </c>
      <c r="C120" s="1369" t="str">
        <f>IF(入力シート!F66="","",入力シート!F66)</f>
        <v/>
      </c>
      <c r="D120" s="1369"/>
      <c r="E120" s="1369"/>
      <c r="F120" s="1369"/>
      <c r="G120" s="1369"/>
      <c r="H120" s="1369"/>
      <c r="I120" s="1369"/>
      <c r="K120" s="193"/>
    </row>
    <row r="121" spans="2:11" s="43" customFormat="1" ht="24.75" customHeight="1">
      <c r="B121" s="175" t="s">
        <v>997</v>
      </c>
      <c r="C121" s="1369" t="str">
        <f>IF(入力シート!F76="","",入力シート!F76)</f>
        <v/>
      </c>
      <c r="D121" s="1369"/>
      <c r="E121" s="1369"/>
      <c r="F121" s="1369"/>
      <c r="G121" s="1369"/>
      <c r="H121" s="1369"/>
      <c r="I121" s="1369"/>
      <c r="K121" s="193"/>
    </row>
    <row r="122" spans="2:11" s="43" customFormat="1" ht="24.75" customHeight="1">
      <c r="B122" s="175" t="s">
        <v>95</v>
      </c>
      <c r="C122" s="1369" t="str">
        <f>IF(入力シート!F67="","",入力シート!F67)</f>
        <v/>
      </c>
      <c r="D122" s="1369"/>
      <c r="E122" s="1369"/>
      <c r="F122" s="1369"/>
      <c r="G122" s="1369"/>
      <c r="H122" s="1369"/>
      <c r="I122" s="1369"/>
      <c r="K122" s="193"/>
    </row>
    <row r="123" spans="2:11" s="43" customFormat="1" ht="24.75" customHeight="1">
      <c r="B123" s="175" t="s">
        <v>93</v>
      </c>
      <c r="C123" s="1369" t="str">
        <f>IF(入力シート!F68="","",入力シート!F68&amp;入力シート!J68)</f>
        <v/>
      </c>
      <c r="D123" s="1369"/>
      <c r="E123" s="1369"/>
      <c r="F123" s="1369"/>
      <c r="G123" s="1369"/>
      <c r="H123" s="1369"/>
      <c r="I123" s="1369"/>
      <c r="K123" s="193"/>
    </row>
    <row r="124" spans="2:11" s="43" customFormat="1" ht="24.75" customHeight="1">
      <c r="B124" s="175" t="s">
        <v>96</v>
      </c>
      <c r="C124" s="1369" t="str">
        <f>IF(入力シート!F69="","",入力シート!F69&amp;入力シート!J69)</f>
        <v/>
      </c>
      <c r="D124" s="1369"/>
      <c r="E124" s="1369"/>
      <c r="F124" s="1369"/>
      <c r="G124" s="1369"/>
      <c r="H124" s="1369"/>
      <c r="I124" s="1369"/>
      <c r="K124" s="193"/>
    </row>
    <row r="125" spans="2:11" s="43" customFormat="1" ht="24.75" customHeight="1">
      <c r="B125" s="1370" t="s">
        <v>97</v>
      </c>
      <c r="C125" s="1371" t="str">
        <f>IF(入力シート!F71="","",入力シート!F71)</f>
        <v/>
      </c>
      <c r="D125" s="1371"/>
      <c r="E125" s="1371"/>
      <c r="F125" s="1371"/>
      <c r="G125" s="1371"/>
      <c r="H125" s="1371"/>
      <c r="I125" s="1371"/>
      <c r="K125" s="193"/>
    </row>
    <row r="126" spans="2:11" s="43" customFormat="1" ht="24.75" customHeight="1">
      <c r="B126" s="1370"/>
      <c r="C126" s="1369" t="str">
        <f>IF(入力シート!F72="","",入力シート!F72&amp;入力シート!G72&amp;入力シート!H72&amp;入力シート!I72&amp;入力シート!J72&amp;入力シート!F73)</f>
        <v/>
      </c>
      <c r="D126" s="1369"/>
      <c r="E126" s="1369"/>
      <c r="F126" s="1369"/>
      <c r="G126" s="1369"/>
      <c r="H126" s="1369"/>
      <c r="I126" s="1369"/>
      <c r="K126" s="193"/>
    </row>
    <row r="127" spans="2:11" s="43" customFormat="1" ht="24.75" customHeight="1">
      <c r="B127" s="175" t="s">
        <v>10</v>
      </c>
      <c r="C127" s="1369" t="str">
        <f>IF(入力シート!F74="","",入力シート!F74)</f>
        <v/>
      </c>
      <c r="D127" s="1369"/>
      <c r="E127" s="1369"/>
      <c r="F127" s="1369"/>
      <c r="G127" s="1369"/>
      <c r="H127" s="1369"/>
      <c r="I127" s="1369"/>
      <c r="K127" s="193"/>
    </row>
    <row r="128" spans="2:11" s="43" customFormat="1" ht="24.75" customHeight="1">
      <c r="B128" s="175" t="s">
        <v>998</v>
      </c>
      <c r="C128" s="1369" t="str">
        <f>IF(入力シート!F75="","",入力シート!F75)</f>
        <v/>
      </c>
      <c r="D128" s="1369"/>
      <c r="E128" s="1369"/>
      <c r="F128" s="1369"/>
      <c r="G128" s="1369"/>
      <c r="H128" s="1369"/>
      <c r="I128" s="1369"/>
      <c r="K128" s="193"/>
    </row>
    <row r="129" spans="2:11" s="43" customFormat="1" ht="7.5" customHeight="1">
      <c r="K129" s="193"/>
    </row>
    <row r="130" spans="2:11" s="7" customFormat="1" ht="24.75" customHeight="1">
      <c r="B130" s="1373" t="s">
        <v>359</v>
      </c>
      <c r="C130" s="1373"/>
      <c r="D130" s="3"/>
      <c r="E130" s="3"/>
      <c r="F130" s="3"/>
      <c r="G130" s="3"/>
      <c r="H130" s="3"/>
      <c r="I130" s="3"/>
      <c r="K130" s="193"/>
    </row>
    <row r="131" spans="2:11" ht="24.75" customHeight="1">
      <c r="B131" s="175" t="s">
        <v>373</v>
      </c>
      <c r="C131" s="175" t="s">
        <v>222</v>
      </c>
      <c r="D131" s="106" t="str">
        <f>IF(入力シート!F120="","",入力シート!F120)</f>
        <v/>
      </c>
    </row>
    <row r="132" spans="2:11" ht="24.75" customHeight="1">
      <c r="B132" s="175" t="s">
        <v>100</v>
      </c>
      <c r="C132" s="1369" t="str">
        <f>IF(入力シート!F121="","",入力シート!F121)</f>
        <v/>
      </c>
      <c r="D132" s="1369"/>
      <c r="E132" s="1369"/>
      <c r="F132" s="1369"/>
      <c r="G132" s="1369"/>
      <c r="H132" s="1369"/>
      <c r="I132" s="1369"/>
    </row>
    <row r="133" spans="2:11" ht="24.75" customHeight="1">
      <c r="B133" s="175" t="s">
        <v>101</v>
      </c>
      <c r="C133" s="1369" t="str">
        <f>IF(入力シート!F122="","",入力シート!F122)</f>
        <v/>
      </c>
      <c r="D133" s="1369"/>
      <c r="E133" s="1369"/>
      <c r="F133" s="1369"/>
      <c r="G133" s="1369"/>
      <c r="H133" s="1369"/>
      <c r="I133" s="1369"/>
    </row>
    <row r="134" spans="2:11" ht="24.75" customHeight="1">
      <c r="B134" s="175" t="s">
        <v>93</v>
      </c>
      <c r="C134" s="1369" t="str">
        <f>IF(入力シート!F123="","",入力シート!F123&amp;入力シート!J123)</f>
        <v/>
      </c>
      <c r="D134" s="1369"/>
      <c r="E134" s="1369"/>
      <c r="F134" s="1369"/>
      <c r="G134" s="1369"/>
      <c r="H134" s="1369"/>
      <c r="I134" s="1369"/>
    </row>
    <row r="135" spans="2:11" ht="24.75" customHeight="1">
      <c r="B135" s="175" t="s">
        <v>22</v>
      </c>
      <c r="C135" s="1369" t="str">
        <f>IF(入力シート!F124="","",入力シート!F124&amp;入力シート!J124)</f>
        <v/>
      </c>
      <c r="D135" s="1369"/>
      <c r="E135" s="1369"/>
      <c r="F135" s="1369"/>
      <c r="G135" s="1369"/>
      <c r="H135" s="1369"/>
      <c r="I135" s="1369"/>
    </row>
    <row r="136" spans="2:11" ht="24.75" customHeight="1">
      <c r="B136" s="1370" t="s">
        <v>97</v>
      </c>
      <c r="C136" s="1371" t="str">
        <f>IF(入力シート!F125="","",入力シート!F125)</f>
        <v/>
      </c>
      <c r="D136" s="1371"/>
      <c r="E136" s="1371"/>
      <c r="F136" s="1371"/>
      <c r="G136" s="1371"/>
      <c r="H136" s="1371"/>
      <c r="I136" s="1371"/>
    </row>
    <row r="137" spans="2:11" ht="24.75" customHeight="1">
      <c r="B137" s="1370"/>
      <c r="C137" s="1369" t="str">
        <f>IF(入力シート!F126="","",入力シート!F126&amp;入力シート!G126&amp;入力シート!H126&amp;入力シート!I126&amp;入力シート!J126&amp;入力シート!F127)</f>
        <v/>
      </c>
      <c r="D137" s="1369"/>
      <c r="E137" s="1369"/>
      <c r="F137" s="1369"/>
      <c r="G137" s="1369"/>
      <c r="H137" s="1369"/>
      <c r="I137" s="1369"/>
    </row>
    <row r="138" spans="2:11" ht="24.75" customHeight="1">
      <c r="B138" s="175" t="s">
        <v>10</v>
      </c>
      <c r="C138" s="1369" t="str">
        <f>IF(入力シート!F128="","",入力シート!F128)</f>
        <v/>
      </c>
      <c r="D138" s="1369"/>
      <c r="E138" s="1369"/>
      <c r="F138" s="1369"/>
      <c r="G138" s="1369"/>
      <c r="H138" s="1369"/>
      <c r="I138" s="1369"/>
    </row>
    <row r="139" spans="2:11" ht="24.75" customHeight="1">
      <c r="B139" s="175" t="s">
        <v>102</v>
      </c>
      <c r="C139" s="1369" t="str">
        <f>IF(入力シート!F129="","",入力シート!F129)</f>
        <v/>
      </c>
      <c r="D139" s="1369"/>
      <c r="E139" s="1369"/>
      <c r="F139" s="1369"/>
      <c r="G139" s="1369"/>
      <c r="H139" s="1369"/>
      <c r="I139" s="1369"/>
    </row>
    <row r="140" spans="2:11" ht="24.75" customHeight="1">
      <c r="B140" s="175" t="s">
        <v>208</v>
      </c>
      <c r="C140" s="1369" t="str">
        <f>IF(入力シート!F130="","",入力シート!F130)</f>
        <v/>
      </c>
      <c r="D140" s="1369"/>
      <c r="E140" s="1369"/>
      <c r="F140" s="1369"/>
      <c r="G140" s="1369"/>
      <c r="H140" s="1369"/>
      <c r="I140" s="1369"/>
    </row>
    <row r="141" spans="2:11" ht="9" customHeight="1"/>
    <row r="142" spans="2:11" s="43" customFormat="1" ht="24.75" customHeight="1">
      <c r="B142" s="1373" t="s">
        <v>1001</v>
      </c>
      <c r="C142" s="1373"/>
      <c r="D142" s="3"/>
      <c r="E142" s="3"/>
      <c r="F142" s="3"/>
      <c r="G142" s="3"/>
      <c r="H142" s="3"/>
      <c r="I142" s="3"/>
      <c r="K142" s="193"/>
    </row>
    <row r="143" spans="2:11" s="43" customFormat="1" ht="40" customHeight="1">
      <c r="B143" s="1367" t="s">
        <v>1002</v>
      </c>
      <c r="C143" s="1368"/>
      <c r="D143" s="1368"/>
      <c r="E143" s="1368"/>
      <c r="F143" s="1368"/>
      <c r="G143" s="1368"/>
      <c r="H143" s="1368"/>
      <c r="I143" s="167"/>
      <c r="K143" s="187" t="s">
        <v>1003</v>
      </c>
    </row>
    <row r="144" spans="2:11" s="43" customFormat="1" ht="7.5" customHeight="1">
      <c r="B144" s="44"/>
      <c r="K144" s="193"/>
    </row>
  </sheetData>
  <sheetProtection algorithmName="SHA-512" hashValue="0SCU9CQSgHB6yDbLV1iRw5+ZF6CTbouNLf1WDPTLY3YwgCwLuDZ5q85Op8eMacTt7+nEQrkJl1xn4ruwXnGmYA==" saltValue="cT+MReV0DOMJVP325wuf1w==" spinCount="100000" sheet="1" formatCells="0" insertRows="0" deleteRows="0" selectLockedCells="1" autoFilter="0" pivotTables="0"/>
  <mergeCells count="119">
    <mergeCell ref="C104:I104"/>
    <mergeCell ref="C105:I105"/>
    <mergeCell ref="C44:I44"/>
    <mergeCell ref="C45:I45"/>
    <mergeCell ref="C50:I50"/>
    <mergeCell ref="C68:I68"/>
    <mergeCell ref="C97:I97"/>
    <mergeCell ref="B83:C83"/>
    <mergeCell ref="B84:H84"/>
    <mergeCell ref="B77:B78"/>
    <mergeCell ref="C78:I78"/>
    <mergeCell ref="C64:I64"/>
    <mergeCell ref="C65:I65"/>
    <mergeCell ref="B66:B67"/>
    <mergeCell ref="C66:I66"/>
    <mergeCell ref="C67:I67"/>
    <mergeCell ref="C73:I73"/>
    <mergeCell ref="C92:I92"/>
    <mergeCell ref="C93:I93"/>
    <mergeCell ref="C94:I94"/>
    <mergeCell ref="B95:B96"/>
    <mergeCell ref="C95:I95"/>
    <mergeCell ref="B53:C53"/>
    <mergeCell ref="B54:H54"/>
    <mergeCell ref="B143:H143"/>
    <mergeCell ref="C123:I123"/>
    <mergeCell ref="C124:I124"/>
    <mergeCell ref="B125:B126"/>
    <mergeCell ref="C125:I125"/>
    <mergeCell ref="C126:I126"/>
    <mergeCell ref="C119:I119"/>
    <mergeCell ref="C120:I120"/>
    <mergeCell ref="C121:I121"/>
    <mergeCell ref="C122:I122"/>
    <mergeCell ref="C134:I134"/>
    <mergeCell ref="C135:I135"/>
    <mergeCell ref="B136:B137"/>
    <mergeCell ref="C136:I136"/>
    <mergeCell ref="C137:I137"/>
    <mergeCell ref="C127:I127"/>
    <mergeCell ref="C128:I128"/>
    <mergeCell ref="B130:C130"/>
    <mergeCell ref="C132:I132"/>
    <mergeCell ref="C133:I133"/>
    <mergeCell ref="C138:I138"/>
    <mergeCell ref="C139:I139"/>
    <mergeCell ref="C140:I140"/>
    <mergeCell ref="B142:C142"/>
    <mergeCell ref="C96:I96"/>
    <mergeCell ref="C89:I89"/>
    <mergeCell ref="C90:I90"/>
    <mergeCell ref="C80:I80"/>
    <mergeCell ref="C79:I79"/>
    <mergeCell ref="C81:I81"/>
    <mergeCell ref="C31:I31"/>
    <mergeCell ref="C32:I32"/>
    <mergeCell ref="C33:I33"/>
    <mergeCell ref="C51:I51"/>
    <mergeCell ref="C60:I60"/>
    <mergeCell ref="C91:I91"/>
    <mergeCell ref="B34:C34"/>
    <mergeCell ref="B35:C35"/>
    <mergeCell ref="B41:B42"/>
    <mergeCell ref="C36:I36"/>
    <mergeCell ref="C37:I37"/>
    <mergeCell ref="C69:I69"/>
    <mergeCell ref="B71:C71"/>
    <mergeCell ref="C40:I40"/>
    <mergeCell ref="C41:I41"/>
    <mergeCell ref="C42:I42"/>
    <mergeCell ref="C43:I43"/>
    <mergeCell ref="C15:I15"/>
    <mergeCell ref="C16:I16"/>
    <mergeCell ref="B18:C18"/>
    <mergeCell ref="C29:I29"/>
    <mergeCell ref="C19:I19"/>
    <mergeCell ref="C20:I20"/>
    <mergeCell ref="C21:I21"/>
    <mergeCell ref="C25:I25"/>
    <mergeCell ref="C26:I26"/>
    <mergeCell ref="C27:I27"/>
    <mergeCell ref="C28:I28"/>
    <mergeCell ref="B23:C23"/>
    <mergeCell ref="B29:B30"/>
    <mergeCell ref="C30:I30"/>
    <mergeCell ref="A4:I4"/>
    <mergeCell ref="B13:B14"/>
    <mergeCell ref="C7:I7"/>
    <mergeCell ref="C8:I8"/>
    <mergeCell ref="C9:I9"/>
    <mergeCell ref="C10:I10"/>
    <mergeCell ref="C13:I13"/>
    <mergeCell ref="C11:I11"/>
    <mergeCell ref="C12:I12"/>
    <mergeCell ref="C14:I14"/>
    <mergeCell ref="B113:H113"/>
    <mergeCell ref="C107:I107"/>
    <mergeCell ref="B106:B107"/>
    <mergeCell ref="C106:I106"/>
    <mergeCell ref="C38:I38"/>
    <mergeCell ref="C39:I39"/>
    <mergeCell ref="C98:I98"/>
    <mergeCell ref="B100:C100"/>
    <mergeCell ref="C102:I102"/>
    <mergeCell ref="C103:I103"/>
    <mergeCell ref="C108:I108"/>
    <mergeCell ref="C109:I109"/>
    <mergeCell ref="C110:I110"/>
    <mergeCell ref="C74:I74"/>
    <mergeCell ref="C75:I75"/>
    <mergeCell ref="C76:I76"/>
    <mergeCell ref="C77:I77"/>
    <mergeCell ref="C61:I61"/>
    <mergeCell ref="C62:I62"/>
    <mergeCell ref="C63:I63"/>
    <mergeCell ref="B47:C47"/>
    <mergeCell ref="C48:I48"/>
    <mergeCell ref="C49:I49"/>
    <mergeCell ref="B112:C112"/>
  </mergeCells>
  <phoneticPr fontId="22"/>
  <conditionalFormatting sqref="A7:J8 L7:XFD8 A9:XFD35 A36:C36 J36:XFD45 A37:B41 A42 A43:B45 A46:XFD53 I54:J54 A54:B55 L54:XFD55 A55:H55 J55:XFD55 A56:XFD57 A58:J59 L58:XFD59 A60:XFD83 A86:XFD86 A87:J88 L87:XFD88 A114:XFD116 A117:J118 L117:XFD118">
    <cfRule type="expression" dxfId="555" priority="50">
      <formula>_xlfn.ISFORMULA(A7)=TRUE</formula>
    </cfRule>
  </conditionalFormatting>
  <conditionalFormatting sqref="A1:XFD6">
    <cfRule type="containsText" dxfId="554" priority="18" operator="containsText" text="(例)">
      <formula>NOT(ISERROR(SEARCH("(例)",A1)))</formula>
    </cfRule>
    <cfRule type="expression" dxfId="553" priority="19">
      <formula>_xlfn.ISFORMULA(A1)=TRUE</formula>
    </cfRule>
  </conditionalFormatting>
  <conditionalFormatting sqref="A60:XFD83 A89:XFD111 A119:XFD141 A9:XFD35 A7:J8 L7:XFD8 A36:C36 J36:XFD45 A37:B41 A42 A43:B45 A46:XFD53 I54:J54 A54:B55 L54:XFD55 A55:H55 J55:XFD55 A56:XFD57 A58:J59 L58:XFD59 A86:XFD86 A87:J88 L87:XFD88 A114:XFD116 A117:J118 L117:XFD118">
    <cfRule type="containsText" dxfId="552" priority="45" operator="containsText" text="(例)">
      <formula>NOT(ISERROR(SEARCH("(例)",A7)))</formula>
    </cfRule>
  </conditionalFormatting>
  <conditionalFormatting sqref="A89:XFD112 A113:B113 I113:J113 L113:XFD113">
    <cfRule type="expression" dxfId="551" priority="27">
      <formula>_xlfn.ISFORMULA(A89)=TRUE</formula>
    </cfRule>
  </conditionalFormatting>
  <conditionalFormatting sqref="A112:XFD112 A113:B113 I113:J113 L113:XFD113">
    <cfRule type="containsText" dxfId="550" priority="26" operator="containsText" text="(例)">
      <formula>NOT(ISERROR(SEARCH("(例)",A112)))</formula>
    </cfRule>
  </conditionalFormatting>
  <conditionalFormatting sqref="A119:XFD142 A143:B143 I143:J143 L143:XFD143">
    <cfRule type="expression" dxfId="549" priority="7">
      <formula>_xlfn.ISFORMULA(A119)=TRUE</formula>
    </cfRule>
  </conditionalFormatting>
  <conditionalFormatting sqref="A142:XFD142 A143:B143 I143:J143 L143:XFD143">
    <cfRule type="containsText" dxfId="548" priority="6" operator="containsText" text="(例)">
      <formula>NOT(ISERROR(SEARCH("(例)",A142)))</formula>
    </cfRule>
  </conditionalFormatting>
  <conditionalFormatting sqref="A144:XFD1048576">
    <cfRule type="containsText" dxfId="547" priority="9" operator="containsText" text="(例)">
      <formula>NOT(ISERROR(SEARCH("(例)",A144)))</formula>
    </cfRule>
    <cfRule type="expression" dxfId="546" priority="10">
      <formula>_xlfn.ISFORMULA(A144)=TRUE</formula>
    </cfRule>
  </conditionalFormatting>
  <conditionalFormatting sqref="C24">
    <cfRule type="containsText" dxfId="545" priority="17" operator="containsText" text="(例)">
      <formula>NOT(ISERROR(SEARCH("(例)",C24)))</formula>
    </cfRule>
  </conditionalFormatting>
  <conditionalFormatting sqref="C49:I53 I54 C83:I83">
    <cfRule type="expression" dxfId="544" priority="118">
      <formula>#REF!="無し"</formula>
    </cfRule>
  </conditionalFormatting>
  <conditionalFormatting sqref="C71:I81">
    <cfRule type="containsText" dxfId="543" priority="36" operator="containsText" text="(例)">
      <formula>NOT(ISERROR(SEARCH("(例)",C71)))</formula>
    </cfRule>
  </conditionalFormatting>
  <conditionalFormatting sqref="C100:I110">
    <cfRule type="containsText" dxfId="542" priority="35" operator="containsText" text="(例)">
      <formula>NOT(ISERROR(SEARCH("(例)",C100)))</formula>
    </cfRule>
  </conditionalFormatting>
  <conditionalFormatting sqref="C112:I112 I113">
    <cfRule type="expression" dxfId="541" priority="28">
      <formula>#REF!="無し"</formula>
    </cfRule>
  </conditionalFormatting>
  <conditionalFormatting sqref="C130:I140">
    <cfRule type="containsText" dxfId="540" priority="34" operator="containsText" text="(例)">
      <formula>NOT(ISERROR(SEARCH("(例)",C130)))</formula>
    </cfRule>
  </conditionalFormatting>
  <conditionalFormatting sqref="C142:I142 I143">
    <cfRule type="expression" dxfId="539" priority="8">
      <formula>#REF!="無し"</formula>
    </cfRule>
  </conditionalFormatting>
  <conditionalFormatting sqref="I54">
    <cfRule type="containsBlanks" dxfId="538" priority="33">
      <formula>LEN(TRIM(I54))=0</formula>
    </cfRule>
  </conditionalFormatting>
  <conditionalFormatting sqref="I84">
    <cfRule type="containsBlanks" dxfId="537" priority="29">
      <formula>LEN(TRIM(I84))=0</formula>
    </cfRule>
    <cfRule type="expression" dxfId="536" priority="32">
      <formula>#REF!="無し"</formula>
    </cfRule>
  </conditionalFormatting>
  <conditionalFormatting sqref="I113">
    <cfRule type="containsBlanks" dxfId="535" priority="25">
      <formula>LEN(TRIM(I113))=0</formula>
    </cfRule>
  </conditionalFormatting>
  <conditionalFormatting sqref="I143">
    <cfRule type="containsBlanks" dxfId="534" priority="5">
      <formula>LEN(TRIM(I143))=0</formula>
    </cfRule>
  </conditionalFormatting>
  <conditionalFormatting sqref="I84:J84 L84:XFD84 A84:B85 J85:XFD85">
    <cfRule type="containsText" dxfId="533" priority="30" operator="containsText" text="(例)">
      <formula>NOT(ISERROR(SEARCH("(例)",A84)))</formula>
    </cfRule>
    <cfRule type="expression" dxfId="532" priority="31">
      <formula>_xlfn.ISFORMULA(A84)=TRUE</formula>
    </cfRule>
  </conditionalFormatting>
  <dataValidations count="1">
    <dataValidation type="list" allowBlank="1" showInputMessage="1" showErrorMessage="1" sqref="I84 I54 I113 I143"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&amp;R&amp;K00-042R6高層ZEH-M_ver.1</oddFooter>
  </headerFooter>
  <rowBreaks count="3" manualBreakCount="3">
    <brk id="56" max="9" man="1"/>
    <brk id="86" max="9" man="1"/>
    <brk id="11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58203125" style="3" customWidth="1"/>
    <col min="3" max="3" width="6" style="3" bestFit="1" customWidth="1"/>
    <col min="4" max="4" width="5.58203125" style="3" customWidth="1"/>
    <col min="5" max="5" width="4.58203125" style="3" bestFit="1" customWidth="1"/>
    <col min="6" max="6" width="2.58203125" style="3" customWidth="1"/>
    <col min="7" max="7" width="4.58203125" style="3" bestFit="1" customWidth="1"/>
    <col min="8" max="8" width="4.58203125" style="3" customWidth="1"/>
    <col min="9" max="9" width="7.58203125" style="3" customWidth="1"/>
    <col min="10" max="11" width="4.58203125" style="3" bestFit="1" customWidth="1"/>
    <col min="12" max="12" width="13.33203125" style="3" customWidth="1"/>
    <col min="13" max="15" width="4.58203125" style="3" customWidth="1"/>
    <col min="16" max="16" width="3.58203125" style="3" customWidth="1"/>
    <col min="17" max="17" width="8.33203125" style="3" customWidth="1"/>
    <col min="18" max="18" width="4.58203125" style="3" customWidth="1"/>
    <col min="19" max="19" width="7.58203125" style="3" customWidth="1"/>
    <col min="20" max="20" width="4.58203125" style="3" customWidth="1"/>
    <col min="21" max="21" width="3.58203125" style="3" customWidth="1"/>
    <col min="22" max="22" width="4.58203125" style="3" bestFit="1" customWidth="1"/>
    <col min="23" max="23" width="7.58203125" style="3" customWidth="1"/>
    <col min="24" max="24" width="7.33203125" style="3" customWidth="1"/>
    <col min="25" max="25" width="6.58203125" style="3" customWidth="1"/>
    <col min="26" max="26" width="2.58203125" style="3" customWidth="1"/>
    <col min="27" max="27" width="10.58203125" style="3" customWidth="1"/>
    <col min="28" max="28" width="20.58203125" style="3" customWidth="1"/>
    <col min="29" max="29" width="18.58203125" style="3" customWidth="1"/>
    <col min="30" max="30" width="8.08203125" style="3" customWidth="1"/>
    <col min="31" max="31" width="6.83203125" style="3" customWidth="1"/>
    <col min="32" max="33" width="20.58203125" style="3" customWidth="1"/>
    <col min="34" max="34" width="18.33203125" style="3" customWidth="1"/>
    <col min="35" max="35" width="11.08203125" style="3" customWidth="1"/>
    <col min="36" max="36" width="7.08203125" style="3" customWidth="1"/>
    <col min="37" max="37" width="2.58203125" style="3" hidden="1" customWidth="1"/>
    <col min="38" max="38" width="14.08203125" style="10" bestFit="1" customWidth="1"/>
    <col min="39" max="16384" width="9" style="3"/>
  </cols>
  <sheetData>
    <row r="1" spans="1:38" s="188" customFormat="1" ht="16.5">
      <c r="A1" s="191" t="s">
        <v>1004</v>
      </c>
      <c r="B1" s="191"/>
      <c r="C1" s="191"/>
      <c r="D1" s="191"/>
      <c r="E1" s="191"/>
      <c r="F1" s="191"/>
      <c r="G1" s="191"/>
      <c r="H1" s="191"/>
      <c r="I1" s="191"/>
      <c r="J1" s="191"/>
      <c r="K1" s="191"/>
      <c r="L1" s="191"/>
      <c r="M1" s="191"/>
      <c r="N1" s="191"/>
      <c r="O1" s="191"/>
      <c r="P1" s="191"/>
      <c r="Q1" s="191"/>
      <c r="R1" s="191"/>
      <c r="S1" s="191"/>
      <c r="T1" s="191"/>
      <c r="U1" s="191"/>
      <c r="V1" s="191"/>
      <c r="W1" s="191"/>
      <c r="X1" s="191"/>
      <c r="Y1" s="191"/>
      <c r="AL1" s="194"/>
    </row>
    <row r="2" spans="1:38" s="188" customFormat="1" ht="16.5">
      <c r="A2" s="191" t="s">
        <v>1005</v>
      </c>
      <c r="B2" s="191"/>
      <c r="C2" s="191"/>
      <c r="D2" s="191"/>
      <c r="E2" s="191"/>
      <c r="F2" s="191"/>
      <c r="G2" s="191"/>
      <c r="H2" s="191"/>
      <c r="I2" s="191"/>
      <c r="J2" s="191"/>
      <c r="K2" s="191"/>
      <c r="L2" s="191"/>
      <c r="M2" s="191"/>
      <c r="N2" s="191"/>
      <c r="O2" s="191"/>
      <c r="P2" s="191"/>
      <c r="Q2" s="191"/>
      <c r="R2" s="191"/>
      <c r="S2" s="191"/>
      <c r="T2" s="191"/>
      <c r="U2" s="191"/>
      <c r="V2" s="191"/>
      <c r="W2" s="191"/>
      <c r="X2" s="191"/>
      <c r="Y2" s="191"/>
      <c r="AL2" s="194"/>
    </row>
    <row r="3" spans="1:38" s="188" customFormat="1">
      <c r="A3" s="191" t="s">
        <v>1006</v>
      </c>
      <c r="B3" s="191"/>
      <c r="C3" s="191"/>
      <c r="D3" s="191"/>
      <c r="E3" s="191"/>
      <c r="F3" s="191"/>
      <c r="G3" s="191"/>
      <c r="H3" s="191"/>
      <c r="I3" s="191"/>
      <c r="J3" s="191"/>
      <c r="K3" s="191"/>
      <c r="L3" s="191"/>
      <c r="M3" s="191"/>
      <c r="N3" s="191"/>
      <c r="O3" s="191"/>
      <c r="P3" s="191"/>
      <c r="Q3" s="191"/>
      <c r="R3" s="191"/>
      <c r="S3" s="191"/>
      <c r="T3" s="191"/>
      <c r="U3" s="191"/>
      <c r="V3" s="191"/>
      <c r="W3" s="191"/>
      <c r="X3" s="191"/>
      <c r="Y3" s="191"/>
      <c r="AL3" s="194"/>
    </row>
    <row r="4" spans="1:38" ht="21" customHeight="1">
      <c r="A4" s="111"/>
      <c r="B4" s="127" t="s">
        <v>35</v>
      </c>
      <c r="C4" s="127"/>
      <c r="D4" s="127"/>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1:38" ht="21" customHeight="1" thickBot="1">
      <c r="A5" s="111"/>
      <c r="B5" s="112" t="s">
        <v>36</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t="s">
        <v>517</v>
      </c>
      <c r="AB5" s="146"/>
      <c r="AC5" s="146"/>
      <c r="AD5" s="146"/>
      <c r="AE5" s="146"/>
      <c r="AF5" s="146"/>
      <c r="AG5" s="146"/>
      <c r="AH5" s="146"/>
      <c r="AI5" s="146"/>
      <c r="AJ5" s="146"/>
    </row>
    <row r="6" spans="1:38" ht="21" customHeight="1">
      <c r="A6" s="111"/>
      <c r="B6" s="131" t="s">
        <v>37</v>
      </c>
      <c r="C6" s="1674" t="str">
        <f>IF(入力シート!F13="","",入力シート!F13)</f>
        <v/>
      </c>
      <c r="D6" s="1675"/>
      <c r="E6" s="1675"/>
      <c r="F6" s="1675"/>
      <c r="G6" s="1675"/>
      <c r="H6" s="1675"/>
      <c r="I6" s="1675"/>
      <c r="J6" s="1675"/>
      <c r="K6" s="1676"/>
      <c r="L6" s="1677" t="s">
        <v>363</v>
      </c>
      <c r="M6" s="1678"/>
      <c r="N6" s="1678"/>
      <c r="O6" s="1679"/>
      <c r="P6" s="1705" t="str">
        <f>IF(様式第1_交付申請書!H64="","",様式第1_交付申請書!H64)</f>
        <v/>
      </c>
      <c r="Q6" s="1706"/>
      <c r="R6" s="1706"/>
      <c r="S6" s="1706"/>
      <c r="T6" s="1706"/>
      <c r="U6" s="1706"/>
      <c r="V6" s="1706"/>
      <c r="W6" s="1706"/>
      <c r="X6" s="1706"/>
      <c r="Y6" s="1707"/>
      <c r="Z6" s="112"/>
      <c r="AA6" s="1668" t="s">
        <v>375</v>
      </c>
      <c r="AB6" s="1669"/>
      <c r="AC6" s="1669"/>
      <c r="AD6" s="1669"/>
      <c r="AE6" s="1669"/>
      <c r="AF6" s="1669"/>
      <c r="AG6" s="1669"/>
      <c r="AH6" s="1669"/>
      <c r="AI6" s="1669"/>
      <c r="AJ6" s="1670"/>
    </row>
    <row r="7" spans="1:38" ht="21" customHeight="1">
      <c r="A7" s="113"/>
      <c r="B7" s="132" t="s">
        <v>0</v>
      </c>
      <c r="C7" s="1685" t="str">
        <f>IF(様式第1_交付申請書!B51="","",様式第1_交付申請書!B51)</f>
        <v/>
      </c>
      <c r="D7" s="1686"/>
      <c r="E7" s="1686"/>
      <c r="F7" s="1686"/>
      <c r="G7" s="1686"/>
      <c r="H7" s="1686"/>
      <c r="I7" s="1686"/>
      <c r="J7" s="1686"/>
      <c r="K7" s="1686"/>
      <c r="L7" s="1686"/>
      <c r="M7" s="1686"/>
      <c r="N7" s="1686"/>
      <c r="O7" s="1686"/>
      <c r="P7" s="1686"/>
      <c r="Q7" s="1686"/>
      <c r="R7" s="1686"/>
      <c r="S7" s="1686"/>
      <c r="T7" s="1463" t="s">
        <v>1343</v>
      </c>
      <c r="U7" s="1463"/>
      <c r="V7" s="1463"/>
      <c r="W7" s="1463"/>
      <c r="X7" s="1463"/>
      <c r="Y7" s="1464"/>
      <c r="Z7" s="112"/>
      <c r="AA7" s="138" t="s">
        <v>231</v>
      </c>
      <c r="AB7" s="1701" t="s">
        <v>368</v>
      </c>
      <c r="AC7" s="1702"/>
      <c r="AD7" s="1702"/>
      <c r="AE7" s="1702"/>
      <c r="AF7" s="1702"/>
      <c r="AG7" s="1702"/>
      <c r="AH7" s="1702"/>
      <c r="AI7" s="1702"/>
      <c r="AJ7" s="1703"/>
    </row>
    <row r="8" spans="1:38" ht="21" customHeight="1" thickBot="1">
      <c r="A8" s="113"/>
      <c r="B8" s="133" t="s">
        <v>38</v>
      </c>
      <c r="C8" s="1630">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631"/>
      <c r="E8" s="1631"/>
      <c r="F8" s="1631"/>
      <c r="G8" s="1631"/>
      <c r="H8" s="1631"/>
      <c r="I8" s="1631"/>
      <c r="J8" s="1631"/>
      <c r="K8" s="1631"/>
      <c r="L8" s="1631"/>
      <c r="M8" s="1631"/>
      <c r="N8" s="1631"/>
      <c r="O8" s="1631"/>
      <c r="P8" s="1631"/>
      <c r="Q8" s="1631"/>
      <c r="R8" s="1631"/>
      <c r="S8" s="1631"/>
      <c r="T8" s="1631"/>
      <c r="U8" s="1631"/>
      <c r="V8" s="1631"/>
      <c r="W8" s="1631"/>
      <c r="X8" s="1631"/>
      <c r="Y8" s="1632"/>
      <c r="Z8" s="112"/>
      <c r="AA8" s="138" t="s">
        <v>231</v>
      </c>
      <c r="AB8" s="1701" t="s">
        <v>369</v>
      </c>
      <c r="AC8" s="1702"/>
      <c r="AD8" s="1702"/>
      <c r="AE8" s="1702"/>
      <c r="AF8" s="1702"/>
      <c r="AG8" s="1702"/>
      <c r="AH8" s="1702"/>
      <c r="AI8" s="1702"/>
      <c r="AJ8" s="1703"/>
    </row>
    <row r="9" spans="1:38" ht="21" customHeight="1" thickBot="1">
      <c r="A9" s="111"/>
      <c r="B9" s="112" t="s">
        <v>332</v>
      </c>
      <c r="C9" s="112"/>
      <c r="D9" s="112"/>
      <c r="E9" s="112"/>
      <c r="F9" s="112"/>
      <c r="G9" s="112"/>
      <c r="H9" s="112"/>
      <c r="I9" s="112"/>
      <c r="J9" s="112"/>
      <c r="K9" s="112"/>
      <c r="L9" s="112"/>
      <c r="M9" s="112"/>
      <c r="N9" s="112"/>
      <c r="O9" s="112"/>
      <c r="P9" s="112"/>
      <c r="Q9" s="112"/>
      <c r="R9" s="112"/>
      <c r="S9" s="112"/>
      <c r="T9" s="112"/>
      <c r="U9" s="112"/>
      <c r="V9" s="112"/>
      <c r="W9" s="112"/>
      <c r="X9" s="112"/>
      <c r="Y9" s="112"/>
      <c r="Z9" s="112"/>
      <c r="AA9" s="1687"/>
      <c r="AB9" s="1688"/>
      <c r="AC9" s="1688"/>
      <c r="AD9" s="1688"/>
      <c r="AE9" s="1688"/>
      <c r="AF9" s="1688"/>
      <c r="AG9" s="1688"/>
      <c r="AH9" s="1688"/>
      <c r="AI9" s="1688"/>
      <c r="AJ9" s="1689"/>
    </row>
    <row r="10" spans="1:38" ht="21" customHeight="1" thickBot="1">
      <c r="A10" s="111"/>
      <c r="B10" s="131" t="s">
        <v>39</v>
      </c>
      <c r="C10" s="1621" t="str">
        <f>IF(入力シート!F79="","",入力シート!F79)</f>
        <v/>
      </c>
      <c r="D10" s="1622"/>
      <c r="E10" s="1622"/>
      <c r="F10" s="1622"/>
      <c r="G10" s="1622"/>
      <c r="H10" s="1622"/>
      <c r="I10" s="1622"/>
      <c r="J10" s="1622"/>
      <c r="K10" s="1623"/>
      <c r="L10" s="135" t="s">
        <v>18</v>
      </c>
      <c r="M10" s="1682" t="str">
        <f>IF(入力シート!F81="","",入力シート!F81)</f>
        <v/>
      </c>
      <c r="N10" s="1683"/>
      <c r="O10" s="1683"/>
      <c r="P10" s="1683"/>
      <c r="Q10" s="1683"/>
      <c r="R10" s="1683"/>
      <c r="S10" s="1683"/>
      <c r="T10" s="1683"/>
      <c r="U10" s="1683"/>
      <c r="V10" s="1683"/>
      <c r="W10" s="1683"/>
      <c r="X10" s="1683"/>
      <c r="Y10" s="1684"/>
      <c r="Z10" s="112"/>
      <c r="AA10" s="1690"/>
      <c r="AB10" s="1691"/>
      <c r="AC10" s="1691"/>
      <c r="AD10" s="1691"/>
      <c r="AE10" s="1691"/>
      <c r="AF10" s="1691"/>
      <c r="AG10" s="1691"/>
      <c r="AH10" s="1691"/>
      <c r="AI10" s="1691"/>
      <c r="AJ10" s="1692"/>
    </row>
    <row r="11" spans="1:38" ht="21" customHeight="1" thickBot="1">
      <c r="A11" s="111"/>
      <c r="B11" s="133" t="s">
        <v>19</v>
      </c>
      <c r="C11" s="1627" t="str">
        <f>IF(入力シート!F80="","",入力シート!F80)</f>
        <v/>
      </c>
      <c r="D11" s="1628"/>
      <c r="E11" s="1628"/>
      <c r="F11" s="1628"/>
      <c r="G11" s="1628"/>
      <c r="H11" s="1628"/>
      <c r="I11" s="1628"/>
      <c r="J11" s="1628"/>
      <c r="K11" s="1629"/>
      <c r="L11" s="1303"/>
      <c r="M11" s="1303"/>
      <c r="N11" s="1303"/>
      <c r="O11" s="1303"/>
      <c r="P11" s="1303"/>
      <c r="Q11" s="1303"/>
      <c r="R11" s="1303"/>
      <c r="S11" s="1303"/>
      <c r="T11" s="1303"/>
      <c r="U11" s="1303"/>
      <c r="V11" s="1303"/>
      <c r="W11" s="1303"/>
      <c r="X11" s="1303"/>
      <c r="Y11" s="1303"/>
      <c r="Z11" s="112"/>
      <c r="AA11" s="1690"/>
      <c r="AB11" s="1691"/>
      <c r="AC11" s="1691"/>
      <c r="AD11" s="1691"/>
      <c r="AE11" s="1691"/>
      <c r="AF11" s="1691"/>
      <c r="AG11" s="1691"/>
      <c r="AH11" s="1691"/>
      <c r="AI11" s="1691"/>
      <c r="AJ11" s="1692"/>
    </row>
    <row r="12" spans="1:38" ht="21" customHeight="1" thickBot="1">
      <c r="A12" s="111"/>
      <c r="B12" s="112" t="s">
        <v>333</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690"/>
      <c r="AB12" s="1691"/>
      <c r="AC12" s="1691"/>
      <c r="AD12" s="1691"/>
      <c r="AE12" s="1691"/>
      <c r="AF12" s="1691"/>
      <c r="AG12" s="1691"/>
      <c r="AH12" s="1691"/>
      <c r="AI12" s="1691"/>
      <c r="AJ12" s="1692"/>
    </row>
    <row r="13" spans="1:38" ht="21" customHeight="1">
      <c r="A13" s="111"/>
      <c r="B13" s="131" t="s">
        <v>581</v>
      </c>
      <c r="C13" s="1708"/>
      <c r="D13" s="1709"/>
      <c r="E13" s="1137" t="s">
        <v>839</v>
      </c>
      <c r="F13" s="1710"/>
      <c r="G13" s="1710"/>
      <c r="H13" s="1710"/>
      <c r="I13" s="1138" t="s">
        <v>837</v>
      </c>
      <c r="J13" s="1711"/>
      <c r="K13" s="1712"/>
      <c r="L13" s="1712"/>
      <c r="M13" s="1712"/>
      <c r="N13" s="1713"/>
      <c r="O13" s="1754" t="s">
        <v>366</v>
      </c>
      <c r="P13" s="1755"/>
      <c r="Q13" s="1756"/>
      <c r="R13" s="1757"/>
      <c r="S13" s="1758"/>
      <c r="T13" s="1755" t="s">
        <v>1334</v>
      </c>
      <c r="U13" s="1755"/>
      <c r="V13" s="1755"/>
      <c r="W13" s="1755"/>
      <c r="X13" s="1757"/>
      <c r="Y13" s="1759"/>
      <c r="Z13" s="112"/>
      <c r="AA13" s="1690"/>
      <c r="AB13" s="1691"/>
      <c r="AC13" s="1691"/>
      <c r="AD13" s="1691"/>
      <c r="AE13" s="1691"/>
      <c r="AF13" s="1691"/>
      <c r="AG13" s="1691"/>
      <c r="AH13" s="1691"/>
      <c r="AI13" s="1691"/>
      <c r="AJ13" s="1692"/>
    </row>
    <row r="14" spans="1:38" ht="21" customHeight="1">
      <c r="A14" s="111"/>
      <c r="B14" s="132" t="s">
        <v>41</v>
      </c>
      <c r="C14" s="1619" t="s">
        <v>677</v>
      </c>
      <c r="D14" s="1620"/>
      <c r="E14" s="1620"/>
      <c r="F14" s="1577" t="s">
        <v>605</v>
      </c>
      <c r="G14" s="1461"/>
      <c r="H14" s="1461"/>
      <c r="I14" s="1461"/>
      <c r="J14" s="1461"/>
      <c r="K14" s="1462"/>
      <c r="L14" s="1777" t="str">
        <f>IF(入力シート!F12="","",入力シート!F12)</f>
        <v/>
      </c>
      <c r="M14" s="1778"/>
      <c r="N14" s="1779"/>
      <c r="O14" s="1577" t="s">
        <v>42</v>
      </c>
      <c r="P14" s="1461"/>
      <c r="Q14" s="1462"/>
      <c r="R14" s="1773"/>
      <c r="S14" s="1774"/>
      <c r="T14" s="1774"/>
      <c r="U14" s="1774"/>
      <c r="V14" s="1774"/>
      <c r="W14" s="1774"/>
      <c r="X14" s="1775"/>
      <c r="Y14" s="1776"/>
      <c r="Z14" s="112"/>
      <c r="AA14" s="1690"/>
      <c r="AB14" s="1691"/>
      <c r="AC14" s="1691"/>
      <c r="AD14" s="1691"/>
      <c r="AE14" s="1691"/>
      <c r="AF14" s="1691"/>
      <c r="AG14" s="1691"/>
      <c r="AH14" s="1691"/>
      <c r="AI14" s="1691"/>
      <c r="AJ14" s="1692"/>
    </row>
    <row r="15" spans="1:38" ht="21" customHeight="1">
      <c r="A15" s="111"/>
      <c r="B15" s="132" t="s">
        <v>43</v>
      </c>
      <c r="C15" s="1680"/>
      <c r="D15" s="1681"/>
      <c r="E15" s="1577" t="s">
        <v>44</v>
      </c>
      <c r="F15" s="1461"/>
      <c r="G15" s="1461"/>
      <c r="H15" s="1462"/>
      <c r="I15" s="1635">
        <f>COUNT('４.住戸情報入力'!$C:$C)</f>
        <v>0</v>
      </c>
      <c r="J15" s="1635"/>
      <c r="K15" s="114" t="s">
        <v>45</v>
      </c>
      <c r="L15" s="1591" t="s">
        <v>46</v>
      </c>
      <c r="M15" s="1640"/>
      <c r="N15" s="1641"/>
      <c r="O15" s="1642"/>
      <c r="P15" s="1567" t="s">
        <v>337</v>
      </c>
      <c r="Q15" s="1568"/>
      <c r="R15" s="1569"/>
      <c r="S15" s="1633">
        <f>SUM('４.住戸情報入力'!F:F)</f>
        <v>0</v>
      </c>
      <c r="T15" s="1634"/>
      <c r="U15" s="115" t="s">
        <v>47</v>
      </c>
      <c r="V15" s="1552" t="s">
        <v>48</v>
      </c>
      <c r="W15" s="1554"/>
      <c r="X15" s="1646">
        <f>IFERROR((IF(OR(S15="",I15=""),0,S15/I15)),0)</f>
        <v>0</v>
      </c>
      <c r="Y15" s="1647"/>
      <c r="Z15" s="112"/>
      <c r="AA15" s="1690"/>
      <c r="AB15" s="1691"/>
      <c r="AC15" s="1691"/>
      <c r="AD15" s="1691"/>
      <c r="AE15" s="1691"/>
      <c r="AF15" s="1691"/>
      <c r="AG15" s="1691"/>
      <c r="AH15" s="1691"/>
      <c r="AI15" s="1691"/>
      <c r="AJ15" s="1692"/>
      <c r="AL15" s="191" t="s">
        <v>1306</v>
      </c>
    </row>
    <row r="16" spans="1:38" ht="21" customHeight="1">
      <c r="A16" s="111"/>
      <c r="B16" s="1721" t="s">
        <v>49</v>
      </c>
      <c r="C16" s="1577" t="s">
        <v>50</v>
      </c>
      <c r="D16" s="1462"/>
      <c r="E16" s="1577" t="s">
        <v>51</v>
      </c>
      <c r="F16" s="1461"/>
      <c r="G16" s="116"/>
      <c r="H16" s="115" t="s">
        <v>52</v>
      </c>
      <c r="I16" s="504" t="s">
        <v>53</v>
      </c>
      <c r="J16" s="116"/>
      <c r="K16" s="115" t="s">
        <v>52</v>
      </c>
      <c r="L16" s="1592"/>
      <c r="M16" s="1643"/>
      <c r="N16" s="1644"/>
      <c r="O16" s="1645"/>
      <c r="P16" s="1726" t="s">
        <v>374</v>
      </c>
      <c r="Q16" s="1727"/>
      <c r="R16" s="1728"/>
      <c r="S16" s="1633">
        <f>M15-S15-S17</f>
        <v>0</v>
      </c>
      <c r="T16" s="1634"/>
      <c r="U16" s="115" t="s">
        <v>47</v>
      </c>
      <c r="V16" s="1555"/>
      <c r="W16" s="1557"/>
      <c r="X16" s="1648"/>
      <c r="Y16" s="1649"/>
      <c r="Z16" s="112"/>
      <c r="AA16" s="1690"/>
      <c r="AB16" s="1691"/>
      <c r="AC16" s="1691"/>
      <c r="AD16" s="1691"/>
      <c r="AE16" s="1691"/>
      <c r="AF16" s="1691"/>
      <c r="AG16" s="1691"/>
      <c r="AH16" s="1691"/>
      <c r="AI16" s="1691"/>
      <c r="AJ16" s="1692"/>
      <c r="AL16" s="174"/>
    </row>
    <row r="17" spans="1:38" ht="21" customHeight="1" thickBot="1">
      <c r="A17" s="111"/>
      <c r="B17" s="1722"/>
      <c r="C17" s="1653" t="s">
        <v>54</v>
      </c>
      <c r="D17" s="1427"/>
      <c r="E17" s="1653" t="s">
        <v>51</v>
      </c>
      <c r="F17" s="1426"/>
      <c r="G17" s="136"/>
      <c r="H17" s="137" t="s">
        <v>679</v>
      </c>
      <c r="I17" s="503" t="s">
        <v>53</v>
      </c>
      <c r="J17" s="136"/>
      <c r="K17" s="137" t="s">
        <v>55</v>
      </c>
      <c r="L17" s="1652"/>
      <c r="M17" s="1636" t="s">
        <v>47</v>
      </c>
      <c r="N17" s="1638"/>
      <c r="O17" s="1639"/>
      <c r="P17" s="1624" t="s">
        <v>56</v>
      </c>
      <c r="Q17" s="1625"/>
      <c r="R17" s="1626"/>
      <c r="S17" s="1650"/>
      <c r="T17" s="1651"/>
      <c r="U17" s="137" t="s">
        <v>47</v>
      </c>
      <c r="V17" s="1760"/>
      <c r="W17" s="1761"/>
      <c r="X17" s="1636" t="s">
        <v>47</v>
      </c>
      <c r="Y17" s="1637"/>
      <c r="Z17" s="112"/>
      <c r="AA17" s="1693"/>
      <c r="AB17" s="1694"/>
      <c r="AC17" s="1694"/>
      <c r="AD17" s="1694"/>
      <c r="AE17" s="1694"/>
      <c r="AF17" s="1694"/>
      <c r="AG17" s="1694"/>
      <c r="AH17" s="1694"/>
      <c r="AI17" s="1694"/>
      <c r="AJ17" s="1695"/>
      <c r="AL17" s="191" t="s">
        <v>1307</v>
      </c>
    </row>
    <row r="18" spans="1:38" ht="25" customHeight="1" thickBot="1">
      <c r="A18" s="111"/>
      <c r="B18" s="112" t="s">
        <v>334</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t="s">
        <v>518</v>
      </c>
      <c r="AB18" s="112"/>
      <c r="AC18" s="112"/>
      <c r="AD18" s="226"/>
      <c r="AE18" s="1123"/>
      <c r="AG18" s="112"/>
      <c r="AH18" s="112"/>
      <c r="AI18" s="112"/>
      <c r="AJ18" s="112"/>
    </row>
    <row r="19" spans="1:38" ht="21" customHeight="1">
      <c r="A19" s="111"/>
      <c r="B19" s="1537" t="s">
        <v>364</v>
      </c>
      <c r="C19" s="1538"/>
      <c r="D19" s="1539"/>
      <c r="E19" s="1716" t="s">
        <v>57</v>
      </c>
      <c r="F19" s="1547"/>
      <c r="G19" s="1547"/>
      <c r="H19" s="1717"/>
      <c r="I19" s="1534">
        <f>IFERROR(ROUNDUP(SUM('４.住戸情報入力'!G13:G313)/COUNT('４.住戸情報入力'!G13:G313),2),0)</f>
        <v>0</v>
      </c>
      <c r="J19" s="1535"/>
      <c r="K19" s="1536"/>
      <c r="L19" s="134" t="s">
        <v>58</v>
      </c>
      <c r="M19" s="1534">
        <f>MAX('４.住戸情報入力'!G:G)</f>
        <v>0</v>
      </c>
      <c r="N19" s="1535"/>
      <c r="O19" s="1535"/>
      <c r="P19" s="1535"/>
      <c r="Q19" s="1535"/>
      <c r="R19" s="1536"/>
      <c r="S19" s="1716" t="s">
        <v>59</v>
      </c>
      <c r="T19" s="1547"/>
      <c r="U19" s="1717"/>
      <c r="V19" s="1534">
        <f>MIN('４.住戸情報入力'!G:G)</f>
        <v>0</v>
      </c>
      <c r="W19" s="1535"/>
      <c r="X19" s="1535"/>
      <c r="Y19" s="1763"/>
      <c r="Z19" s="112"/>
      <c r="AA19" s="1432" t="s">
        <v>1315</v>
      </c>
      <c r="AB19" s="1433"/>
      <c r="AC19" s="1433"/>
      <c r="AD19" s="1433"/>
      <c r="AE19" s="1433"/>
      <c r="AF19" s="1433"/>
      <c r="AG19" s="1434"/>
      <c r="AH19" s="1767" t="s">
        <v>1314</v>
      </c>
      <c r="AI19" s="1433"/>
      <c r="AJ19" s="1768"/>
    </row>
    <row r="20" spans="1:38" ht="36" customHeight="1">
      <c r="A20" s="117"/>
      <c r="B20" s="1540" t="s">
        <v>224</v>
      </c>
      <c r="C20" s="1541"/>
      <c r="D20" s="1542"/>
      <c r="E20" s="1733">
        <f>T48</f>
        <v>0</v>
      </c>
      <c r="F20" s="1733"/>
      <c r="G20" s="1733"/>
      <c r="H20" s="112" t="s">
        <v>60</v>
      </c>
      <c r="I20" s="1463"/>
      <c r="J20" s="1463"/>
      <c r="K20" s="1533"/>
      <c r="L20" s="1764" t="s">
        <v>61</v>
      </c>
      <c r="M20" s="1765"/>
      <c r="N20" s="1765"/>
      <c r="O20" s="1765"/>
      <c r="P20" s="1765"/>
      <c r="Q20" s="1765"/>
      <c r="R20" s="1766"/>
      <c r="S20" s="1543"/>
      <c r="T20" s="1544"/>
      <c r="U20" s="1544"/>
      <c r="V20" s="500" t="s">
        <v>60</v>
      </c>
      <c r="W20" s="1463"/>
      <c r="X20" s="1463"/>
      <c r="Y20" s="1464"/>
      <c r="Z20" s="112"/>
      <c r="AA20" s="1435"/>
      <c r="AB20" s="1436"/>
      <c r="AC20" s="1436"/>
      <c r="AD20" s="1436"/>
      <c r="AE20" s="1436"/>
      <c r="AF20" s="1436"/>
      <c r="AG20" s="1437"/>
      <c r="AH20" s="1769"/>
      <c r="AI20" s="1436"/>
      <c r="AJ20" s="1770"/>
      <c r="AL20" s="191"/>
    </row>
    <row r="21" spans="1:38" ht="21" customHeight="1">
      <c r="A21" s="111"/>
      <c r="B21" s="1548" t="s">
        <v>62</v>
      </c>
      <c r="C21" s="1549"/>
      <c r="D21" s="1594"/>
      <c r="E21" s="118" t="s">
        <v>231</v>
      </c>
      <c r="F21" s="1545" t="s">
        <v>63</v>
      </c>
      <c r="G21" s="1545"/>
      <c r="H21" s="1545"/>
      <c r="I21" s="1545"/>
      <c r="J21" s="1545"/>
      <c r="K21" s="119" t="s">
        <v>231</v>
      </c>
      <c r="L21" s="1545" t="s">
        <v>64</v>
      </c>
      <c r="M21" s="1545"/>
      <c r="N21" s="1545"/>
      <c r="O21" s="119" t="s">
        <v>231</v>
      </c>
      <c r="P21" s="1545" t="s">
        <v>65</v>
      </c>
      <c r="Q21" s="1545"/>
      <c r="R21" s="1545"/>
      <c r="S21" s="1545"/>
      <c r="T21" s="1545"/>
      <c r="U21" s="119" t="s">
        <v>231</v>
      </c>
      <c r="V21" s="1575" t="s">
        <v>66</v>
      </c>
      <c r="W21" s="1575"/>
      <c r="X21" s="1575"/>
      <c r="Y21" s="1576"/>
      <c r="Z21" s="112"/>
      <c r="AA21" s="1438"/>
      <c r="AB21" s="1439"/>
      <c r="AC21" s="1439"/>
      <c r="AD21" s="1439"/>
      <c r="AE21" s="1439"/>
      <c r="AF21" s="1439"/>
      <c r="AG21" s="1440"/>
      <c r="AH21" s="1771"/>
      <c r="AI21" s="1439"/>
      <c r="AJ21" s="1772"/>
    </row>
    <row r="22" spans="1:38" ht="21" customHeight="1">
      <c r="A22" s="111"/>
      <c r="B22" s="1595"/>
      <c r="C22" s="1596"/>
      <c r="D22" s="1597"/>
      <c r="E22" s="120" t="s">
        <v>231</v>
      </c>
      <c r="F22" s="1734" t="s">
        <v>67</v>
      </c>
      <c r="G22" s="1734"/>
      <c r="H22" s="1734"/>
      <c r="I22" s="1550"/>
      <c r="J22" s="1550"/>
      <c r="K22" s="1550"/>
      <c r="L22" s="1550"/>
      <c r="M22" s="1550"/>
      <c r="N22" s="1550"/>
      <c r="O22" s="1550"/>
      <c r="P22" s="1550"/>
      <c r="Q22" s="1550"/>
      <c r="R22" s="1550"/>
      <c r="S22" s="1550"/>
      <c r="T22" s="1550"/>
      <c r="U22" s="1550"/>
      <c r="V22" s="1550"/>
      <c r="W22" s="1550"/>
      <c r="X22" s="1550"/>
      <c r="Y22" s="1551"/>
      <c r="Z22" s="121"/>
      <c r="AA22" s="1441"/>
      <c r="AB22" s="1442"/>
      <c r="AC22" s="1442"/>
      <c r="AD22" s="1442"/>
      <c r="AE22" s="1442"/>
      <c r="AF22" s="1442"/>
      <c r="AG22" s="1443"/>
      <c r="AH22" s="1384"/>
      <c r="AI22" s="1385"/>
      <c r="AJ22" s="1386"/>
    </row>
    <row r="23" spans="1:38" ht="21" customHeight="1">
      <c r="A23" s="111"/>
      <c r="B23" s="1571" t="s">
        <v>68</v>
      </c>
      <c r="C23" s="1602"/>
      <c r="D23" s="1603"/>
      <c r="E23" s="1552" t="s">
        <v>69</v>
      </c>
      <c r="F23" s="1553"/>
      <c r="G23" s="1553"/>
      <c r="H23" s="1554"/>
      <c r="I23" s="1608">
        <f>SUM(V23:X25)</f>
        <v>0</v>
      </c>
      <c r="J23" s="1609"/>
      <c r="K23" s="1610"/>
      <c r="L23" s="1591" t="s">
        <v>70</v>
      </c>
      <c r="M23" s="1564" t="s">
        <v>71</v>
      </c>
      <c r="N23" s="1565"/>
      <c r="O23" s="1565"/>
      <c r="P23" s="1566"/>
      <c r="Q23" s="123"/>
      <c r="R23" s="501" t="s">
        <v>45</v>
      </c>
      <c r="S23" s="1585" t="s">
        <v>72</v>
      </c>
      <c r="T23" s="1586"/>
      <c r="U23" s="1587"/>
      <c r="V23" s="1578"/>
      <c r="W23" s="1579"/>
      <c r="X23" s="1579"/>
      <c r="Y23" s="1573" t="s">
        <v>380</v>
      </c>
      <c r="Z23" s="121"/>
      <c r="AA23" s="1441"/>
      <c r="AB23" s="1442"/>
      <c r="AC23" s="1442"/>
      <c r="AD23" s="1442"/>
      <c r="AE23" s="1442"/>
      <c r="AF23" s="1442"/>
      <c r="AG23" s="1443"/>
      <c r="AH23" s="1384"/>
      <c r="AI23" s="1385"/>
      <c r="AJ23" s="1386"/>
    </row>
    <row r="24" spans="1:38" ht="21" customHeight="1">
      <c r="A24" s="111"/>
      <c r="B24" s="1400"/>
      <c r="C24" s="1604"/>
      <c r="D24" s="1605"/>
      <c r="E24" s="1555"/>
      <c r="F24" s="1556"/>
      <c r="G24" s="1556"/>
      <c r="H24" s="1557"/>
      <c r="I24" s="1611"/>
      <c r="J24" s="1612"/>
      <c r="K24" s="1613"/>
      <c r="L24" s="1592"/>
      <c r="M24" s="1567" t="s">
        <v>73</v>
      </c>
      <c r="N24" s="1568"/>
      <c r="O24" s="1568"/>
      <c r="P24" s="1569"/>
      <c r="Q24" s="682">
        <f>IF(OR(Q23="",I15=""),0,Q23/I15*100)</f>
        <v>0</v>
      </c>
      <c r="R24" s="501" t="s">
        <v>60</v>
      </c>
      <c r="S24" s="1588"/>
      <c r="T24" s="1589"/>
      <c r="U24" s="1590"/>
      <c r="V24" s="1580"/>
      <c r="W24" s="1581"/>
      <c r="X24" s="1581"/>
      <c r="Y24" s="1574"/>
      <c r="Z24" s="121"/>
      <c r="AA24" s="1441"/>
      <c r="AB24" s="1442"/>
      <c r="AC24" s="1442"/>
      <c r="AD24" s="1442"/>
      <c r="AE24" s="1442"/>
      <c r="AF24" s="1442"/>
      <c r="AG24" s="1443"/>
      <c r="AH24" s="1384"/>
      <c r="AI24" s="1385"/>
      <c r="AJ24" s="1386"/>
    </row>
    <row r="25" spans="1:38" ht="21" customHeight="1">
      <c r="A25" s="111"/>
      <c r="B25" s="1572"/>
      <c r="C25" s="1606"/>
      <c r="D25" s="1607"/>
      <c r="E25" s="1558"/>
      <c r="F25" s="1559"/>
      <c r="G25" s="1559"/>
      <c r="H25" s="1560"/>
      <c r="I25" s="1561" t="s">
        <v>380</v>
      </c>
      <c r="J25" s="1562"/>
      <c r="K25" s="1563"/>
      <c r="L25" s="1593"/>
      <c r="M25" s="1582" t="s">
        <v>74</v>
      </c>
      <c r="N25" s="1583"/>
      <c r="O25" s="1583"/>
      <c r="P25" s="1583"/>
      <c r="Q25" s="1583"/>
      <c r="R25" s="1584"/>
      <c r="S25" s="1582" t="s">
        <v>72</v>
      </c>
      <c r="T25" s="1583"/>
      <c r="U25" s="1584"/>
      <c r="V25" s="1578"/>
      <c r="W25" s="1579"/>
      <c r="X25" s="1579"/>
      <c r="Y25" s="502" t="s">
        <v>380</v>
      </c>
      <c r="Z25" s="121"/>
      <c r="AA25" s="1441"/>
      <c r="AB25" s="1442"/>
      <c r="AC25" s="1442"/>
      <c r="AD25" s="1442"/>
      <c r="AE25" s="1442"/>
      <c r="AF25" s="1442"/>
      <c r="AG25" s="1443"/>
      <c r="AH25" s="1384"/>
      <c r="AI25" s="1385"/>
      <c r="AJ25" s="1386"/>
    </row>
    <row r="26" spans="1:38" ht="21" customHeight="1">
      <c r="A26" s="111"/>
      <c r="B26" s="1714" t="s">
        <v>1115</v>
      </c>
      <c r="C26" s="1715"/>
      <c r="D26" s="516" t="s">
        <v>496</v>
      </c>
      <c r="E26" s="517"/>
      <c r="F26" s="518" t="s">
        <v>497</v>
      </c>
      <c r="G26" s="1696" t="s">
        <v>498</v>
      </c>
      <c r="H26" s="1696"/>
      <c r="I26" s="1696"/>
      <c r="J26" s="1696"/>
      <c r="K26" s="1697"/>
      <c r="L26" s="1698"/>
      <c r="M26" s="1617" t="s">
        <v>1116</v>
      </c>
      <c r="N26" s="1617"/>
      <c r="O26" s="1617"/>
      <c r="P26" s="1617"/>
      <c r="Q26" s="920" t="s">
        <v>496</v>
      </c>
      <c r="R26" s="519"/>
      <c r="S26" s="520" t="s">
        <v>497</v>
      </c>
      <c r="T26" s="1577" t="s">
        <v>498</v>
      </c>
      <c r="U26" s="1461"/>
      <c r="V26" s="1462"/>
      <c r="W26" s="1419" t="str">
        <f>IF(R26&gt;=1,"共用部","")</f>
        <v/>
      </c>
      <c r="X26" s="1420"/>
      <c r="Y26" s="1421"/>
      <c r="Z26" s="121"/>
      <c r="AA26" s="1441"/>
      <c r="AB26" s="1442"/>
      <c r="AC26" s="1442"/>
      <c r="AD26" s="1442"/>
      <c r="AE26" s="1442"/>
      <c r="AF26" s="1442"/>
      <c r="AG26" s="1443"/>
      <c r="AH26" s="1384"/>
      <c r="AI26" s="1385"/>
      <c r="AJ26" s="1386"/>
    </row>
    <row r="27" spans="1:38" ht="21" customHeight="1" thickBot="1">
      <c r="A27" s="111"/>
      <c r="B27" s="1741" t="s">
        <v>499</v>
      </c>
      <c r="C27" s="1424"/>
      <c r="D27" s="1718"/>
      <c r="E27" s="1719"/>
      <c r="F27" s="1720"/>
      <c r="G27" s="1422" t="s">
        <v>500</v>
      </c>
      <c r="H27" s="1422"/>
      <c r="I27" s="1422"/>
      <c r="J27" s="1422"/>
      <c r="K27" s="1422"/>
      <c r="L27" s="521"/>
      <c r="M27" s="1423" t="s">
        <v>1117</v>
      </c>
      <c r="N27" s="1423"/>
      <c r="O27" s="1423"/>
      <c r="P27" s="1423"/>
      <c r="Q27" s="1424"/>
      <c r="R27" s="1699"/>
      <c r="S27" s="1704"/>
      <c r="T27" s="1531" t="s">
        <v>650</v>
      </c>
      <c r="U27" s="1532"/>
      <c r="V27" s="1532"/>
      <c r="W27" s="1532"/>
      <c r="X27" s="1699"/>
      <c r="Y27" s="1700"/>
      <c r="Z27" s="121"/>
      <c r="AA27" s="1391"/>
      <c r="AB27" s="1392"/>
      <c r="AC27" s="1392"/>
      <c r="AD27" s="1392"/>
      <c r="AE27" s="1392"/>
      <c r="AF27" s="1392"/>
      <c r="AG27" s="1392"/>
      <c r="AH27" s="1387"/>
      <c r="AI27" s="1388"/>
      <c r="AJ27" s="1388"/>
      <c r="AL27" s="191" t="s">
        <v>1291</v>
      </c>
    </row>
    <row r="28" spans="1:38" ht="21" customHeight="1" thickBot="1">
      <c r="A28" s="111"/>
      <c r="B28" s="112" t="s">
        <v>335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21"/>
      <c r="AA28" s="1444"/>
      <c r="AB28" s="1445"/>
      <c r="AC28" s="1445"/>
      <c r="AD28" s="1445"/>
      <c r="AE28" s="1445"/>
      <c r="AF28" s="1445"/>
      <c r="AG28" s="1445"/>
      <c r="AH28" s="1389"/>
      <c r="AI28" s="1389"/>
      <c r="AJ28" s="1390"/>
    </row>
    <row r="29" spans="1:38" ht="21" customHeight="1">
      <c r="A29" s="111"/>
      <c r="B29" s="1546" t="s">
        <v>75</v>
      </c>
      <c r="C29" s="1547"/>
      <c r="D29" s="1547"/>
      <c r="E29" s="1547"/>
      <c r="F29" s="1547"/>
      <c r="G29" s="1547"/>
      <c r="H29" s="1547"/>
      <c r="I29" s="1547"/>
      <c r="J29" s="1547" t="s">
        <v>76</v>
      </c>
      <c r="K29" s="1547"/>
      <c r="L29" s="1547"/>
      <c r="M29" s="1547"/>
      <c r="N29" s="1547"/>
      <c r="O29" s="1547"/>
      <c r="P29" s="1547"/>
      <c r="Q29" s="1547"/>
      <c r="R29" s="1547"/>
      <c r="S29" s="1547"/>
      <c r="T29" s="1547"/>
      <c r="U29" s="1547"/>
      <c r="V29" s="1547"/>
      <c r="W29" s="1547"/>
      <c r="X29" s="1547"/>
      <c r="Y29" s="1570"/>
      <c r="Z29" s="112"/>
      <c r="AA29" s="1444"/>
      <c r="AB29" s="1445"/>
      <c r="AC29" s="1445"/>
      <c r="AD29" s="1445"/>
      <c r="AE29" s="1445"/>
      <c r="AF29" s="1445"/>
      <c r="AG29" s="1445"/>
      <c r="AH29" s="1389"/>
      <c r="AI29" s="1389"/>
      <c r="AJ29" s="1390"/>
    </row>
    <row r="30" spans="1:38" ht="21" customHeight="1" thickBot="1">
      <c r="A30" s="111"/>
      <c r="B30" s="1548"/>
      <c r="C30" s="1549"/>
      <c r="D30" s="1549"/>
      <c r="E30" s="1549"/>
      <c r="F30" s="1549"/>
      <c r="G30" s="1549"/>
      <c r="H30" s="1549"/>
      <c r="I30" s="1549"/>
      <c r="J30" s="1732" t="s">
        <v>527</v>
      </c>
      <c r="K30" s="1549"/>
      <c r="L30" s="1549"/>
      <c r="M30" s="1549"/>
      <c r="N30" s="1594"/>
      <c r="O30" s="1732" t="s">
        <v>528</v>
      </c>
      <c r="P30" s="1549"/>
      <c r="Q30" s="1549"/>
      <c r="R30" s="1549"/>
      <c r="S30" s="1594"/>
      <c r="T30" s="1732" t="s">
        <v>336</v>
      </c>
      <c r="U30" s="1549"/>
      <c r="V30" s="1549"/>
      <c r="W30" s="1549"/>
      <c r="X30" s="1549"/>
      <c r="Y30" s="1762"/>
      <c r="Z30" s="112"/>
      <c r="AA30" s="1444"/>
      <c r="AB30" s="1445"/>
      <c r="AC30" s="1445"/>
      <c r="AD30" s="1445"/>
      <c r="AE30" s="1445"/>
      <c r="AF30" s="1445"/>
      <c r="AG30" s="1445"/>
      <c r="AH30" s="1389"/>
      <c r="AI30" s="1389"/>
      <c r="AJ30" s="1390"/>
    </row>
    <row r="31" spans="1:38" ht="21" customHeight="1">
      <c r="A31" s="111"/>
      <c r="B31" s="1614" t="s">
        <v>77</v>
      </c>
      <c r="C31" s="1735" t="s">
        <v>225</v>
      </c>
      <c r="D31" s="1736"/>
      <c r="E31" s="1737"/>
      <c r="F31" s="1729" t="s">
        <v>1316</v>
      </c>
      <c r="G31" s="1730"/>
      <c r="H31" s="1730"/>
      <c r="I31" s="1731"/>
      <c r="J31" s="1672"/>
      <c r="K31" s="1672"/>
      <c r="L31" s="1672"/>
      <c r="M31" s="1672"/>
      <c r="N31" s="1672"/>
      <c r="O31" s="1659"/>
      <c r="P31" s="1660"/>
      <c r="Q31" s="1660"/>
      <c r="R31" s="1660"/>
      <c r="S31" s="1661"/>
      <c r="T31" s="1456">
        <f t="shared" ref="T31:T43" si="0">-J31+O31</f>
        <v>0</v>
      </c>
      <c r="U31" s="1457"/>
      <c r="V31" s="1457"/>
      <c r="W31" s="1457"/>
      <c r="X31" s="1457"/>
      <c r="Y31" s="1458"/>
      <c r="Z31" s="112"/>
      <c r="AA31" s="1393" t="s">
        <v>1297</v>
      </c>
      <c r="AB31" s="1394"/>
      <c r="AC31" s="1394"/>
      <c r="AD31" s="1394"/>
      <c r="AE31" s="1394"/>
      <c r="AF31" s="1394"/>
      <c r="AG31" s="1395"/>
      <c r="AH31" s="1742" t="s">
        <v>1298</v>
      </c>
      <c r="AI31" s="1394"/>
      <c r="AJ31" s="1743"/>
    </row>
    <row r="32" spans="1:38" ht="21" customHeight="1">
      <c r="A32" s="111"/>
      <c r="B32" s="1615"/>
      <c r="C32" s="1738"/>
      <c r="D32" s="1739"/>
      <c r="E32" s="1740"/>
      <c r="F32" s="1723" t="s">
        <v>1317</v>
      </c>
      <c r="G32" s="1724"/>
      <c r="H32" s="1724"/>
      <c r="I32" s="1725"/>
      <c r="J32" s="1598"/>
      <c r="K32" s="1598"/>
      <c r="L32" s="1598"/>
      <c r="M32" s="1598"/>
      <c r="N32" s="1598"/>
      <c r="O32" s="1501"/>
      <c r="P32" s="1502"/>
      <c r="Q32" s="1502"/>
      <c r="R32" s="1502"/>
      <c r="S32" s="1503"/>
      <c r="T32" s="1459">
        <f t="shared" si="0"/>
        <v>0</v>
      </c>
      <c r="U32" s="1459"/>
      <c r="V32" s="1459"/>
      <c r="W32" s="1459"/>
      <c r="X32" s="1459"/>
      <c r="Y32" s="1459"/>
      <c r="Z32" s="112"/>
      <c r="AA32" s="1396"/>
      <c r="AB32" s="1397"/>
      <c r="AC32" s="1397"/>
      <c r="AD32" s="1397"/>
      <c r="AE32" s="1397"/>
      <c r="AF32" s="1397"/>
      <c r="AG32" s="1398"/>
      <c r="AH32" s="1744"/>
      <c r="AI32" s="1397"/>
      <c r="AJ32" s="1745"/>
    </row>
    <row r="33" spans="1:38" ht="21" customHeight="1">
      <c r="A33" s="111"/>
      <c r="B33" s="1615"/>
      <c r="C33" s="1507" t="s">
        <v>226</v>
      </c>
      <c r="D33" s="1508"/>
      <c r="E33" s="1508"/>
      <c r="F33" s="1508"/>
      <c r="G33" s="1508"/>
      <c r="H33" s="1508"/>
      <c r="I33" s="1509"/>
      <c r="J33" s="1598"/>
      <c r="K33" s="1598"/>
      <c r="L33" s="1598"/>
      <c r="M33" s="1598"/>
      <c r="N33" s="1598"/>
      <c r="O33" s="1501"/>
      <c r="P33" s="1502"/>
      <c r="Q33" s="1502"/>
      <c r="R33" s="1502"/>
      <c r="S33" s="1503"/>
      <c r="T33" s="1459">
        <f t="shared" si="0"/>
        <v>0</v>
      </c>
      <c r="U33" s="1459"/>
      <c r="V33" s="1459"/>
      <c r="W33" s="1459"/>
      <c r="X33" s="1459"/>
      <c r="Y33" s="1459"/>
      <c r="Z33" s="112"/>
      <c r="AA33" s="1751" t="s">
        <v>1299</v>
      </c>
      <c r="AB33" s="1752"/>
      <c r="AC33" s="1752"/>
      <c r="AD33" s="1752"/>
      <c r="AE33" s="1752"/>
      <c r="AF33" s="1752"/>
      <c r="AG33" s="1753"/>
      <c r="AH33" s="1746" t="s">
        <v>231</v>
      </c>
      <c r="AI33" s="1747"/>
      <c r="AJ33" s="1748"/>
    </row>
    <row r="34" spans="1:38" ht="21" customHeight="1" thickBot="1">
      <c r="A34" s="111"/>
      <c r="B34" s="1615"/>
      <c r="C34" s="1507" t="s">
        <v>227</v>
      </c>
      <c r="D34" s="1508"/>
      <c r="E34" s="1508"/>
      <c r="F34" s="1508"/>
      <c r="G34" s="1508"/>
      <c r="H34" s="1508"/>
      <c r="I34" s="1509"/>
      <c r="J34" s="1598"/>
      <c r="K34" s="1598"/>
      <c r="L34" s="1598"/>
      <c r="M34" s="1598"/>
      <c r="N34" s="1598"/>
      <c r="O34" s="1501"/>
      <c r="P34" s="1502"/>
      <c r="Q34" s="1502"/>
      <c r="R34" s="1502"/>
      <c r="S34" s="1503"/>
      <c r="T34" s="1459">
        <f t="shared" si="0"/>
        <v>0</v>
      </c>
      <c r="U34" s="1459"/>
      <c r="V34" s="1459"/>
      <c r="W34" s="1459"/>
      <c r="X34" s="1459"/>
      <c r="Y34" s="1459"/>
      <c r="Z34" s="112"/>
      <c r="AA34" s="1780" t="s">
        <v>1300</v>
      </c>
      <c r="AB34" s="1781"/>
      <c r="AC34" s="1781"/>
      <c r="AD34" s="1781"/>
      <c r="AE34" s="1781"/>
      <c r="AF34" s="1781"/>
      <c r="AG34" s="1782"/>
      <c r="AH34" s="1749" t="s">
        <v>231</v>
      </c>
      <c r="AI34" s="1749"/>
      <c r="AJ34" s="1750"/>
    </row>
    <row r="35" spans="1:38" ht="21" customHeight="1" thickBot="1">
      <c r="A35" s="111"/>
      <c r="B35" s="1616"/>
      <c r="C35" s="1504" t="s">
        <v>228</v>
      </c>
      <c r="D35" s="1505"/>
      <c r="E35" s="1505"/>
      <c r="F35" s="1505"/>
      <c r="G35" s="1505"/>
      <c r="H35" s="1505"/>
      <c r="I35" s="1506"/>
      <c r="J35" s="1618"/>
      <c r="K35" s="1618"/>
      <c r="L35" s="1618"/>
      <c r="M35" s="1618"/>
      <c r="N35" s="1618"/>
      <c r="O35" s="1487"/>
      <c r="P35" s="1488"/>
      <c r="Q35" s="1488"/>
      <c r="R35" s="1488"/>
      <c r="S35" s="1489"/>
      <c r="T35" s="1517">
        <f t="shared" si="0"/>
        <v>0</v>
      </c>
      <c r="U35" s="1517"/>
      <c r="V35" s="1517"/>
      <c r="W35" s="1517"/>
      <c r="X35" s="1517"/>
      <c r="Y35" s="1517"/>
      <c r="Z35" s="112"/>
      <c r="AA35" s="112" t="s">
        <v>519</v>
      </c>
      <c r="AB35" s="112"/>
      <c r="AC35" s="112"/>
      <c r="AD35" s="112"/>
      <c r="AE35" s="112"/>
      <c r="AF35" s="112"/>
      <c r="AG35" s="112"/>
      <c r="AH35" s="112"/>
      <c r="AI35" s="112"/>
      <c r="AJ35" s="112"/>
    </row>
    <row r="36" spans="1:38" ht="21" customHeight="1">
      <c r="A36" s="111"/>
      <c r="B36" s="1599" t="s">
        <v>78</v>
      </c>
      <c r="C36" s="1655" t="s">
        <v>225</v>
      </c>
      <c r="D36" s="1656"/>
      <c r="E36" s="1656"/>
      <c r="F36" s="1656"/>
      <c r="G36" s="1656"/>
      <c r="H36" s="1656"/>
      <c r="I36" s="1657"/>
      <c r="J36" s="1672"/>
      <c r="K36" s="1672"/>
      <c r="L36" s="1672"/>
      <c r="M36" s="1672"/>
      <c r="N36" s="1672"/>
      <c r="O36" s="1659"/>
      <c r="P36" s="1660"/>
      <c r="Q36" s="1660"/>
      <c r="R36" s="1660"/>
      <c r="S36" s="1661"/>
      <c r="T36" s="1452">
        <f t="shared" si="0"/>
        <v>0</v>
      </c>
      <c r="U36" s="1452"/>
      <c r="V36" s="1452"/>
      <c r="W36" s="1452"/>
      <c r="X36" s="1452"/>
      <c r="Y36" s="1452"/>
      <c r="Z36" s="112"/>
      <c r="AA36" s="1523" t="s">
        <v>79</v>
      </c>
      <c r="AB36" s="1524"/>
      <c r="AC36" s="1527" t="s">
        <v>80</v>
      </c>
      <c r="AD36" s="1524"/>
      <c r="AE36" s="1529" t="s">
        <v>81</v>
      </c>
      <c r="AF36" s="1529"/>
      <c r="AG36" s="1529"/>
      <c r="AH36" s="1529"/>
      <c r="AI36" s="1512" t="s">
        <v>320</v>
      </c>
      <c r="AJ36" s="1510" t="s">
        <v>82</v>
      </c>
      <c r="AK36" s="10"/>
      <c r="AL36" s="3"/>
    </row>
    <row r="37" spans="1:38" ht="21" customHeight="1">
      <c r="A37" s="111"/>
      <c r="B37" s="1600"/>
      <c r="C37" s="1507" t="s">
        <v>226</v>
      </c>
      <c r="D37" s="1508"/>
      <c r="E37" s="1508"/>
      <c r="F37" s="1508"/>
      <c r="G37" s="1508"/>
      <c r="H37" s="1508"/>
      <c r="I37" s="1509"/>
      <c r="J37" s="1598"/>
      <c r="K37" s="1598"/>
      <c r="L37" s="1598"/>
      <c r="M37" s="1598"/>
      <c r="N37" s="1598"/>
      <c r="O37" s="1501"/>
      <c r="P37" s="1502"/>
      <c r="Q37" s="1502"/>
      <c r="R37" s="1502"/>
      <c r="S37" s="1503"/>
      <c r="T37" s="1459">
        <f t="shared" si="0"/>
        <v>0</v>
      </c>
      <c r="U37" s="1459"/>
      <c r="V37" s="1459"/>
      <c r="W37" s="1459"/>
      <c r="X37" s="1459"/>
      <c r="Y37" s="1459"/>
      <c r="Z37" s="112"/>
      <c r="AA37" s="1525"/>
      <c r="AB37" s="1526"/>
      <c r="AC37" s="1528"/>
      <c r="AD37" s="1526"/>
      <c r="AE37" s="1530"/>
      <c r="AF37" s="1530"/>
      <c r="AG37" s="1530"/>
      <c r="AH37" s="1530"/>
      <c r="AI37" s="1513"/>
      <c r="AJ37" s="1511"/>
      <c r="AK37" s="10"/>
      <c r="AL37" s="3"/>
    </row>
    <row r="38" spans="1:38" ht="21" customHeight="1">
      <c r="A38" s="111"/>
      <c r="B38" s="1600"/>
      <c r="C38" s="1507" t="s">
        <v>227</v>
      </c>
      <c r="D38" s="1508"/>
      <c r="E38" s="1508"/>
      <c r="F38" s="1508"/>
      <c r="G38" s="1508"/>
      <c r="H38" s="1508"/>
      <c r="I38" s="1509"/>
      <c r="J38" s="1598"/>
      <c r="K38" s="1598"/>
      <c r="L38" s="1598"/>
      <c r="M38" s="1598"/>
      <c r="N38" s="1598"/>
      <c r="O38" s="1501"/>
      <c r="P38" s="1502"/>
      <c r="Q38" s="1502"/>
      <c r="R38" s="1502"/>
      <c r="S38" s="1503"/>
      <c r="T38" s="1459">
        <f t="shared" si="0"/>
        <v>0</v>
      </c>
      <c r="U38" s="1459"/>
      <c r="V38" s="1459"/>
      <c r="W38" s="1459"/>
      <c r="X38" s="1459"/>
      <c r="Y38" s="1459"/>
      <c r="Z38" s="112"/>
      <c r="AA38" s="1518" t="s">
        <v>83</v>
      </c>
      <c r="AB38" s="1519"/>
      <c r="AC38" s="1520"/>
      <c r="AD38" s="1520"/>
      <c r="AE38" s="1431"/>
      <c r="AF38" s="1431"/>
      <c r="AG38" s="1431"/>
      <c r="AH38" s="1431"/>
      <c r="AI38" s="1514"/>
      <c r="AJ38" s="177"/>
      <c r="AK38" s="10"/>
      <c r="AL38" s="3"/>
    </row>
    <row r="39" spans="1:38" ht="21" customHeight="1">
      <c r="A39" s="111"/>
      <c r="B39" s="1600"/>
      <c r="C39" s="1507" t="s">
        <v>228</v>
      </c>
      <c r="D39" s="1508"/>
      <c r="E39" s="1508"/>
      <c r="F39" s="1508"/>
      <c r="G39" s="1508"/>
      <c r="H39" s="1508"/>
      <c r="I39" s="1509"/>
      <c r="J39" s="1598"/>
      <c r="K39" s="1598"/>
      <c r="L39" s="1598"/>
      <c r="M39" s="1598"/>
      <c r="N39" s="1598"/>
      <c r="O39" s="1501"/>
      <c r="P39" s="1502"/>
      <c r="Q39" s="1502"/>
      <c r="R39" s="1502"/>
      <c r="S39" s="1503"/>
      <c r="T39" s="1459">
        <f t="shared" si="0"/>
        <v>0</v>
      </c>
      <c r="U39" s="1459"/>
      <c r="V39" s="1459"/>
      <c r="W39" s="1459"/>
      <c r="X39" s="1459"/>
      <c r="Y39" s="1459"/>
      <c r="Z39" s="112"/>
      <c r="AA39" s="1518"/>
      <c r="AB39" s="1519"/>
      <c r="AC39" s="1431"/>
      <c r="AD39" s="1431"/>
      <c r="AE39" s="1431"/>
      <c r="AF39" s="1431"/>
      <c r="AG39" s="1431"/>
      <c r="AH39" s="1431"/>
      <c r="AI39" s="1515"/>
      <c r="AJ39" s="177"/>
      <c r="AK39" s="10"/>
      <c r="AL39" s="3"/>
    </row>
    <row r="40" spans="1:38" ht="21" customHeight="1" thickBot="1">
      <c r="A40" s="111"/>
      <c r="B40" s="1601"/>
      <c r="C40" s="1653" t="s">
        <v>1318</v>
      </c>
      <c r="D40" s="1426"/>
      <c r="E40" s="1426"/>
      <c r="F40" s="1426"/>
      <c r="G40" s="1426"/>
      <c r="H40" s="1426"/>
      <c r="I40" s="1427"/>
      <c r="J40" s="1618"/>
      <c r="K40" s="1618"/>
      <c r="L40" s="1618"/>
      <c r="M40" s="1618"/>
      <c r="N40" s="1618"/>
      <c r="O40" s="1487"/>
      <c r="P40" s="1488"/>
      <c r="Q40" s="1488"/>
      <c r="R40" s="1488"/>
      <c r="S40" s="1489"/>
      <c r="T40" s="1517">
        <f t="shared" si="0"/>
        <v>0</v>
      </c>
      <c r="U40" s="1517"/>
      <c r="V40" s="1517"/>
      <c r="W40" s="1517"/>
      <c r="X40" s="1517"/>
      <c r="Y40" s="1517"/>
      <c r="Z40" s="112"/>
      <c r="AA40" s="1518"/>
      <c r="AB40" s="1519"/>
      <c r="AC40" s="1431"/>
      <c r="AD40" s="1431"/>
      <c r="AE40" s="1431"/>
      <c r="AF40" s="1431"/>
      <c r="AG40" s="1431"/>
      <c r="AH40" s="1431"/>
      <c r="AI40" s="1515"/>
      <c r="AJ40" s="177"/>
      <c r="AK40" s="10"/>
      <c r="AL40" s="3"/>
    </row>
    <row r="41" spans="1:38" ht="21" customHeight="1">
      <c r="A41" s="111"/>
      <c r="B41" s="1399" t="s">
        <v>511</v>
      </c>
      <c r="C41" s="1402" t="s">
        <v>1301</v>
      </c>
      <c r="D41" s="1403"/>
      <c r="E41" s="1404"/>
      <c r="F41" s="1658" t="s">
        <v>1302</v>
      </c>
      <c r="G41" s="1658"/>
      <c r="H41" s="1658"/>
      <c r="I41" s="1658"/>
      <c r="J41" s="1659"/>
      <c r="K41" s="1660"/>
      <c r="L41" s="1660"/>
      <c r="M41" s="1660"/>
      <c r="N41" s="1661"/>
      <c r="O41" s="1453">
        <v>0</v>
      </c>
      <c r="P41" s="1454"/>
      <c r="Q41" s="1454"/>
      <c r="R41" s="1454"/>
      <c r="S41" s="1455"/>
      <c r="T41" s="1452">
        <f t="shared" si="0"/>
        <v>0</v>
      </c>
      <c r="U41" s="1452"/>
      <c r="V41" s="1452"/>
      <c r="W41" s="1452"/>
      <c r="X41" s="1452"/>
      <c r="Y41" s="1452"/>
      <c r="Z41" s="112"/>
      <c r="AA41" s="1518"/>
      <c r="AB41" s="1519"/>
      <c r="AC41" s="1431"/>
      <c r="AD41" s="1431"/>
      <c r="AE41" s="1431"/>
      <c r="AF41" s="1431"/>
      <c r="AG41" s="1431"/>
      <c r="AH41" s="1431"/>
      <c r="AI41" s="1515"/>
      <c r="AJ41" s="177"/>
      <c r="AK41" s="10"/>
      <c r="AL41" s="3"/>
    </row>
    <row r="42" spans="1:38" ht="21" customHeight="1">
      <c r="A42" s="111"/>
      <c r="B42" s="1400"/>
      <c r="C42" s="1405"/>
      <c r="D42" s="1406"/>
      <c r="E42" s="1407"/>
      <c r="F42" s="1662" t="s">
        <v>513</v>
      </c>
      <c r="G42" s="1663"/>
      <c r="H42" s="1663"/>
      <c r="I42" s="1664"/>
      <c r="J42" s="1665"/>
      <c r="K42" s="1666"/>
      <c r="L42" s="1666"/>
      <c r="M42" s="1666"/>
      <c r="N42" s="1667"/>
      <c r="O42" s="1449">
        <v>0</v>
      </c>
      <c r="P42" s="1450"/>
      <c r="Q42" s="1450"/>
      <c r="R42" s="1450"/>
      <c r="S42" s="1451"/>
      <c r="T42" s="1459">
        <f t="shared" si="0"/>
        <v>0</v>
      </c>
      <c r="U42" s="1459"/>
      <c r="V42" s="1459"/>
      <c r="W42" s="1459"/>
      <c r="X42" s="1459"/>
      <c r="Y42" s="1459"/>
      <c r="Z42" s="112"/>
      <c r="AA42" s="1518"/>
      <c r="AB42" s="1519"/>
      <c r="AC42" s="1431"/>
      <c r="AD42" s="1431"/>
      <c r="AE42" s="1431"/>
      <c r="AF42" s="1431"/>
      <c r="AG42" s="1431"/>
      <c r="AH42" s="1431"/>
      <c r="AI42" s="1515"/>
      <c r="AJ42" s="177"/>
      <c r="AK42" s="10"/>
      <c r="AL42" s="3"/>
    </row>
    <row r="43" spans="1:38" ht="21" customHeight="1">
      <c r="A43" s="111"/>
      <c r="B43" s="1400"/>
      <c r="C43" s="1408"/>
      <c r="D43" s="1409"/>
      <c r="E43" s="1410"/>
      <c r="F43" s="1654" t="s">
        <v>512</v>
      </c>
      <c r="G43" s="1654"/>
      <c r="H43" s="1654"/>
      <c r="I43" s="1654"/>
      <c r="J43" s="1501"/>
      <c r="K43" s="1502"/>
      <c r="L43" s="1502"/>
      <c r="M43" s="1502"/>
      <c r="N43" s="1503"/>
      <c r="O43" s="1449">
        <v>0</v>
      </c>
      <c r="P43" s="1450"/>
      <c r="Q43" s="1450"/>
      <c r="R43" s="1450"/>
      <c r="S43" s="1451"/>
      <c r="T43" s="1459">
        <f t="shared" si="0"/>
        <v>0</v>
      </c>
      <c r="U43" s="1459"/>
      <c r="V43" s="1459"/>
      <c r="W43" s="1459"/>
      <c r="X43" s="1459"/>
      <c r="Y43" s="1459"/>
      <c r="Z43" s="112"/>
      <c r="AA43" s="1518"/>
      <c r="AB43" s="1519"/>
      <c r="AC43" s="1431"/>
      <c r="AD43" s="1431"/>
      <c r="AE43" s="1431"/>
      <c r="AF43" s="1431"/>
      <c r="AG43" s="1431"/>
      <c r="AH43" s="1431"/>
      <c r="AI43" s="1515"/>
      <c r="AJ43" s="177"/>
      <c r="AK43" s="10"/>
      <c r="AL43" s="3"/>
    </row>
    <row r="44" spans="1:38" ht="21" customHeight="1" thickBot="1">
      <c r="A44" s="111"/>
      <c r="B44" s="1401"/>
      <c r="C44" s="1481" t="s">
        <v>514</v>
      </c>
      <c r="D44" s="1482"/>
      <c r="E44" s="1483"/>
      <c r="F44" s="1484" t="s">
        <v>1302</v>
      </c>
      <c r="G44" s="1485"/>
      <c r="H44" s="1485"/>
      <c r="I44" s="1486"/>
      <c r="J44" s="1487"/>
      <c r="K44" s="1488"/>
      <c r="L44" s="1488"/>
      <c r="M44" s="1488"/>
      <c r="N44" s="1489"/>
      <c r="O44" s="1490">
        <v>0</v>
      </c>
      <c r="P44" s="1491"/>
      <c r="Q44" s="1491"/>
      <c r="R44" s="1491"/>
      <c r="S44" s="1492"/>
      <c r="T44" s="1493">
        <f>-J44+O44</f>
        <v>0</v>
      </c>
      <c r="U44" s="1494"/>
      <c r="V44" s="1494"/>
      <c r="W44" s="1494"/>
      <c r="X44" s="1494"/>
      <c r="Y44" s="1495"/>
      <c r="Z44" s="112"/>
      <c r="AA44" s="1518"/>
      <c r="AB44" s="1519"/>
      <c r="AC44" s="1431"/>
      <c r="AD44" s="1431"/>
      <c r="AE44" s="1431"/>
      <c r="AF44" s="1431"/>
      <c r="AG44" s="1431"/>
      <c r="AH44" s="1431"/>
      <c r="AI44" s="1515"/>
      <c r="AJ44" s="177"/>
      <c r="AK44" s="10"/>
      <c r="AL44" s="3"/>
    </row>
    <row r="45" spans="1:38" ht="21" customHeight="1" thickBot="1">
      <c r="A45" s="111"/>
      <c r="B45" s="1473" t="s">
        <v>566</v>
      </c>
      <c r="C45" s="1474"/>
      <c r="D45" s="1474"/>
      <c r="E45" s="1474"/>
      <c r="F45" s="1474"/>
      <c r="G45" s="1474"/>
      <c r="H45" s="1474"/>
      <c r="I45" s="1475"/>
      <c r="J45" s="1476"/>
      <c r="K45" s="1477"/>
      <c r="L45" s="1477"/>
      <c r="M45" s="1477"/>
      <c r="N45" s="1478"/>
      <c r="O45" s="1446">
        <f>J45</f>
        <v>0</v>
      </c>
      <c r="P45" s="1447"/>
      <c r="Q45" s="1447"/>
      <c r="R45" s="1447"/>
      <c r="S45" s="1448"/>
      <c r="T45" s="1446">
        <f>-J45+O45</f>
        <v>0</v>
      </c>
      <c r="U45" s="1447"/>
      <c r="V45" s="1447"/>
      <c r="W45" s="1447"/>
      <c r="X45" s="1447"/>
      <c r="Y45" s="1448"/>
      <c r="Z45" s="112"/>
      <c r="AA45" s="1518"/>
      <c r="AB45" s="1519"/>
      <c r="AC45" s="1431"/>
      <c r="AD45" s="1431"/>
      <c r="AE45" s="1431"/>
      <c r="AF45" s="1431"/>
      <c r="AG45" s="1431"/>
      <c r="AH45" s="1431"/>
      <c r="AI45" s="1515"/>
      <c r="AJ45" s="177"/>
      <c r="AK45" s="10"/>
      <c r="AL45" s="3"/>
    </row>
    <row r="46" spans="1:38" ht="21" customHeight="1" thickBot="1">
      <c r="A46" s="111"/>
      <c r="B46" s="1467" t="s">
        <v>84</v>
      </c>
      <c r="C46" s="1468"/>
      <c r="D46" s="1468"/>
      <c r="E46" s="1468"/>
      <c r="F46" s="1468"/>
      <c r="G46" s="1468"/>
      <c r="H46" s="1468"/>
      <c r="I46" s="1469"/>
      <c r="J46" s="1470">
        <f>SUM(J31:N41,J44)</f>
        <v>0</v>
      </c>
      <c r="K46" s="1471"/>
      <c r="L46" s="1471"/>
      <c r="M46" s="1471"/>
      <c r="N46" s="1671"/>
      <c r="O46" s="1470">
        <f>SUM(O31:S44)</f>
        <v>0</v>
      </c>
      <c r="P46" s="1471"/>
      <c r="Q46" s="1471"/>
      <c r="R46" s="1471"/>
      <c r="S46" s="1671"/>
      <c r="T46" s="1470">
        <f>-J46+O46</f>
        <v>0</v>
      </c>
      <c r="U46" s="1471"/>
      <c r="V46" s="1471"/>
      <c r="W46" s="1471"/>
      <c r="X46" s="1471"/>
      <c r="Y46" s="1472"/>
      <c r="Z46" s="112"/>
      <c r="AA46" s="1518"/>
      <c r="AB46" s="1519"/>
      <c r="AC46" s="1431"/>
      <c r="AD46" s="1431"/>
      <c r="AE46" s="1431"/>
      <c r="AF46" s="1431"/>
      <c r="AG46" s="1431"/>
      <c r="AH46" s="1431"/>
      <c r="AI46" s="1515"/>
      <c r="AJ46" s="177"/>
      <c r="AK46" s="10"/>
      <c r="AL46" s="3"/>
    </row>
    <row r="47" spans="1:38" ht="21" customHeight="1" thickTop="1">
      <c r="A47" s="111"/>
      <c r="B47" s="1498" t="s">
        <v>85</v>
      </c>
      <c r="C47" s="1499"/>
      <c r="D47" s="1499"/>
      <c r="E47" s="1499"/>
      <c r="F47" s="1499"/>
      <c r="G47" s="1499"/>
      <c r="H47" s="1499"/>
      <c r="I47" s="1499"/>
      <c r="J47" s="1499"/>
      <c r="K47" s="1499"/>
      <c r="L47" s="1499"/>
      <c r="M47" s="1499"/>
      <c r="N47" s="1499"/>
      <c r="O47" s="1499"/>
      <c r="P47" s="1499"/>
      <c r="Q47" s="1499"/>
      <c r="R47" s="1499"/>
      <c r="S47" s="1500"/>
      <c r="T47" s="1465">
        <f>IF(O46=0,0,ROUNDDOWN(1-(SUM(J31:N40)+J41-J42+J43)/SUM(O31:S40),2)*100)</f>
        <v>0</v>
      </c>
      <c r="U47" s="1466"/>
      <c r="V47" s="1466"/>
      <c r="W47" s="1466"/>
      <c r="X47" s="1521" t="s">
        <v>229</v>
      </c>
      <c r="Y47" s="1522"/>
      <c r="Z47" s="112"/>
      <c r="AA47" s="1518"/>
      <c r="AB47" s="1519"/>
      <c r="AC47" s="1431"/>
      <c r="AD47" s="1431"/>
      <c r="AE47" s="1431"/>
      <c r="AF47" s="1431"/>
      <c r="AG47" s="1431"/>
      <c r="AH47" s="1431"/>
      <c r="AI47" s="1515"/>
      <c r="AJ47" s="177"/>
      <c r="AK47" s="10"/>
      <c r="AL47" s="3"/>
    </row>
    <row r="48" spans="1:38" ht="21" customHeight="1">
      <c r="A48" s="111"/>
      <c r="B48" s="1460" t="s">
        <v>86</v>
      </c>
      <c r="C48" s="1461"/>
      <c r="D48" s="1461"/>
      <c r="E48" s="1461"/>
      <c r="F48" s="1461"/>
      <c r="G48" s="1461"/>
      <c r="H48" s="1461"/>
      <c r="I48" s="1461"/>
      <c r="J48" s="1461"/>
      <c r="K48" s="1461"/>
      <c r="L48" s="1461"/>
      <c r="M48" s="1461"/>
      <c r="N48" s="1461"/>
      <c r="O48" s="1461"/>
      <c r="P48" s="1461"/>
      <c r="Q48" s="1461"/>
      <c r="R48" s="1461"/>
      <c r="S48" s="1462"/>
      <c r="T48" s="1479">
        <f>IF(O46=0,0,ROUNDDOWN(1-SUM(J31:N41,J44)/SUM(O31:S40),2)*100)</f>
        <v>0</v>
      </c>
      <c r="U48" s="1480"/>
      <c r="V48" s="1480"/>
      <c r="W48" s="1480"/>
      <c r="X48" s="1463" t="s">
        <v>229</v>
      </c>
      <c r="Y48" s="1464"/>
      <c r="Z48" s="112"/>
      <c r="AA48" s="1518"/>
      <c r="AB48" s="1519"/>
      <c r="AC48" s="1431"/>
      <c r="AD48" s="1431"/>
      <c r="AE48" s="1431"/>
      <c r="AF48" s="1431"/>
      <c r="AG48" s="1431"/>
      <c r="AH48" s="1431"/>
      <c r="AI48" s="1515"/>
      <c r="AJ48" s="177"/>
      <c r="AK48" s="10"/>
      <c r="AL48" s="3"/>
    </row>
    <row r="49" spans="1:38" ht="21" customHeight="1">
      <c r="A49" s="111"/>
      <c r="B49" s="1460" t="s">
        <v>515</v>
      </c>
      <c r="C49" s="1461"/>
      <c r="D49" s="1461"/>
      <c r="E49" s="1461"/>
      <c r="F49" s="1461"/>
      <c r="G49" s="1461"/>
      <c r="H49" s="1461"/>
      <c r="I49" s="1461"/>
      <c r="J49" s="1461"/>
      <c r="K49" s="1461"/>
      <c r="L49" s="1461"/>
      <c r="M49" s="1461"/>
      <c r="N49" s="1461"/>
      <c r="O49" s="1461"/>
      <c r="P49" s="1461"/>
      <c r="Q49" s="1461"/>
      <c r="R49" s="1461"/>
      <c r="S49" s="1462"/>
      <c r="T49" s="1496">
        <f>IFERROR(ROUNDDOWN(J44/O46*100,1),0)*-1</f>
        <v>0</v>
      </c>
      <c r="U49" s="1497"/>
      <c r="V49" s="1497"/>
      <c r="W49" s="1497"/>
      <c r="X49" s="1463" t="s">
        <v>229</v>
      </c>
      <c r="Y49" s="1464"/>
      <c r="Z49" s="112"/>
      <c r="AA49" s="1518"/>
      <c r="AB49" s="1519"/>
      <c r="AC49" s="1431"/>
      <c r="AD49" s="1431"/>
      <c r="AE49" s="1431"/>
      <c r="AF49" s="1431"/>
      <c r="AG49" s="1431"/>
      <c r="AH49" s="1431"/>
      <c r="AI49" s="1516"/>
      <c r="AJ49" s="177"/>
      <c r="AK49" s="10"/>
      <c r="AL49" s="3"/>
    </row>
    <row r="50" spans="1:38" ht="21" customHeight="1" thickBot="1">
      <c r="A50" s="111"/>
      <c r="B50" s="1425" t="s">
        <v>87</v>
      </c>
      <c r="C50" s="1426"/>
      <c r="D50" s="1426"/>
      <c r="E50" s="1426"/>
      <c r="F50" s="1426"/>
      <c r="G50" s="1426"/>
      <c r="H50" s="1426"/>
      <c r="I50" s="1426"/>
      <c r="J50" s="1426"/>
      <c r="K50" s="1426"/>
      <c r="L50" s="1426"/>
      <c r="M50" s="1426"/>
      <c r="N50" s="1426"/>
      <c r="O50" s="1426"/>
      <c r="P50" s="1426"/>
      <c r="Q50" s="1426"/>
      <c r="R50" s="1426"/>
      <c r="S50" s="1427"/>
      <c r="T50" s="1428"/>
      <c r="U50" s="1429"/>
      <c r="V50" s="1429"/>
      <c r="W50" s="1429"/>
      <c r="X50" s="1429"/>
      <c r="Y50" s="1430"/>
      <c r="Z50" s="126"/>
      <c r="AA50" s="179" t="s">
        <v>230</v>
      </c>
      <c r="AB50" s="122"/>
      <c r="AC50" s="1431"/>
      <c r="AD50" s="1431"/>
      <c r="AE50" s="1431"/>
      <c r="AF50" s="1431"/>
      <c r="AG50" s="1431"/>
      <c r="AH50" s="1431"/>
      <c r="AI50" s="124"/>
      <c r="AJ50" s="177"/>
      <c r="AK50" s="10"/>
      <c r="AL50" s="3"/>
    </row>
    <row r="51" spans="1:38" ht="21.65" customHeight="1">
      <c r="A51" s="111"/>
      <c r="B51" s="1135"/>
      <c r="Z51" s="126"/>
      <c r="AA51" s="179"/>
      <c r="AB51" s="122"/>
      <c r="AC51" s="1431"/>
      <c r="AD51" s="1431"/>
      <c r="AE51" s="1431"/>
      <c r="AF51" s="1431"/>
      <c r="AG51" s="1431"/>
      <c r="AH51" s="1431"/>
      <c r="AI51" s="124"/>
      <c r="AJ51" s="177"/>
      <c r="AK51" s="10"/>
      <c r="AL51" s="3"/>
    </row>
    <row r="52" spans="1:38" ht="21" customHeight="1" thickBot="1">
      <c r="A52" s="111"/>
      <c r="B52" s="1136" t="s">
        <v>367</v>
      </c>
      <c r="Z52" s="126"/>
      <c r="AA52" s="179"/>
      <c r="AB52" s="122"/>
      <c r="AC52" s="1431"/>
      <c r="AD52" s="1431"/>
      <c r="AE52" s="1431"/>
      <c r="AF52" s="1431"/>
      <c r="AG52" s="1431"/>
      <c r="AH52" s="1431"/>
      <c r="AI52" s="124"/>
      <c r="AJ52" s="177"/>
      <c r="AK52" s="10"/>
      <c r="AL52" s="3"/>
    </row>
    <row r="53" spans="1:38" ht="21" customHeight="1">
      <c r="A53" s="111"/>
      <c r="B53" s="1668" t="s">
        <v>516</v>
      </c>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70"/>
      <c r="Z53" s="126"/>
      <c r="AA53" s="179"/>
      <c r="AB53" s="122"/>
      <c r="AC53" s="1431"/>
      <c r="AD53" s="1431"/>
      <c r="AE53" s="1431"/>
      <c r="AF53" s="1431"/>
      <c r="AG53" s="1431"/>
      <c r="AH53" s="1431"/>
      <c r="AI53" s="124"/>
      <c r="AJ53" s="177"/>
      <c r="AK53" s="10"/>
      <c r="AL53" s="3"/>
    </row>
    <row r="54" spans="1:38" ht="21" customHeight="1">
      <c r="A54" s="111"/>
      <c r="B54" s="1411" t="s">
        <v>1323</v>
      </c>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3"/>
      <c r="Y54" s="1417" t="s">
        <v>231</v>
      </c>
      <c r="Z54" s="126"/>
      <c r="AA54" s="179"/>
      <c r="AB54" s="122"/>
      <c r="AC54" s="1431"/>
      <c r="AD54" s="1431"/>
      <c r="AE54" s="1431"/>
      <c r="AF54" s="1431"/>
      <c r="AG54" s="1431"/>
      <c r="AH54" s="1431"/>
      <c r="AI54" s="124"/>
      <c r="AJ54" s="177"/>
      <c r="AK54" s="10"/>
      <c r="AL54" s="3"/>
    </row>
    <row r="55" spans="1:38" ht="21" customHeight="1">
      <c r="A55" s="111"/>
      <c r="B55" s="1414"/>
      <c r="C55" s="1415"/>
      <c r="D55" s="1415"/>
      <c r="E55" s="1415"/>
      <c r="F55" s="1415"/>
      <c r="G55" s="1415"/>
      <c r="H55" s="1415"/>
      <c r="I55" s="1415"/>
      <c r="J55" s="1415"/>
      <c r="K55" s="1415"/>
      <c r="L55" s="1415"/>
      <c r="M55" s="1415"/>
      <c r="N55" s="1415"/>
      <c r="O55" s="1415"/>
      <c r="P55" s="1415"/>
      <c r="Q55" s="1415"/>
      <c r="R55" s="1415"/>
      <c r="S55" s="1415"/>
      <c r="T55" s="1415"/>
      <c r="U55" s="1415"/>
      <c r="V55" s="1415"/>
      <c r="W55" s="1415"/>
      <c r="X55" s="1416"/>
      <c r="Y55" s="1418"/>
      <c r="Z55" s="126"/>
      <c r="AA55" s="179"/>
      <c r="AB55" s="122"/>
      <c r="AC55" s="1431"/>
      <c r="AD55" s="1431"/>
      <c r="AE55" s="1431"/>
      <c r="AF55" s="1431"/>
      <c r="AG55" s="1431"/>
      <c r="AH55" s="1431"/>
      <c r="AI55" s="124"/>
      <c r="AJ55" s="177"/>
      <c r="AK55" s="10"/>
      <c r="AL55" s="3"/>
    </row>
    <row r="56" spans="1:38" ht="21" customHeight="1">
      <c r="A56" s="111"/>
      <c r="B56" s="1411" t="s">
        <v>1324</v>
      </c>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3"/>
      <c r="Y56" s="1417" t="s">
        <v>231</v>
      </c>
      <c r="Z56" s="126"/>
      <c r="AA56" s="179"/>
      <c r="AB56" s="122"/>
      <c r="AC56" s="1431"/>
      <c r="AD56" s="1431"/>
      <c r="AE56" s="1431"/>
      <c r="AF56" s="1431"/>
      <c r="AG56" s="1431"/>
      <c r="AH56" s="1431"/>
      <c r="AI56" s="124"/>
      <c r="AJ56" s="177"/>
      <c r="AK56" s="10"/>
      <c r="AL56" s="3"/>
    </row>
    <row r="57" spans="1:38" ht="21" customHeight="1" thickBot="1">
      <c r="A57" s="111"/>
      <c r="B57" s="1379"/>
      <c r="C57" s="1380"/>
      <c r="D57" s="1380"/>
      <c r="E57" s="1380"/>
      <c r="F57" s="1380"/>
      <c r="G57" s="1380"/>
      <c r="H57" s="1380"/>
      <c r="I57" s="1380"/>
      <c r="J57" s="1380"/>
      <c r="K57" s="1380"/>
      <c r="L57" s="1380"/>
      <c r="M57" s="1380"/>
      <c r="N57" s="1380"/>
      <c r="O57" s="1380"/>
      <c r="P57" s="1380"/>
      <c r="Q57" s="1380"/>
      <c r="R57" s="1380"/>
      <c r="S57" s="1380"/>
      <c r="T57" s="1380"/>
      <c r="U57" s="1380"/>
      <c r="V57" s="1380"/>
      <c r="W57" s="1380"/>
      <c r="X57" s="1381"/>
      <c r="Y57" s="1383"/>
      <c r="Z57" s="178"/>
      <c r="AA57" s="179"/>
      <c r="AB57" s="122"/>
      <c r="AC57" s="1431"/>
      <c r="AD57" s="1431"/>
      <c r="AE57" s="1431"/>
      <c r="AF57" s="1431"/>
      <c r="AG57" s="1431"/>
      <c r="AH57" s="1431"/>
      <c r="AI57" s="124"/>
      <c r="AJ57" s="177"/>
      <c r="AK57" s="10"/>
      <c r="AL57" s="3"/>
    </row>
    <row r="58" spans="1:38" ht="21" customHeight="1">
      <c r="A58" s="111"/>
      <c r="Z58" s="178"/>
      <c r="AA58" s="179"/>
      <c r="AB58" s="122"/>
      <c r="AC58" s="1431"/>
      <c r="AD58" s="1431"/>
      <c r="AE58" s="1431"/>
      <c r="AF58" s="1431"/>
      <c r="AG58" s="1431"/>
      <c r="AH58" s="1431"/>
      <c r="AI58" s="124"/>
      <c r="AJ58" s="177"/>
      <c r="AK58" s="10"/>
      <c r="AL58" s="3"/>
    </row>
    <row r="59" spans="1:38" ht="21" customHeight="1" thickBot="1">
      <c r="A59" s="111"/>
      <c r="B59" s="112" t="s">
        <v>1355</v>
      </c>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79"/>
      <c r="AB59" s="122"/>
      <c r="AC59" s="1431"/>
      <c r="AD59" s="1431"/>
      <c r="AE59" s="1431"/>
      <c r="AF59" s="1431"/>
      <c r="AG59" s="1431"/>
      <c r="AH59" s="1431"/>
      <c r="AI59" s="124"/>
      <c r="AJ59" s="177"/>
      <c r="AK59" s="10"/>
      <c r="AL59" s="3"/>
    </row>
    <row r="60" spans="1:38" ht="21" customHeight="1">
      <c r="A60" s="111"/>
      <c r="B60" s="1376" t="s">
        <v>1356</v>
      </c>
      <c r="C60" s="1377"/>
      <c r="D60" s="1377"/>
      <c r="E60" s="1377"/>
      <c r="F60" s="1377"/>
      <c r="G60" s="1377"/>
      <c r="H60" s="1377"/>
      <c r="I60" s="1377"/>
      <c r="J60" s="1377"/>
      <c r="K60" s="1377"/>
      <c r="L60" s="1377"/>
      <c r="M60" s="1377"/>
      <c r="N60" s="1377"/>
      <c r="O60" s="1377"/>
      <c r="P60" s="1377"/>
      <c r="Q60" s="1377"/>
      <c r="R60" s="1377"/>
      <c r="S60" s="1377"/>
      <c r="T60" s="1377"/>
      <c r="U60" s="1377"/>
      <c r="V60" s="1377"/>
      <c r="W60" s="1377"/>
      <c r="X60" s="1378"/>
      <c r="Y60" s="1382" t="s">
        <v>231</v>
      </c>
      <c r="Z60" s="112"/>
      <c r="AA60" s="179"/>
      <c r="AB60" s="122"/>
      <c r="AC60" s="1431"/>
      <c r="AD60" s="1431"/>
      <c r="AE60" s="1431"/>
      <c r="AF60" s="1431"/>
      <c r="AG60" s="1431"/>
      <c r="AH60" s="1431"/>
      <c r="AI60" s="124"/>
      <c r="AJ60" s="177"/>
      <c r="AK60" s="10"/>
      <c r="AL60" s="3"/>
    </row>
    <row r="61" spans="1:38" ht="21" customHeight="1" thickBot="1">
      <c r="A61" s="111"/>
      <c r="B61" s="1379"/>
      <c r="C61" s="1380"/>
      <c r="D61" s="1380"/>
      <c r="E61" s="1380"/>
      <c r="F61" s="1380"/>
      <c r="G61" s="1380"/>
      <c r="H61" s="1380"/>
      <c r="I61" s="1380"/>
      <c r="J61" s="1380"/>
      <c r="K61" s="1380"/>
      <c r="L61" s="1380"/>
      <c r="M61" s="1380"/>
      <c r="N61" s="1380"/>
      <c r="O61" s="1380"/>
      <c r="P61" s="1380"/>
      <c r="Q61" s="1380"/>
      <c r="R61" s="1380"/>
      <c r="S61" s="1380"/>
      <c r="T61" s="1380"/>
      <c r="U61" s="1380"/>
      <c r="V61" s="1380"/>
      <c r="W61" s="1380"/>
      <c r="X61" s="1381"/>
      <c r="Y61" s="1383"/>
      <c r="Z61" s="112"/>
      <c r="AA61" s="179"/>
      <c r="AB61" s="122"/>
      <c r="AC61" s="1431"/>
      <c r="AD61" s="1431"/>
      <c r="AE61" s="1431"/>
      <c r="AF61" s="1431"/>
      <c r="AG61" s="1431"/>
      <c r="AH61" s="1431"/>
      <c r="AI61" s="124"/>
      <c r="AJ61" s="177"/>
      <c r="AK61" s="10"/>
      <c r="AL61" s="3"/>
    </row>
    <row r="62" spans="1:38" ht="21" customHeight="1">
      <c r="A62" s="111"/>
      <c r="B62" s="1155"/>
      <c r="C62" s="1155"/>
      <c r="D62" s="1155"/>
      <c r="E62" s="1155"/>
      <c r="F62" s="1155"/>
      <c r="G62" s="1155"/>
      <c r="H62" s="1155"/>
      <c r="I62" s="1155"/>
      <c r="J62" s="1155"/>
      <c r="K62" s="1155"/>
      <c r="L62" s="1155"/>
      <c r="M62" s="1155"/>
      <c r="N62" s="1155"/>
      <c r="O62" s="1155"/>
      <c r="P62" s="1155"/>
      <c r="Q62" s="1155"/>
      <c r="R62" s="1155"/>
      <c r="S62" s="1155"/>
      <c r="T62" s="1155"/>
      <c r="U62" s="1155"/>
      <c r="V62" s="1155"/>
      <c r="W62" s="1155"/>
      <c r="X62" s="1155"/>
      <c r="Y62" s="226"/>
      <c r="Z62" s="112"/>
      <c r="AA62" s="179"/>
      <c r="AB62" s="122"/>
      <c r="AC62" s="1431"/>
      <c r="AD62" s="1431"/>
      <c r="AE62" s="1431"/>
      <c r="AF62" s="1431"/>
      <c r="AG62" s="1431"/>
      <c r="AH62" s="1431"/>
      <c r="AI62" s="124"/>
      <c r="AJ62" s="177"/>
      <c r="AK62" s="10"/>
      <c r="AL62" s="3"/>
    </row>
    <row r="63" spans="1:38" ht="21" customHeight="1">
      <c r="A63" s="111"/>
      <c r="Z63" s="112"/>
      <c r="AA63" s="179"/>
      <c r="AB63" s="122"/>
      <c r="AC63" s="1431"/>
      <c r="AD63" s="1431"/>
      <c r="AE63" s="1431"/>
      <c r="AF63" s="1431"/>
      <c r="AG63" s="1431"/>
      <c r="AH63" s="1431"/>
      <c r="AI63" s="124"/>
      <c r="AJ63" s="177"/>
      <c r="AK63" s="10"/>
      <c r="AL63" s="3"/>
    </row>
    <row r="64" spans="1:38" ht="21" customHeight="1" thickBot="1">
      <c r="A64" s="111"/>
      <c r="Z64" s="112"/>
      <c r="AA64" s="180"/>
      <c r="AB64" s="181"/>
      <c r="AC64" s="1673"/>
      <c r="AD64" s="1673"/>
      <c r="AE64" s="1673"/>
      <c r="AF64" s="1673"/>
      <c r="AG64" s="1673"/>
      <c r="AH64" s="1673"/>
      <c r="AI64" s="182"/>
      <c r="AJ64" s="183"/>
      <c r="AK64" s="10"/>
      <c r="AL64" s="3"/>
    </row>
    <row r="65" spans="1:1">
      <c r="A65" s="111"/>
    </row>
  </sheetData>
  <sheetProtection algorithmName="SHA-512" hashValue="bxyq0g44xZUN7oGJe4b4q/gRbaqdLQKxg04hkIg/fNEGHpC9QWCEqpwKpA+2+KrWhyXNaEYzd2ghNS/nXJ6CuQ==" saltValue="oxYvfoy0npZZBp6iLNFTcw==" spinCount="100000" sheet="1" formatCells="0" formatRows="0" insertRows="0" deleteRows="0" selectLockedCells="1" autoFilter="0" pivotTables="0"/>
  <mergeCells count="272">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V19:Y19"/>
    <mergeCell ref="S19:U19"/>
    <mergeCell ref="O30:S30"/>
    <mergeCell ref="L20:R20"/>
    <mergeCell ref="L21:N21"/>
    <mergeCell ref="AH19:AJ21"/>
    <mergeCell ref="R14:Y14"/>
    <mergeCell ref="O14:Q14"/>
    <mergeCell ref="L14:N14"/>
    <mergeCell ref="AA34:AG34"/>
    <mergeCell ref="T34:Y34"/>
    <mergeCell ref="E19:H19"/>
    <mergeCell ref="O36:S36"/>
    <mergeCell ref="D27:F27"/>
    <mergeCell ref="B16:B17"/>
    <mergeCell ref="J33:N33"/>
    <mergeCell ref="C37:I37"/>
    <mergeCell ref="C34:I34"/>
    <mergeCell ref="F32:I32"/>
    <mergeCell ref="T36:Y36"/>
    <mergeCell ref="P16:R16"/>
    <mergeCell ref="I19:K19"/>
    <mergeCell ref="F31:I31"/>
    <mergeCell ref="J30:N30"/>
    <mergeCell ref="E20:G20"/>
    <mergeCell ref="F22:H22"/>
    <mergeCell ref="C31:E32"/>
    <mergeCell ref="C33:I33"/>
    <mergeCell ref="B27:C27"/>
    <mergeCell ref="O35:S35"/>
    <mergeCell ref="J35:N35"/>
    <mergeCell ref="J34:N34"/>
    <mergeCell ref="V25:X25"/>
    <mergeCell ref="T37:Y37"/>
    <mergeCell ref="T35:Y35"/>
    <mergeCell ref="C6:K6"/>
    <mergeCell ref="L6:O6"/>
    <mergeCell ref="E17:F17"/>
    <mergeCell ref="C15:D15"/>
    <mergeCell ref="M10:Y10"/>
    <mergeCell ref="C7:S7"/>
    <mergeCell ref="AA9:AJ17"/>
    <mergeCell ref="O32:S32"/>
    <mergeCell ref="G26:J26"/>
    <mergeCell ref="K26:L26"/>
    <mergeCell ref="J31:N31"/>
    <mergeCell ref="X27:Y27"/>
    <mergeCell ref="O31:S31"/>
    <mergeCell ref="AA6:AJ6"/>
    <mergeCell ref="AB7:AJ7"/>
    <mergeCell ref="AB8:AJ8"/>
    <mergeCell ref="R27:S27"/>
    <mergeCell ref="P6:Y6"/>
    <mergeCell ref="S15:T15"/>
    <mergeCell ref="C13:D13"/>
    <mergeCell ref="F13:H13"/>
    <mergeCell ref="J13:N13"/>
    <mergeCell ref="B26:C26"/>
    <mergeCell ref="T7:Y7"/>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F43:I43"/>
    <mergeCell ref="C40:I40"/>
    <mergeCell ref="T38:Y38"/>
    <mergeCell ref="T39:Y39"/>
    <mergeCell ref="AE62:AH62"/>
    <mergeCell ref="C36:I36"/>
    <mergeCell ref="J38:N38"/>
    <mergeCell ref="O40:S40"/>
    <mergeCell ref="C38:I38"/>
    <mergeCell ref="F41:I41"/>
    <mergeCell ref="J41:N41"/>
    <mergeCell ref="F42:I42"/>
    <mergeCell ref="J42:N42"/>
    <mergeCell ref="J37:N37"/>
    <mergeCell ref="J39:N39"/>
    <mergeCell ref="B53:Y53"/>
    <mergeCell ref="J46:N46"/>
    <mergeCell ref="T42:Y42"/>
    <mergeCell ref="AE60:AH60"/>
    <mergeCell ref="AE57:AH57"/>
    <mergeCell ref="AC55:AD55"/>
    <mergeCell ref="AE61:AH61"/>
    <mergeCell ref="J36:N36"/>
    <mergeCell ref="O46:S46"/>
    <mergeCell ref="C14:E14"/>
    <mergeCell ref="F14:K14"/>
    <mergeCell ref="L11:Y11"/>
    <mergeCell ref="C10:K10"/>
    <mergeCell ref="P17:R17"/>
    <mergeCell ref="C11:K11"/>
    <mergeCell ref="C8:Y8"/>
    <mergeCell ref="P15:R15"/>
    <mergeCell ref="S16:T16"/>
    <mergeCell ref="E15:H15"/>
    <mergeCell ref="I15:J15"/>
    <mergeCell ref="X17:Y17"/>
    <mergeCell ref="M17:O17"/>
    <mergeCell ref="M15:O16"/>
    <mergeCell ref="X15:Y16"/>
    <mergeCell ref="S17:T17"/>
    <mergeCell ref="L15:L17"/>
    <mergeCell ref="C16:D16"/>
    <mergeCell ref="C17:D17"/>
    <mergeCell ref="E16:F16"/>
    <mergeCell ref="O39:S39"/>
    <mergeCell ref="O38:S38"/>
    <mergeCell ref="B21:D22"/>
    <mergeCell ref="J32:N32"/>
    <mergeCell ref="B36:B40"/>
    <mergeCell ref="C23:D25"/>
    <mergeCell ref="M25:R25"/>
    <mergeCell ref="I23:K24"/>
    <mergeCell ref="B31:B35"/>
    <mergeCell ref="O33:S33"/>
    <mergeCell ref="M26:P26"/>
    <mergeCell ref="J40:N40"/>
    <mergeCell ref="AE36:AH37"/>
    <mergeCell ref="T27:W27"/>
    <mergeCell ref="I20:K20"/>
    <mergeCell ref="M19:R19"/>
    <mergeCell ref="B19:D19"/>
    <mergeCell ref="B20:D20"/>
    <mergeCell ref="S20:U20"/>
    <mergeCell ref="F21:J21"/>
    <mergeCell ref="W20:Y20"/>
    <mergeCell ref="B29:I30"/>
    <mergeCell ref="I22:Y22"/>
    <mergeCell ref="E23:H25"/>
    <mergeCell ref="I25:K25"/>
    <mergeCell ref="M23:P23"/>
    <mergeCell ref="M24:P24"/>
    <mergeCell ref="J29:Y29"/>
    <mergeCell ref="B23:B25"/>
    <mergeCell ref="Y23:Y24"/>
    <mergeCell ref="V21:Y21"/>
    <mergeCell ref="T26:V26"/>
    <mergeCell ref="V23:X24"/>
    <mergeCell ref="S25:U25"/>
    <mergeCell ref="S23:U24"/>
    <mergeCell ref="L23:L25"/>
    <mergeCell ref="AJ36:AJ37"/>
    <mergeCell ref="AI36:AI37"/>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3:AH43"/>
    <mergeCell ref="AE44:AH44"/>
    <mergeCell ref="AA36:AB37"/>
    <mergeCell ref="AC36:AD37"/>
    <mergeCell ref="T31:Y31"/>
    <mergeCell ref="T32:Y32"/>
    <mergeCell ref="B49:S49"/>
    <mergeCell ref="X49:Y49"/>
    <mergeCell ref="T47:W47"/>
    <mergeCell ref="B46:I46"/>
    <mergeCell ref="T46:Y46"/>
    <mergeCell ref="B45:I45"/>
    <mergeCell ref="J45:N45"/>
    <mergeCell ref="T48:W48"/>
    <mergeCell ref="X48:Y48"/>
    <mergeCell ref="T43:Y43"/>
    <mergeCell ref="C44:E44"/>
    <mergeCell ref="F44:I44"/>
    <mergeCell ref="J44:N44"/>
    <mergeCell ref="O44:S44"/>
    <mergeCell ref="T44:Y44"/>
    <mergeCell ref="T49:W49"/>
    <mergeCell ref="B47:S47"/>
    <mergeCell ref="B48:S48"/>
    <mergeCell ref="O34:S34"/>
    <mergeCell ref="C35:I35"/>
    <mergeCell ref="C39:I39"/>
    <mergeCell ref="O37:S37"/>
    <mergeCell ref="AC49:AD49"/>
    <mergeCell ref="AE41:AH41"/>
    <mergeCell ref="AE42:AH42"/>
    <mergeCell ref="AC50:AD50"/>
    <mergeCell ref="AE50:AH50"/>
    <mergeCell ref="O45:S45"/>
    <mergeCell ref="O42:S42"/>
    <mergeCell ref="T41:Y41"/>
    <mergeCell ref="O41:S41"/>
    <mergeCell ref="AE45:AH45"/>
    <mergeCell ref="AE48:AH48"/>
    <mergeCell ref="AE49:AH49"/>
    <mergeCell ref="AC46:AD46"/>
    <mergeCell ref="AE46:AH46"/>
    <mergeCell ref="AC42:AD42"/>
    <mergeCell ref="AA19:AG21"/>
    <mergeCell ref="AA22:AG22"/>
    <mergeCell ref="AA23:AG23"/>
    <mergeCell ref="AA24:AG24"/>
    <mergeCell ref="AA25:AG25"/>
    <mergeCell ref="AA26:AG26"/>
    <mergeCell ref="AA28:AG28"/>
    <mergeCell ref="AA29:AG29"/>
    <mergeCell ref="AA30:AG30"/>
    <mergeCell ref="B60:X61"/>
    <mergeCell ref="Y60:Y61"/>
    <mergeCell ref="AH22:AJ22"/>
    <mergeCell ref="AH27:AJ27"/>
    <mergeCell ref="AH28:AJ28"/>
    <mergeCell ref="AH29:AJ29"/>
    <mergeCell ref="AH26:AJ26"/>
    <mergeCell ref="AH25:AJ25"/>
    <mergeCell ref="AH24:AJ24"/>
    <mergeCell ref="AH23:AJ23"/>
    <mergeCell ref="AA27:AG27"/>
    <mergeCell ref="AA31:AG32"/>
    <mergeCell ref="B41:B44"/>
    <mergeCell ref="C41:E43"/>
    <mergeCell ref="B54:X55"/>
    <mergeCell ref="B56:X57"/>
    <mergeCell ref="Y54:Y55"/>
    <mergeCell ref="Y56:Y57"/>
    <mergeCell ref="W26:Y26"/>
    <mergeCell ref="G27:K27"/>
    <mergeCell ref="M27:Q27"/>
    <mergeCell ref="B50:S50"/>
    <mergeCell ref="T50:Y50"/>
    <mergeCell ref="AE53:AH53"/>
  </mergeCells>
  <phoneticPr fontId="20"/>
  <conditionalFormatting sqref="A1:XFD4 A5:Z5 L6:O6 Z6 A6:B7 T7:Z7 A8:Z9 L10 A10:B11 Z10:Z11 A12:Z12 A13:B13 Z13:Z14 A14:K14 O14:R14 A15:Z17 A18:AE18 AG18:XFD18 A19:AA19 AH19 AN19:XFD34 A20:H20 L20:V20 Z20 A21:P21 U21:Z21 A22:Z25 A26:A27 Z26:Z34 A28:Y28 A29:A1048576 Z35:XFD35 Z36:AA36 AC36 AE36 AI36:XFD36 Z37:Z47 AK37:XFD64 AI38:AJ38 AA38:AC64 AE38:AE64 AJ39:AJ49 F41:F45 B47:B49 T47:Y49 AI50:AJ64 Z65:XFD1048576">
    <cfRule type="expression" dxfId="531" priority="227">
      <formula>_xlfn.ISFORMULA(A1)=TRUE</formula>
    </cfRule>
  </conditionalFormatting>
  <conditionalFormatting sqref="B52">
    <cfRule type="containsText" dxfId="530" priority="62" operator="containsText" text="(例)">
      <formula>NOT(ISERROR(SEARCH("(例)",B52)))</formula>
    </cfRule>
    <cfRule type="expression" dxfId="529" priority="63">
      <formula>_xlfn.ISFORMULA(B52)=TRUE</formula>
    </cfRule>
  </conditionalFormatting>
  <conditionalFormatting sqref="B59">
    <cfRule type="containsText" dxfId="528" priority="1" operator="containsText" text="(例)">
      <formula>NOT(ISERROR(SEARCH("(例)",B59)))</formula>
    </cfRule>
  </conditionalFormatting>
  <conditionalFormatting sqref="B13:C13">
    <cfRule type="containsBlanks" dxfId="527" priority="195">
      <formula>LEN(TRIM(B13))=0</formula>
    </cfRule>
  </conditionalFormatting>
  <conditionalFormatting sqref="B33:C41">
    <cfRule type="expression" dxfId="526" priority="65">
      <formula>_xlfn.ISFORMULA(B33)=TRUE</formula>
    </cfRule>
  </conditionalFormatting>
  <conditionalFormatting sqref="B50:S50">
    <cfRule type="expression" dxfId="525" priority="64">
      <formula>_xlfn.ISFORMULA(B50)=TRUE</formula>
    </cfRule>
  </conditionalFormatting>
  <conditionalFormatting sqref="B21:Y25 O14:Y14 L6:O6 B6:B7 T7:Y7 B8:Y8 L10 B10:B11 B14:K14 B15:Y17 B19:Y19 B20:H20 L20:V20">
    <cfRule type="containsBlanks" dxfId="524" priority="238">
      <formula>LEN(TRIM(B6))=0</formula>
    </cfRule>
  </conditionalFormatting>
  <conditionalFormatting sqref="B29:Y30 B31:C31 F31:F32 B32 B46:I46 B63:Y1048576">
    <cfRule type="expression" dxfId="523" priority="70">
      <formula>_xlfn.ISFORMULA(B29)=TRUE</formula>
    </cfRule>
  </conditionalFormatting>
  <conditionalFormatting sqref="B59:Y59">
    <cfRule type="expression" dxfId="522" priority="2">
      <formula>_xlfn.ISFORMULA(B59)=TRUE</formula>
    </cfRule>
  </conditionalFormatting>
  <conditionalFormatting sqref="C6 C8">
    <cfRule type="containsText" dxfId="521" priority="226" operator="containsText" text="(例)">
      <formula>NOT(ISERROR(SEARCH("(例)",C6)))</formula>
    </cfRule>
  </conditionalFormatting>
  <conditionalFormatting sqref="D27:F27">
    <cfRule type="containsBlanks" dxfId="520" priority="99">
      <formula>LEN(TRIM(D27))=0</formula>
    </cfRule>
  </conditionalFormatting>
  <conditionalFormatting sqref="E26 R26 L27 R27:S27">
    <cfRule type="containsBlanks" dxfId="519" priority="103">
      <formula>LEN(TRIM(E26))=0</formula>
    </cfRule>
  </conditionalFormatting>
  <conditionalFormatting sqref="E21:P21 U21:Y21 E22:Y22">
    <cfRule type="expression" dxfId="518" priority="228">
      <formula>$C$15&lt;&gt;8</formula>
    </cfRule>
  </conditionalFormatting>
  <conditionalFormatting sqref="E23:Y25">
    <cfRule type="expression" dxfId="517" priority="223">
      <formula>$C$23="無し"</formula>
    </cfRule>
  </conditionalFormatting>
  <conditionalFormatting sqref="F13:H13">
    <cfRule type="containsBlanks" dxfId="516" priority="47">
      <formula>LEN(TRIM(F13))=0</formula>
    </cfRule>
  </conditionalFormatting>
  <conditionalFormatting sqref="I22:Y22">
    <cfRule type="expression" priority="235" stopIfTrue="1">
      <formula>AND($E$22="□",$I$22="")</formula>
    </cfRule>
  </conditionalFormatting>
  <conditionalFormatting sqref="J13:O13">
    <cfRule type="containsBlanks" dxfId="515" priority="46">
      <formula>LEN(TRIM(J13))=0</formula>
    </cfRule>
  </conditionalFormatting>
  <conditionalFormatting sqref="J31:S40 J41:N45">
    <cfRule type="containsBlanks" dxfId="514" priority="45">
      <formula>LEN(TRIM(J31))=0</formula>
    </cfRule>
  </conditionalFormatting>
  <conditionalFormatting sqref="K26:L26 W26:Y26">
    <cfRule type="notContainsBlanks" dxfId="513" priority="56">
      <formula>LEN(TRIM(K26))&gt;0</formula>
    </cfRule>
  </conditionalFormatting>
  <conditionalFormatting sqref="K26:L26">
    <cfRule type="expression" dxfId="512" priority="102">
      <formula>$E$26&lt;=0</formula>
    </cfRule>
  </conditionalFormatting>
  <conditionalFormatting sqref="R13:T13">
    <cfRule type="containsBlanks" dxfId="511" priority="73">
      <formula>LEN(TRIM(R13))=0</formula>
    </cfRule>
  </conditionalFormatting>
  <conditionalFormatting sqref="R14:Y14">
    <cfRule type="expression" dxfId="510" priority="207">
      <formula>$R$14&lt;&gt;""</formula>
    </cfRule>
  </conditionalFormatting>
  <conditionalFormatting sqref="T50:Y50">
    <cfRule type="expression" dxfId="509" priority="3">
      <formula>AND($T$47&gt;=20,$T$50="ＺＥＨ－Ｍ Ｏｒｉｅｎｔｅｄ",$J$44=0)</formula>
    </cfRule>
    <cfRule type="expression" dxfId="508" priority="4">
      <formula>AND(AND($T$48&lt;=49,$T$47&gt;=20),$T$50="ＺＥＨ－Ｍ Ｏｒｉｅｎｔｅｄ")</formula>
    </cfRule>
    <cfRule type="expression" dxfId="507" priority="734">
      <formula>AND($T$48&gt;=100,$T$50="『ＺＥＨ－Ｍ』",$J$44&lt;&gt;0)</formula>
    </cfRule>
    <cfRule type="expression" dxfId="506" priority="735">
      <formula>AND(AND($T$48&gt;=75,$T$48&lt;=99),$T$50="Ｎｅａｒｌｙ ＺＥＨ－Ｍ",$J$44&lt;&gt;0)</formula>
    </cfRule>
    <cfRule type="expression" dxfId="505" priority="736">
      <formula>AND(AND($T$48&lt;=74,$T$48&gt;=50),$T$50="ＺＥＨ－Ｍ Ｒｅａｄｙ",$J$44&lt;&gt;0)</formula>
    </cfRule>
    <cfRule type="containsBlanks" dxfId="504" priority="738">
      <formula>LEN(TRIM(T50))=0</formula>
    </cfRule>
  </conditionalFormatting>
  <conditionalFormatting sqref="W26:Y26">
    <cfRule type="expression" dxfId="503" priority="101">
      <formula>$R$26&lt;=0</formula>
    </cfRule>
  </conditionalFormatting>
  <conditionalFormatting sqref="X13:Y13">
    <cfRule type="containsBlanks" dxfId="502" priority="74">
      <formula>LEN(TRIM(X13))=0</formula>
    </cfRule>
  </conditionalFormatting>
  <conditionalFormatting sqref="X27:Y27">
    <cfRule type="containsBlanks" dxfId="501" priority="98">
      <formula>LEN(TRIM(X27))=0</formula>
    </cfRule>
  </conditionalFormatting>
  <conditionalFormatting sqref="Y54">
    <cfRule type="expression" dxfId="500" priority="61">
      <formula>$Y$54="□"</formula>
    </cfRule>
  </conditionalFormatting>
  <conditionalFormatting sqref="AA5:AA6">
    <cfRule type="expression" dxfId="499" priority="152">
      <formula>_xlfn.ISFORMULA(AA5)=TRUE</formula>
    </cfRule>
  </conditionalFormatting>
  <conditionalFormatting sqref="AA27:AA30 AH27:AH30">
    <cfRule type="notContainsBlanks" dxfId="498" priority="5">
      <formula>LEN(TRIM(AA27))&gt;0</formula>
    </cfRule>
  </conditionalFormatting>
  <conditionalFormatting sqref="AA27:AA30">
    <cfRule type="expression" dxfId="497" priority="6">
      <formula>OR(AA22="その他媒体（以下のグレーの箇所に具体的に入力すること）",AA23="その他媒体（以下のグレーの箇所に具体的に入力すること）",AA24="その他媒体（以下のグレーの箇所に具体的に入力すること）",AA25="その他媒体（以下のグレーの箇所に具体的に入力すること）",AA26="その他媒体（以下のグレーの箇所に具体的に入力すること）")</formula>
    </cfRule>
  </conditionalFormatting>
  <conditionalFormatting sqref="AA31 AH31 AA33:AA34 AH33:AH34">
    <cfRule type="expression" dxfId="496" priority="25">
      <formula>$AA$23="その他評価すべき媒体（新聞折込、交通広告等）"</formula>
    </cfRule>
    <cfRule type="expression" dxfId="495" priority="24">
      <formula>$AA$24="その他評価すべき媒体（新聞折込、交通広告等）"</formula>
    </cfRule>
    <cfRule type="expression" dxfId="494" priority="23">
      <formula>$AA$25="その他評価すべき媒体（新聞折込、交通広告等）"</formula>
    </cfRule>
    <cfRule type="expression" dxfId="493" priority="22">
      <formula>$AA$26="その他評価すべき媒体（新聞折込、交通広告等）"</formula>
    </cfRule>
    <cfRule type="expression" dxfId="492" priority="26">
      <formula>$AA$22="その他評価すべき媒体（新聞折込、交通広告等）"</formula>
    </cfRule>
    <cfRule type="expression" dxfId="491" priority="21">
      <formula>$AA$27="その他評価すべき媒体（新聞折込、交通広告等））"</formula>
    </cfRule>
    <cfRule type="expression" dxfId="490" priority="20">
      <formula>$AA$28="その他評価すべき媒体（新聞折込、交通広告等）"</formula>
    </cfRule>
  </conditionalFormatting>
  <conditionalFormatting sqref="AA50:AA64">
    <cfRule type="expression" dxfId="489" priority="231">
      <formula>AA50="共用部"</formula>
    </cfRule>
    <cfRule type="expression" dxfId="488" priority="232">
      <formula>AA50="専有部"</formula>
    </cfRule>
  </conditionalFormatting>
  <conditionalFormatting sqref="AA9:AJ17">
    <cfRule type="expression" dxfId="487" priority="239">
      <formula>$AA$8="□"</formula>
    </cfRule>
    <cfRule type="expression" dxfId="486" priority="34">
      <formula>$AA$8="☑"</formula>
    </cfRule>
    <cfRule type="notContainsBlanks" dxfId="485" priority="33">
      <formula>LEN(TRIM(AA9))&gt;0</formula>
    </cfRule>
  </conditionalFormatting>
  <conditionalFormatting sqref="AD18">
    <cfRule type="expression" dxfId="484" priority="31">
      <formula>$AD$18="□"</formula>
    </cfRule>
  </conditionalFormatting>
  <conditionalFormatting sqref="AH22:AH26">
    <cfRule type="expression" dxfId="483" priority="29">
      <formula>$AE22="有り"</formula>
    </cfRule>
    <cfRule type="notContainsBlanks" dxfId="482" priority="28">
      <formula>LEN(TRIM(AH22))&gt;0</formula>
    </cfRule>
    <cfRule type="expression" dxfId="481" priority="27">
      <formula>$AE22="無し"</formula>
    </cfRule>
  </conditionalFormatting>
  <conditionalFormatting sqref="AH27:AH30">
    <cfRule type="expression" dxfId="480" priority="9">
      <formula>OR(AA22="その他媒体（以下のグレーの箇所に具体的に入力すること）",AA23="その他媒体（以下のグレーの箇所に具体的に入力すること）",AA24="その他媒体（以下のグレーの箇所に具体的に入力すること）",AA25="その他媒体（以下のグレーの箇所に具体的に入力すること）",AA26="その他媒体（以下のグレーの箇所に具体的に入力すること）")</formula>
    </cfRule>
  </conditionalFormatting>
  <conditionalFormatting sqref="AK5:XFD14 AK15:AK17 AM15:XFD17">
    <cfRule type="expression" dxfId="479" priority="122">
      <formula>_xlfn.ISFORMULA(AK5)=TRUE</formula>
    </cfRule>
  </conditionalFormatting>
  <conditionalFormatting sqref="AL15 AL17">
    <cfRule type="expression" dxfId="478" priority="7">
      <formula>_xlfn.ISFORMULA(AL15)=TRUE</formula>
    </cfRule>
  </conditionalFormatting>
  <conditionalFormatting sqref="AL27">
    <cfRule type="expression" dxfId="477" priority="43">
      <formula>_xlfn.ISFORMULA(AL27)=TRUE</formula>
    </cfRule>
  </conditionalFormatting>
  <dataValidations xWindow="526" yWindow="606" count="20">
    <dataValidation imeMode="off" allowBlank="1" showInputMessage="1" showErrorMessage="1" sqref="P15:R17 AI50:AI64 M17:O17 S15:T16 J15 K15:L17 E15:F17 G15 H15:I17 J31:S45"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X13:Y13 C23:D25 D27:F27 L27 R27:S27 X27:Y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4 AH33:AI34 Y56 Y60"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2:AE26" xr:uid="{AC1D14AE-6404-471C-9911-3587DFBD94A8}">
      <formula1>"不動産情報媒体（ＷＥＢサイト・住宅情報誌など）掲載,店舗掲示物やモデルルーム内の掲示、工事現場の仮囲い等,その他媒体（以下のグレーの箇所に具体的に入力すること）"</formula1>
    </dataValidation>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&amp;R&amp;K00-042R6高層ZEH-M_ver.1</oddFooter>
  </headerFooter>
  <ignoredErrors>
    <ignoredError sqref="W2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5" customWidth="1"/>
    <col min="2" max="2" width="24.58203125" style="3" customWidth="1"/>
    <col min="3" max="3" width="90.58203125" style="3" customWidth="1"/>
    <col min="4" max="4" width="24.58203125" style="3" customWidth="1"/>
    <col min="5" max="5" width="50.58203125" style="3" customWidth="1"/>
    <col min="6" max="16384" width="9" style="3"/>
  </cols>
  <sheetData>
    <row r="1" spans="1:15" s="188" customFormat="1" ht="20.149999999999999" customHeight="1">
      <c r="A1" s="191" t="s">
        <v>1014</v>
      </c>
      <c r="B1" s="191"/>
    </row>
    <row r="2" spans="1:15" s="188" customFormat="1" ht="20.149999999999999" customHeight="1">
      <c r="A2" s="976" t="s">
        <v>1013</v>
      </c>
      <c r="B2" s="976"/>
    </row>
    <row r="3" spans="1:15">
      <c r="B3" s="8" t="s">
        <v>1010</v>
      </c>
    </row>
    <row r="4" spans="1:15" ht="30">
      <c r="A4" s="977"/>
      <c r="B4" s="978" t="s">
        <v>1011</v>
      </c>
      <c r="C4" s="979" t="str">
        <f>IF(入力シート!F11="","",入力シート!F11)&amp;"　高層ＺＥＨ－Ｍ支援事業"</f>
        <v>　高層ＺＥＨ－Ｍ支援事業</v>
      </c>
      <c r="D4" s="978" t="s">
        <v>1012</v>
      </c>
      <c r="E4" s="1783">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783"/>
      <c r="G4" s="1783"/>
      <c r="H4" s="1783"/>
      <c r="I4" s="1783"/>
      <c r="J4" s="1783"/>
      <c r="K4" s="1783"/>
      <c r="L4" s="1783"/>
      <c r="M4" s="1783"/>
      <c r="N4" s="1783"/>
      <c r="O4" s="1784"/>
    </row>
    <row r="5" spans="1:15">
      <c r="B5" s="980"/>
      <c r="C5" s="981"/>
      <c r="D5" s="981"/>
      <c r="E5" s="981"/>
      <c r="F5" s="981"/>
      <c r="G5" s="981"/>
      <c r="H5" s="981"/>
      <c r="I5" s="981"/>
      <c r="J5" s="981"/>
      <c r="K5" s="981"/>
      <c r="L5" s="981"/>
      <c r="M5" s="981"/>
      <c r="N5" s="981"/>
      <c r="O5" s="982"/>
    </row>
    <row r="6" spans="1:15">
      <c r="B6" s="983"/>
      <c r="C6" s="31"/>
      <c r="D6" s="31"/>
      <c r="E6" s="31"/>
      <c r="F6" s="31"/>
      <c r="G6" s="31"/>
      <c r="H6" s="31"/>
      <c r="I6" s="31"/>
      <c r="J6" s="31"/>
      <c r="K6" s="31"/>
      <c r="L6" s="31"/>
      <c r="M6" s="31"/>
      <c r="N6" s="31"/>
      <c r="O6" s="984"/>
    </row>
    <row r="7" spans="1:15">
      <c r="B7" s="983"/>
      <c r="C7" s="31"/>
      <c r="D7" s="31"/>
      <c r="E7" s="31"/>
      <c r="F7" s="31"/>
      <c r="G7" s="31"/>
      <c r="H7" s="31"/>
      <c r="I7" s="31"/>
      <c r="J7" s="31"/>
      <c r="K7" s="31"/>
      <c r="L7" s="31"/>
      <c r="M7" s="31"/>
      <c r="N7" s="31"/>
      <c r="O7" s="984"/>
    </row>
    <row r="8" spans="1:15">
      <c r="B8" s="983"/>
      <c r="C8" s="31"/>
      <c r="D8" s="31"/>
      <c r="E8" s="31"/>
      <c r="F8" s="31"/>
      <c r="G8" s="31"/>
      <c r="H8" s="31"/>
      <c r="I8" s="31"/>
      <c r="J8" s="31"/>
      <c r="K8" s="31"/>
      <c r="L8" s="31"/>
      <c r="M8" s="31"/>
      <c r="N8" s="31"/>
      <c r="O8" s="984"/>
    </row>
    <row r="9" spans="1:15">
      <c r="B9" s="983"/>
      <c r="C9" s="31"/>
      <c r="D9" s="31"/>
      <c r="E9" s="31"/>
      <c r="F9" s="31"/>
      <c r="G9" s="31"/>
      <c r="H9" s="31"/>
      <c r="I9" s="31"/>
      <c r="J9" s="31"/>
      <c r="K9" s="31"/>
      <c r="L9" s="31"/>
      <c r="M9" s="31"/>
      <c r="N9" s="31"/>
      <c r="O9" s="984"/>
    </row>
    <row r="10" spans="1:15">
      <c r="B10" s="983"/>
      <c r="C10" s="31"/>
      <c r="D10" s="31"/>
      <c r="E10" s="31"/>
      <c r="F10" s="31"/>
      <c r="G10" s="31"/>
      <c r="H10" s="31"/>
      <c r="I10" s="31"/>
      <c r="J10" s="31"/>
      <c r="K10" s="31"/>
      <c r="L10" s="31"/>
      <c r="M10" s="31"/>
      <c r="N10" s="31"/>
      <c r="O10" s="984"/>
    </row>
    <row r="11" spans="1:15">
      <c r="B11" s="983"/>
      <c r="C11" s="31"/>
      <c r="D11" s="31"/>
      <c r="E11" s="31"/>
      <c r="F11" s="31"/>
      <c r="G11" s="31"/>
      <c r="H11" s="31"/>
      <c r="I11" s="31"/>
      <c r="J11" s="31"/>
      <c r="K11" s="31"/>
      <c r="L11" s="31"/>
      <c r="M11" s="31"/>
      <c r="N11" s="31"/>
      <c r="O11" s="984"/>
    </row>
    <row r="12" spans="1:15">
      <c r="B12" s="983"/>
      <c r="C12" s="31"/>
      <c r="D12" s="31"/>
      <c r="E12" s="31"/>
      <c r="F12" s="31"/>
      <c r="G12" s="31"/>
      <c r="H12" s="31"/>
      <c r="I12" s="31"/>
      <c r="J12" s="31"/>
      <c r="K12" s="31"/>
      <c r="L12" s="31"/>
      <c r="M12" s="31"/>
      <c r="N12" s="31"/>
      <c r="O12" s="984"/>
    </row>
    <row r="13" spans="1:15">
      <c r="B13" s="983"/>
      <c r="C13" s="31"/>
      <c r="D13" s="31"/>
      <c r="E13" s="31"/>
      <c r="F13" s="31"/>
      <c r="G13" s="31"/>
      <c r="H13" s="31"/>
      <c r="I13" s="31"/>
      <c r="J13" s="31"/>
      <c r="K13" s="31"/>
      <c r="L13" s="31"/>
      <c r="M13" s="31"/>
      <c r="N13" s="31"/>
      <c r="O13" s="984"/>
    </row>
    <row r="14" spans="1:15">
      <c r="B14" s="983"/>
      <c r="C14" s="31"/>
      <c r="D14" s="31"/>
      <c r="E14" s="31"/>
      <c r="F14" s="31"/>
      <c r="G14" s="31"/>
      <c r="H14" s="31"/>
      <c r="I14" s="31"/>
      <c r="J14" s="31"/>
      <c r="K14" s="31"/>
      <c r="L14" s="31"/>
      <c r="M14" s="31"/>
      <c r="N14" s="31"/>
      <c r="O14" s="984"/>
    </row>
    <row r="15" spans="1:15">
      <c r="B15" s="983"/>
      <c r="C15" s="31"/>
      <c r="D15" s="31"/>
      <c r="E15" s="31"/>
      <c r="F15" s="31"/>
      <c r="G15" s="31"/>
      <c r="H15" s="31"/>
      <c r="I15" s="31"/>
      <c r="J15" s="31"/>
      <c r="K15" s="31"/>
      <c r="L15" s="31"/>
      <c r="M15" s="31"/>
      <c r="N15" s="31"/>
      <c r="O15" s="984"/>
    </row>
    <row r="16" spans="1:15">
      <c r="B16" s="983"/>
      <c r="C16" s="31"/>
      <c r="D16" s="31"/>
      <c r="E16" s="31"/>
      <c r="F16" s="31"/>
      <c r="G16" s="31"/>
      <c r="H16" s="31"/>
      <c r="I16" s="31"/>
      <c r="J16" s="31"/>
      <c r="K16" s="31"/>
      <c r="L16" s="31"/>
      <c r="M16" s="31"/>
      <c r="N16" s="31"/>
      <c r="O16" s="984"/>
    </row>
    <row r="17" spans="2:15">
      <c r="B17" s="983"/>
      <c r="C17" s="31"/>
      <c r="D17" s="31"/>
      <c r="E17" s="31"/>
      <c r="F17" s="31"/>
      <c r="G17" s="31"/>
      <c r="H17" s="31"/>
      <c r="I17" s="31"/>
      <c r="J17" s="31"/>
      <c r="K17" s="31"/>
      <c r="L17" s="31"/>
      <c r="M17" s="31"/>
      <c r="N17" s="31"/>
      <c r="O17" s="984"/>
    </row>
    <row r="18" spans="2:15">
      <c r="B18" s="983"/>
      <c r="C18" s="31"/>
      <c r="D18" s="31"/>
      <c r="E18" s="31"/>
      <c r="F18" s="31"/>
      <c r="G18" s="31"/>
      <c r="H18" s="31"/>
      <c r="I18" s="31"/>
      <c r="J18" s="31"/>
      <c r="K18" s="31"/>
      <c r="L18" s="31"/>
      <c r="M18" s="31"/>
      <c r="N18" s="31"/>
      <c r="O18" s="984"/>
    </row>
    <row r="19" spans="2:15">
      <c r="B19" s="983"/>
      <c r="C19" s="31"/>
      <c r="D19" s="31"/>
      <c r="E19" s="31"/>
      <c r="F19" s="31"/>
      <c r="G19" s="31"/>
      <c r="H19" s="31"/>
      <c r="I19" s="31"/>
      <c r="J19" s="31"/>
      <c r="K19" s="31"/>
      <c r="L19" s="31"/>
      <c r="M19" s="31"/>
      <c r="N19" s="31"/>
      <c r="O19" s="984"/>
    </row>
    <row r="20" spans="2:15">
      <c r="B20" s="983"/>
      <c r="C20" s="31"/>
      <c r="D20" s="31"/>
      <c r="E20" s="31"/>
      <c r="F20" s="31"/>
      <c r="G20" s="31"/>
      <c r="H20" s="31"/>
      <c r="I20" s="31"/>
      <c r="J20" s="31"/>
      <c r="K20" s="31"/>
      <c r="L20" s="31"/>
      <c r="M20" s="31"/>
      <c r="N20" s="31"/>
      <c r="O20" s="984"/>
    </row>
    <row r="21" spans="2:15">
      <c r="B21" s="983"/>
      <c r="C21" s="31"/>
      <c r="D21" s="31"/>
      <c r="E21" s="31"/>
      <c r="F21" s="31"/>
      <c r="G21" s="31"/>
      <c r="H21" s="31"/>
      <c r="I21" s="31"/>
      <c r="J21" s="31"/>
      <c r="K21" s="31"/>
      <c r="L21" s="31"/>
      <c r="M21" s="31"/>
      <c r="N21" s="31"/>
      <c r="O21" s="984"/>
    </row>
    <row r="22" spans="2:15">
      <c r="B22" s="983"/>
      <c r="C22" s="31"/>
      <c r="D22" s="31"/>
      <c r="E22" s="31"/>
      <c r="F22" s="31"/>
      <c r="G22" s="31"/>
      <c r="H22" s="31"/>
      <c r="I22" s="31"/>
      <c r="J22" s="31"/>
      <c r="K22" s="31"/>
      <c r="L22" s="31"/>
      <c r="M22" s="31"/>
      <c r="N22" s="31"/>
      <c r="O22" s="984"/>
    </row>
    <row r="23" spans="2:15">
      <c r="B23" s="983"/>
      <c r="C23" s="31"/>
      <c r="D23" s="31"/>
      <c r="E23" s="31"/>
      <c r="F23" s="31"/>
      <c r="G23" s="31"/>
      <c r="H23" s="31"/>
      <c r="I23" s="31"/>
      <c r="J23" s="31"/>
      <c r="K23" s="31"/>
      <c r="L23" s="31"/>
      <c r="M23" s="31"/>
      <c r="N23" s="31"/>
      <c r="O23" s="984"/>
    </row>
    <row r="24" spans="2:15">
      <c r="B24" s="983"/>
      <c r="C24" s="31"/>
      <c r="D24" s="31"/>
      <c r="E24" s="31"/>
      <c r="F24" s="31"/>
      <c r="G24" s="31"/>
      <c r="H24" s="31"/>
      <c r="I24" s="31"/>
      <c r="J24" s="31"/>
      <c r="K24" s="31"/>
      <c r="L24" s="31"/>
      <c r="M24" s="31"/>
      <c r="N24" s="31"/>
      <c r="O24" s="984"/>
    </row>
    <row r="25" spans="2:15">
      <c r="B25" s="983"/>
      <c r="C25" s="31"/>
      <c r="D25" s="31"/>
      <c r="E25" s="31"/>
      <c r="F25" s="31"/>
      <c r="G25" s="31"/>
      <c r="H25" s="31"/>
      <c r="I25" s="31"/>
      <c r="J25" s="31"/>
      <c r="K25" s="31"/>
      <c r="L25" s="31"/>
      <c r="M25" s="31"/>
      <c r="N25" s="31"/>
      <c r="O25" s="984"/>
    </row>
    <row r="26" spans="2:15">
      <c r="B26" s="983"/>
      <c r="C26" s="31"/>
      <c r="D26" s="31"/>
      <c r="E26" s="31"/>
      <c r="F26" s="31"/>
      <c r="G26" s="31"/>
      <c r="H26" s="31"/>
      <c r="I26" s="31"/>
      <c r="J26" s="31"/>
      <c r="K26" s="31"/>
      <c r="L26" s="31"/>
      <c r="M26" s="31"/>
      <c r="N26" s="31"/>
      <c r="O26" s="984"/>
    </row>
    <row r="27" spans="2:15">
      <c r="B27" s="983"/>
      <c r="C27" s="31"/>
      <c r="D27" s="31"/>
      <c r="E27" s="31"/>
      <c r="F27" s="31"/>
      <c r="G27" s="31"/>
      <c r="H27" s="31"/>
      <c r="I27" s="31"/>
      <c r="J27" s="31"/>
      <c r="K27" s="31"/>
      <c r="L27" s="31"/>
      <c r="M27" s="31"/>
      <c r="N27" s="31"/>
      <c r="O27" s="984"/>
    </row>
    <row r="28" spans="2:15">
      <c r="B28" s="983"/>
      <c r="C28" s="31"/>
      <c r="D28" s="31"/>
      <c r="E28" s="31"/>
      <c r="F28" s="31"/>
      <c r="G28" s="31"/>
      <c r="H28" s="31"/>
      <c r="I28" s="31"/>
      <c r="J28" s="31"/>
      <c r="K28" s="31"/>
      <c r="L28" s="31"/>
      <c r="M28" s="31"/>
      <c r="N28" s="31"/>
      <c r="O28" s="984"/>
    </row>
    <row r="29" spans="2:15">
      <c r="B29" s="983"/>
      <c r="C29" s="31"/>
      <c r="D29" s="31"/>
      <c r="E29" s="31"/>
      <c r="F29" s="31"/>
      <c r="G29" s="31"/>
      <c r="H29" s="31"/>
      <c r="I29" s="31"/>
      <c r="J29" s="31"/>
      <c r="K29" s="31"/>
      <c r="L29" s="31"/>
      <c r="M29" s="31"/>
      <c r="N29" s="31"/>
      <c r="O29" s="984"/>
    </row>
    <row r="30" spans="2:15">
      <c r="B30" s="983"/>
      <c r="C30" s="31"/>
      <c r="D30" s="31"/>
      <c r="E30" s="31"/>
      <c r="F30" s="31"/>
      <c r="G30" s="31"/>
      <c r="H30" s="31"/>
      <c r="I30" s="31"/>
      <c r="J30" s="31"/>
      <c r="K30" s="31"/>
      <c r="L30" s="31"/>
      <c r="M30" s="31"/>
      <c r="N30" s="31"/>
      <c r="O30" s="984"/>
    </row>
    <row r="31" spans="2:15">
      <c r="B31" s="983"/>
      <c r="C31" s="31"/>
      <c r="D31" s="31"/>
      <c r="E31" s="31"/>
      <c r="F31" s="31"/>
      <c r="G31" s="31"/>
      <c r="H31" s="31"/>
      <c r="I31" s="31"/>
      <c r="J31" s="31"/>
      <c r="K31" s="31"/>
      <c r="L31" s="31"/>
      <c r="M31" s="31"/>
      <c r="N31" s="31"/>
      <c r="O31" s="984"/>
    </row>
    <row r="32" spans="2:15">
      <c r="B32" s="983"/>
      <c r="C32" s="31"/>
      <c r="D32" s="31"/>
      <c r="E32" s="31"/>
      <c r="F32" s="31"/>
      <c r="G32" s="31"/>
      <c r="H32" s="31"/>
      <c r="I32" s="31"/>
      <c r="J32" s="31"/>
      <c r="K32" s="31"/>
      <c r="L32" s="31"/>
      <c r="M32" s="31"/>
      <c r="N32" s="31"/>
      <c r="O32" s="984"/>
    </row>
    <row r="33" spans="2:15">
      <c r="B33" s="983"/>
      <c r="C33" s="31"/>
      <c r="D33" s="31"/>
      <c r="E33" s="31"/>
      <c r="F33" s="31"/>
      <c r="G33" s="31"/>
      <c r="H33" s="31"/>
      <c r="I33" s="31"/>
      <c r="J33" s="31"/>
      <c r="K33" s="31"/>
      <c r="L33" s="31"/>
      <c r="M33" s="31"/>
      <c r="N33" s="31"/>
      <c r="O33" s="984"/>
    </row>
    <row r="34" spans="2:15">
      <c r="B34" s="983"/>
      <c r="C34" s="31"/>
      <c r="D34" s="31"/>
      <c r="E34" s="31"/>
      <c r="F34" s="31"/>
      <c r="G34" s="31"/>
      <c r="H34" s="31"/>
      <c r="I34" s="31"/>
      <c r="J34" s="31"/>
      <c r="K34" s="31"/>
      <c r="L34" s="31"/>
      <c r="M34" s="31"/>
      <c r="N34" s="31"/>
      <c r="O34" s="984"/>
    </row>
    <row r="35" spans="2:15">
      <c r="B35" s="983"/>
      <c r="C35" s="31"/>
      <c r="D35" s="31"/>
      <c r="E35" s="31"/>
      <c r="F35" s="31"/>
      <c r="G35" s="31"/>
      <c r="H35" s="31"/>
      <c r="I35" s="31"/>
      <c r="J35" s="31"/>
      <c r="K35" s="31"/>
      <c r="L35" s="31"/>
      <c r="M35" s="31"/>
      <c r="N35" s="31"/>
      <c r="O35" s="984"/>
    </row>
    <row r="36" spans="2:15">
      <c r="B36" s="983"/>
      <c r="C36" s="31"/>
      <c r="D36" s="31"/>
      <c r="E36" s="31"/>
      <c r="F36" s="31"/>
      <c r="G36" s="31"/>
      <c r="H36" s="31"/>
      <c r="I36" s="31"/>
      <c r="J36" s="31"/>
      <c r="K36" s="31"/>
      <c r="L36" s="31"/>
      <c r="M36" s="31"/>
      <c r="N36" s="31"/>
      <c r="O36" s="984"/>
    </row>
    <row r="37" spans="2:15">
      <c r="B37" s="983"/>
      <c r="C37" s="31"/>
      <c r="D37" s="31"/>
      <c r="E37" s="31"/>
      <c r="F37" s="31"/>
      <c r="G37" s="31"/>
      <c r="H37" s="31"/>
      <c r="I37" s="31"/>
      <c r="J37" s="31"/>
      <c r="K37" s="31"/>
      <c r="L37" s="31"/>
      <c r="M37" s="31"/>
      <c r="N37" s="31"/>
      <c r="O37" s="984"/>
    </row>
    <row r="38" spans="2:15">
      <c r="B38" s="983"/>
      <c r="C38" s="31"/>
      <c r="D38" s="31"/>
      <c r="E38" s="31"/>
      <c r="F38" s="31"/>
      <c r="G38" s="31"/>
      <c r="H38" s="31"/>
      <c r="I38" s="31"/>
      <c r="J38" s="31"/>
      <c r="K38" s="31"/>
      <c r="L38" s="31"/>
      <c r="M38" s="31"/>
      <c r="N38" s="31"/>
      <c r="O38" s="984"/>
    </row>
    <row r="39" spans="2:15">
      <c r="B39" s="983"/>
      <c r="C39" s="31"/>
      <c r="D39" s="31"/>
      <c r="E39" s="31"/>
      <c r="F39" s="31"/>
      <c r="G39" s="31"/>
      <c r="H39" s="31"/>
      <c r="I39" s="31"/>
      <c r="J39" s="31"/>
      <c r="K39" s="31"/>
      <c r="L39" s="31"/>
      <c r="M39" s="31"/>
      <c r="N39" s="31"/>
      <c r="O39" s="984"/>
    </row>
    <row r="40" spans="2:15">
      <c r="B40" s="983"/>
      <c r="C40" s="31"/>
      <c r="D40" s="31"/>
      <c r="E40" s="31"/>
      <c r="F40" s="31"/>
      <c r="G40" s="31"/>
      <c r="H40" s="31"/>
      <c r="I40" s="31"/>
      <c r="J40" s="31"/>
      <c r="K40" s="31"/>
      <c r="L40" s="31"/>
      <c r="M40" s="31"/>
      <c r="N40" s="31"/>
      <c r="O40" s="984"/>
    </row>
    <row r="41" spans="2:15">
      <c r="B41" s="983"/>
      <c r="C41" s="31"/>
      <c r="D41" s="31"/>
      <c r="E41" s="31"/>
      <c r="F41" s="31"/>
      <c r="G41" s="31"/>
      <c r="H41" s="31"/>
      <c r="I41" s="31"/>
      <c r="J41" s="31"/>
      <c r="K41" s="31"/>
      <c r="L41" s="31"/>
      <c r="M41" s="31"/>
      <c r="N41" s="31"/>
      <c r="O41" s="984"/>
    </row>
    <row r="42" spans="2:15">
      <c r="B42" s="983"/>
      <c r="C42" s="31"/>
      <c r="D42" s="31"/>
      <c r="E42" s="31"/>
      <c r="F42" s="31"/>
      <c r="G42" s="31"/>
      <c r="H42" s="31"/>
      <c r="I42" s="31"/>
      <c r="J42" s="31"/>
      <c r="K42" s="31"/>
      <c r="L42" s="31"/>
      <c r="M42" s="31"/>
      <c r="N42" s="31"/>
      <c r="O42" s="984"/>
    </row>
    <row r="43" spans="2:15">
      <c r="B43" s="983"/>
      <c r="C43" s="31"/>
      <c r="D43" s="31"/>
      <c r="E43" s="31"/>
      <c r="F43" s="31"/>
      <c r="G43" s="31"/>
      <c r="H43" s="31"/>
      <c r="I43" s="31"/>
      <c r="J43" s="31"/>
      <c r="K43" s="31"/>
      <c r="L43" s="31"/>
      <c r="M43" s="31"/>
      <c r="N43" s="31"/>
      <c r="O43" s="984"/>
    </row>
    <row r="44" spans="2:15">
      <c r="B44" s="983"/>
      <c r="C44" s="31"/>
      <c r="D44" s="31"/>
      <c r="E44" s="31"/>
      <c r="F44" s="31"/>
      <c r="G44" s="31"/>
      <c r="H44" s="31"/>
      <c r="I44" s="31"/>
      <c r="J44" s="31"/>
      <c r="K44" s="31"/>
      <c r="L44" s="31"/>
      <c r="M44" s="31"/>
      <c r="N44" s="31"/>
      <c r="O44" s="984"/>
    </row>
    <row r="45" spans="2:15">
      <c r="B45" s="983"/>
      <c r="C45" s="31"/>
      <c r="D45" s="31"/>
      <c r="E45" s="31"/>
      <c r="F45" s="31"/>
      <c r="G45" s="31"/>
      <c r="H45" s="31"/>
      <c r="I45" s="31"/>
      <c r="J45" s="31"/>
      <c r="K45" s="31"/>
      <c r="L45" s="31"/>
      <c r="M45" s="31"/>
      <c r="N45" s="31"/>
      <c r="O45" s="984"/>
    </row>
    <row r="46" spans="2:15">
      <c r="B46" s="983"/>
      <c r="C46" s="31"/>
      <c r="D46" s="31"/>
      <c r="E46" s="31"/>
      <c r="F46" s="31"/>
      <c r="G46" s="31"/>
      <c r="H46" s="31"/>
      <c r="I46" s="31"/>
      <c r="J46" s="31"/>
      <c r="K46" s="31"/>
      <c r="L46" s="31"/>
      <c r="M46" s="31"/>
      <c r="N46" s="31"/>
      <c r="O46" s="984"/>
    </row>
    <row r="47" spans="2:15">
      <c r="B47" s="983"/>
      <c r="C47" s="31"/>
      <c r="D47" s="31"/>
      <c r="E47" s="31"/>
      <c r="F47" s="31"/>
      <c r="G47" s="31"/>
      <c r="H47" s="31"/>
      <c r="I47" s="31"/>
      <c r="J47" s="31"/>
      <c r="K47" s="31"/>
      <c r="L47" s="31"/>
      <c r="M47" s="31"/>
      <c r="N47" s="31"/>
      <c r="O47" s="984"/>
    </row>
    <row r="48" spans="2:15">
      <c r="B48" s="983"/>
      <c r="C48" s="31"/>
      <c r="D48" s="31"/>
      <c r="E48" s="31"/>
      <c r="F48" s="31"/>
      <c r="G48" s="31"/>
      <c r="H48" s="31"/>
      <c r="I48" s="31"/>
      <c r="J48" s="31"/>
      <c r="K48" s="31"/>
      <c r="L48" s="31"/>
      <c r="M48" s="31"/>
      <c r="N48" s="31"/>
      <c r="O48" s="984"/>
    </row>
    <row r="49" spans="2:15">
      <c r="B49" s="983"/>
      <c r="C49" s="31"/>
      <c r="D49" s="31"/>
      <c r="E49" s="31"/>
      <c r="F49" s="31"/>
      <c r="G49" s="31"/>
      <c r="H49" s="31"/>
      <c r="I49" s="31"/>
      <c r="J49" s="31"/>
      <c r="K49" s="31"/>
      <c r="L49" s="31"/>
      <c r="M49" s="31"/>
      <c r="N49" s="31"/>
      <c r="O49" s="984"/>
    </row>
    <row r="50" spans="2:15">
      <c r="B50" s="983"/>
      <c r="C50" s="31"/>
      <c r="D50" s="31"/>
      <c r="E50" s="31"/>
      <c r="F50" s="31"/>
      <c r="G50" s="31"/>
      <c r="H50" s="31"/>
      <c r="I50" s="31"/>
      <c r="J50" s="31"/>
      <c r="K50" s="31"/>
      <c r="L50" s="31"/>
      <c r="M50" s="31"/>
      <c r="N50" s="31"/>
      <c r="O50" s="984"/>
    </row>
    <row r="51" spans="2:15">
      <c r="B51" s="983"/>
      <c r="C51" s="31"/>
      <c r="D51" s="31"/>
      <c r="E51" s="31"/>
      <c r="F51" s="31"/>
      <c r="G51" s="31"/>
      <c r="H51" s="31"/>
      <c r="I51" s="31"/>
      <c r="J51" s="31"/>
      <c r="K51" s="31"/>
      <c r="L51" s="31"/>
      <c r="M51" s="31"/>
      <c r="N51" s="31"/>
      <c r="O51" s="984"/>
    </row>
    <row r="52" spans="2:15">
      <c r="B52" s="983"/>
      <c r="C52" s="31"/>
      <c r="D52" s="31"/>
      <c r="E52" s="31"/>
      <c r="F52" s="31"/>
      <c r="G52" s="31"/>
      <c r="H52" s="31"/>
      <c r="I52" s="31"/>
      <c r="J52" s="31"/>
      <c r="K52" s="31"/>
      <c r="L52" s="31"/>
      <c r="M52" s="31"/>
      <c r="N52" s="31"/>
      <c r="O52" s="984"/>
    </row>
    <row r="53" spans="2:15">
      <c r="B53" s="983"/>
      <c r="C53" s="31"/>
      <c r="D53" s="31"/>
      <c r="E53" s="31"/>
      <c r="F53" s="31"/>
      <c r="G53" s="31"/>
      <c r="H53" s="31"/>
      <c r="I53" s="31"/>
      <c r="J53" s="31"/>
      <c r="K53" s="31"/>
      <c r="L53" s="31"/>
      <c r="M53" s="31"/>
      <c r="N53" s="31"/>
      <c r="O53" s="984"/>
    </row>
    <row r="54" spans="2:15">
      <c r="B54" s="983"/>
      <c r="C54" s="31"/>
      <c r="D54" s="31"/>
      <c r="E54" s="31"/>
      <c r="F54" s="31"/>
      <c r="G54" s="31"/>
      <c r="H54" s="31"/>
      <c r="I54" s="31"/>
      <c r="J54" s="31"/>
      <c r="K54" s="31"/>
      <c r="L54" s="31"/>
      <c r="M54" s="31"/>
      <c r="N54" s="31"/>
      <c r="O54" s="984"/>
    </row>
    <row r="55" spans="2:15">
      <c r="B55" s="983"/>
      <c r="C55" s="31"/>
      <c r="D55" s="31"/>
      <c r="E55" s="31"/>
      <c r="F55" s="31"/>
      <c r="G55" s="31"/>
      <c r="H55" s="31"/>
      <c r="I55" s="31"/>
      <c r="J55" s="31"/>
      <c r="K55" s="31"/>
      <c r="L55" s="31"/>
      <c r="M55" s="31"/>
      <c r="N55" s="31"/>
      <c r="O55" s="984"/>
    </row>
    <row r="56" spans="2:15">
      <c r="B56" s="983"/>
      <c r="C56" s="31"/>
      <c r="D56" s="31"/>
      <c r="E56" s="31"/>
      <c r="F56" s="31"/>
      <c r="G56" s="31"/>
      <c r="H56" s="31"/>
      <c r="I56" s="31"/>
      <c r="J56" s="31"/>
      <c r="K56" s="31"/>
      <c r="L56" s="31"/>
      <c r="M56" s="31"/>
      <c r="N56" s="31"/>
      <c r="O56" s="984"/>
    </row>
    <row r="57" spans="2:15">
      <c r="B57" s="985"/>
      <c r="C57" s="986"/>
      <c r="D57" s="986"/>
      <c r="E57" s="986"/>
      <c r="F57" s="986"/>
      <c r="G57" s="986"/>
      <c r="H57" s="986"/>
      <c r="I57" s="986"/>
      <c r="J57" s="986"/>
      <c r="K57" s="986"/>
      <c r="L57" s="986"/>
      <c r="M57" s="986"/>
      <c r="N57" s="986"/>
      <c r="O57" s="987"/>
    </row>
  </sheetData>
  <sheetProtection algorithmName="SHA-512" hashValue="t474iaEbGpwZgg1cSWFf+jjdNUPbp1QCyH6K5N8x51iIi/C9YO7y6RxPcLo0noTviiLi5Jozb9FtR2pYzBwLZw==" saltValue="HJvmeDAVkkNcLqYAW0iRDA==" spinCount="100000" sheet="1" formatCells="0" formatColumns="0" formatRows="0" insertColumns="0" insertRows="0" deleteRows="0" selectLockedCells="1" autoFilter="0" pivotTables="0"/>
  <mergeCells count="1">
    <mergeCell ref="E4:O4"/>
  </mergeCells>
  <phoneticPr fontId="22"/>
  <conditionalFormatting sqref="A1:XFD1048576">
    <cfRule type="containsText" dxfId="476" priority="1" operator="containsText" text="(例)">
      <formula>NOT(ISERROR(SEARCH("(例)",A1)))</formula>
    </cfRule>
  </conditionalFormatting>
  <conditionalFormatting sqref="C4 E4:O4">
    <cfRule type="containsBlanks" dxfId="475" priority="2">
      <formula>LEN(TRIM(C4))=0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&amp;R&amp;K00-044R6高層ZEH-M_ver.1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76" customWidth="1"/>
    <col min="2" max="2" width="5.58203125" style="32" bestFit="1" customWidth="1"/>
    <col min="3" max="3" width="5.58203125" style="89" bestFit="1" customWidth="1"/>
    <col min="4" max="4" width="5.58203125" style="20" bestFit="1" customWidth="1"/>
    <col min="5" max="5" width="6.83203125" style="79" bestFit="1" customWidth="1"/>
    <col min="6" max="6" width="8.58203125" style="79" customWidth="1"/>
    <col min="7" max="7" width="9.08203125" style="79" bestFit="1" customWidth="1"/>
    <col min="8" max="9" width="7.5" style="19" bestFit="1" customWidth="1"/>
    <col min="10" max="10" width="11.08203125" style="19" bestFit="1" customWidth="1"/>
    <col min="11" max="11" width="7.5" style="19" bestFit="1" customWidth="1"/>
    <col min="12" max="12" width="8.5" style="19" bestFit="1" customWidth="1"/>
    <col min="13" max="13" width="7.33203125" style="19" bestFit="1" customWidth="1"/>
    <col min="14" max="14" width="13.33203125" style="41" bestFit="1" customWidth="1"/>
    <col min="15" max="15" width="4.58203125" style="73" customWidth="1"/>
    <col min="16" max="16" width="9.58203125" style="19" customWidth="1"/>
    <col min="17" max="17" width="5.58203125" style="19" bestFit="1" customWidth="1"/>
    <col min="18" max="18" width="4.58203125" style="73" customWidth="1"/>
    <col min="19" max="19" width="9.58203125" style="19" customWidth="1"/>
    <col min="20" max="20" width="5.58203125" style="19" bestFit="1" customWidth="1"/>
    <col min="21" max="21" width="4.58203125" style="73" customWidth="1"/>
    <col min="22" max="22" width="9.58203125" style="19" customWidth="1"/>
    <col min="23" max="23" width="5.58203125" style="19" bestFit="1" customWidth="1"/>
    <col min="24" max="24" width="4.58203125" style="73" customWidth="1"/>
    <col min="25" max="25" width="9.58203125" style="19" customWidth="1"/>
    <col min="26" max="26" width="5.58203125" style="19" bestFit="1" customWidth="1"/>
    <col min="27" max="27" width="4.58203125" style="73" customWidth="1"/>
    <col min="28" max="28" width="10.33203125" style="19" customWidth="1"/>
    <col min="29" max="29" width="4.58203125" style="73" customWidth="1"/>
    <col min="30" max="30" width="18.58203125" style="19" customWidth="1"/>
    <col min="31" max="31" width="4.58203125" style="73" customWidth="1"/>
    <col min="32" max="32" width="18.58203125" style="19" customWidth="1"/>
    <col min="33" max="33" width="4.58203125" style="73" customWidth="1"/>
    <col min="34" max="34" width="15.58203125" style="19" customWidth="1"/>
    <col min="35" max="35" width="4.58203125" style="73" customWidth="1"/>
    <col min="36" max="36" width="18.58203125" style="19" customWidth="1"/>
    <col min="37" max="37" width="4.58203125" style="73" customWidth="1"/>
    <col min="38" max="38" width="13.83203125" style="19" customWidth="1"/>
    <col min="39" max="39" width="4.58203125" style="73" customWidth="1"/>
    <col min="40" max="40" width="9.58203125" style="19" customWidth="1"/>
    <col min="41" max="41" width="4.58203125" style="73" customWidth="1"/>
    <col min="42" max="42" width="15.58203125" style="39" customWidth="1"/>
    <col min="43" max="43" width="4.58203125" style="73" customWidth="1"/>
    <col min="44" max="44" width="15.58203125" style="19" customWidth="1"/>
    <col min="45" max="45" width="5.58203125" style="19" bestFit="1" customWidth="1"/>
    <col min="46" max="46" width="4.58203125" style="73" customWidth="1"/>
    <col min="47" max="47" width="5.58203125" style="19" customWidth="1"/>
    <col min="48" max="48" width="15.58203125" style="19" customWidth="1"/>
    <col min="49" max="49" width="4.58203125" style="73" customWidth="1"/>
    <col min="50" max="51" width="15.58203125" style="19" customWidth="1"/>
    <col min="52" max="52" width="4.58203125" style="73" customWidth="1"/>
    <col min="53" max="53" width="1.58203125" style="32" customWidth="1"/>
    <col min="54" max="54" width="9" style="32" customWidth="1"/>
    <col min="55" max="55" width="6.83203125" style="32" hidden="1" customWidth="1"/>
    <col min="56" max="56" width="5.83203125" style="32" hidden="1" customWidth="1"/>
    <col min="57" max="57" width="1.58203125" style="32" hidden="1" customWidth="1"/>
    <col min="58" max="59" width="5.58203125" style="32" hidden="1" customWidth="1"/>
    <col min="60" max="60" width="1.58203125" style="32" hidden="1" customWidth="1"/>
    <col min="61" max="61" width="13.33203125" style="32" hidden="1" customWidth="1"/>
    <col min="62" max="62" width="9.33203125" style="32" hidden="1" customWidth="1"/>
    <col min="63" max="63" width="5.83203125" style="32" hidden="1" customWidth="1"/>
    <col min="64" max="64" width="10" style="32" hidden="1" customWidth="1"/>
    <col min="65" max="16384" width="9" style="32"/>
  </cols>
  <sheetData>
    <row r="1" spans="1:64" s="198" customFormat="1" ht="19">
      <c r="A1" s="195" t="s">
        <v>1014</v>
      </c>
      <c r="B1" s="195"/>
      <c r="C1" s="196"/>
      <c r="D1" s="197"/>
      <c r="N1" s="199"/>
      <c r="O1" s="200"/>
      <c r="R1" s="200"/>
      <c r="U1" s="200"/>
      <c r="X1" s="200"/>
      <c r="AA1" s="200"/>
      <c r="AC1" s="200"/>
      <c r="AE1" s="200"/>
      <c r="AG1" s="200"/>
      <c r="AI1" s="200"/>
      <c r="AK1" s="200"/>
      <c r="AM1" s="200"/>
      <c r="AO1" s="200"/>
      <c r="AP1" s="201"/>
      <c r="AQ1" s="200"/>
      <c r="AT1" s="200"/>
      <c r="AW1" s="200"/>
      <c r="AZ1" s="200"/>
    </row>
    <row r="2" spans="1:64" s="198" customFormat="1" ht="19">
      <c r="A2" s="195" t="s">
        <v>1007</v>
      </c>
      <c r="C2" s="196"/>
      <c r="D2" s="197"/>
      <c r="N2" s="199"/>
      <c r="O2" s="200"/>
      <c r="R2" s="200"/>
      <c r="U2" s="200"/>
      <c r="X2" s="200"/>
      <c r="AA2" s="200"/>
      <c r="AC2" s="200"/>
      <c r="AE2" s="200"/>
      <c r="AG2" s="200"/>
      <c r="AI2" s="200"/>
      <c r="AK2" s="200"/>
      <c r="AM2" s="200"/>
      <c r="AO2" s="200"/>
      <c r="AP2" s="201"/>
      <c r="AQ2" s="200"/>
      <c r="AT2" s="200"/>
      <c r="AW2" s="200"/>
      <c r="AZ2" s="200"/>
    </row>
    <row r="3" spans="1:64" s="198" customFormat="1" ht="19">
      <c r="A3" s="195" t="s">
        <v>379</v>
      </c>
      <c r="B3" s="195"/>
      <c r="C3" s="196"/>
      <c r="D3" s="197"/>
      <c r="N3" s="199"/>
      <c r="O3" s="200"/>
      <c r="R3" s="200"/>
      <c r="U3" s="200"/>
      <c r="X3" s="200"/>
      <c r="AA3" s="200"/>
      <c r="AC3" s="200"/>
      <c r="AE3" s="200"/>
      <c r="AG3" s="200"/>
      <c r="AI3" s="200"/>
      <c r="AK3" s="200"/>
      <c r="AM3" s="200"/>
      <c r="AO3" s="200"/>
      <c r="AP3" s="201"/>
      <c r="AQ3" s="200"/>
      <c r="AT3" s="200"/>
      <c r="AW3" s="200"/>
      <c r="AZ3" s="200"/>
    </row>
    <row r="4" spans="1:64" ht="13">
      <c r="A4" s="32"/>
      <c r="C4" s="86" t="s">
        <v>232</v>
      </c>
      <c r="D4" s="12"/>
      <c r="E4" s="32"/>
      <c r="F4" s="32"/>
      <c r="G4" s="32"/>
      <c r="H4" s="14"/>
      <c r="I4" s="14"/>
      <c r="J4" s="14"/>
      <c r="K4" s="14"/>
      <c r="L4" s="14"/>
      <c r="M4" s="14"/>
      <c r="N4" s="68"/>
      <c r="O4" s="70"/>
      <c r="P4" s="14"/>
      <c r="Q4" s="14"/>
      <c r="R4" s="70"/>
      <c r="S4" s="14"/>
      <c r="T4" s="14"/>
      <c r="U4" s="70"/>
      <c r="V4" s="14"/>
      <c r="W4" s="14"/>
      <c r="X4" s="70"/>
      <c r="Y4" s="14"/>
      <c r="Z4" s="14"/>
      <c r="AA4" s="70"/>
      <c r="AB4" s="15"/>
      <c r="AC4" s="70"/>
      <c r="AD4" s="15"/>
      <c r="AE4" s="70"/>
      <c r="AF4" s="15"/>
      <c r="AG4" s="70"/>
      <c r="AH4" s="15"/>
      <c r="AI4" s="70"/>
      <c r="AJ4" s="15"/>
      <c r="AK4" s="70"/>
      <c r="AL4" s="14"/>
      <c r="AM4" s="70"/>
      <c r="AN4" s="14"/>
      <c r="AO4" s="70"/>
      <c r="AP4" s="69"/>
      <c r="AQ4" s="70"/>
      <c r="AR4" s="15"/>
      <c r="AS4" s="15"/>
      <c r="AT4" s="70"/>
      <c r="AU4" s="15"/>
      <c r="AV4" s="15"/>
      <c r="AW4" s="70"/>
      <c r="AX4" s="14"/>
      <c r="AY4" s="14"/>
      <c r="AZ4" s="70"/>
    </row>
    <row r="5" spans="1:64" ht="19">
      <c r="A5" s="32"/>
      <c r="B5" s="1788" t="s">
        <v>1118</v>
      </c>
      <c r="C5" s="1788"/>
      <c r="D5" s="1788"/>
      <c r="E5" s="1788"/>
      <c r="F5" s="1788"/>
      <c r="G5" s="1788"/>
      <c r="H5" s="14"/>
      <c r="I5" s="14"/>
      <c r="J5" s="14"/>
      <c r="K5" s="14"/>
      <c r="L5" s="14"/>
      <c r="M5" s="14"/>
      <c r="N5" s="68"/>
      <c r="O5" s="70"/>
      <c r="P5" s="14"/>
      <c r="Q5" s="14"/>
      <c r="R5" s="70"/>
      <c r="S5" s="14"/>
      <c r="T5" s="14"/>
      <c r="U5" s="70"/>
      <c r="V5" s="14"/>
      <c r="W5" s="14"/>
      <c r="X5" s="70"/>
      <c r="Y5" s="14"/>
      <c r="Z5" s="14"/>
      <c r="AA5" s="70"/>
      <c r="AB5" s="15"/>
      <c r="AC5" s="70"/>
      <c r="AD5" s="15"/>
      <c r="AE5" s="70"/>
      <c r="AF5" s="15"/>
      <c r="AG5" s="70"/>
      <c r="AH5" s="14"/>
      <c r="AI5" s="70"/>
      <c r="AJ5" s="15"/>
      <c r="AK5" s="70"/>
      <c r="AL5" s="14"/>
      <c r="AM5" s="70"/>
      <c r="AN5" s="15"/>
      <c r="AO5" s="70"/>
      <c r="AP5" s="69"/>
      <c r="AQ5" s="70"/>
      <c r="AR5" s="15"/>
      <c r="AS5" s="15"/>
      <c r="AT5" s="70"/>
      <c r="AU5" s="15"/>
      <c r="AV5" s="15"/>
      <c r="AW5" s="70"/>
      <c r="AX5" s="14"/>
      <c r="AY5" s="14"/>
      <c r="AZ5" s="70"/>
    </row>
    <row r="6" spans="1:64" ht="13">
      <c r="A6" s="32"/>
      <c r="C6" s="86" t="s">
        <v>232</v>
      </c>
      <c r="D6" s="12"/>
      <c r="E6" s="32"/>
      <c r="F6" s="32"/>
      <c r="G6" s="32"/>
      <c r="H6" s="14"/>
      <c r="I6" s="14"/>
      <c r="J6" s="14"/>
      <c r="K6" s="14"/>
      <c r="L6" s="14"/>
      <c r="M6" s="32"/>
      <c r="N6" s="34"/>
      <c r="O6" s="75"/>
      <c r="P6" s="32"/>
      <c r="Q6" s="14"/>
      <c r="R6" s="70"/>
      <c r="S6" s="14"/>
      <c r="T6" s="14"/>
      <c r="U6" s="70"/>
      <c r="V6" s="32"/>
      <c r="W6" s="14"/>
      <c r="X6" s="70"/>
      <c r="Y6" s="14"/>
      <c r="Z6" s="14"/>
      <c r="AA6" s="70"/>
      <c r="AB6" s="15"/>
      <c r="AC6" s="70"/>
      <c r="AD6" s="15"/>
      <c r="AE6" s="70"/>
      <c r="AF6" s="15"/>
      <c r="AG6" s="70"/>
      <c r="AH6" s="14"/>
      <c r="AI6" s="70"/>
      <c r="AJ6" s="15"/>
      <c r="AK6" s="70"/>
      <c r="AL6" s="14"/>
      <c r="AM6" s="70"/>
      <c r="AN6" s="14"/>
      <c r="AO6" s="70"/>
      <c r="AP6" s="36"/>
      <c r="AQ6" s="70"/>
      <c r="AR6" s="15"/>
      <c r="AS6" s="15"/>
      <c r="AT6" s="70"/>
      <c r="AU6" s="15"/>
      <c r="AV6" s="15"/>
      <c r="AW6" s="70"/>
      <c r="AX6" s="14"/>
      <c r="AY6" s="14"/>
      <c r="AZ6" s="70"/>
    </row>
    <row r="7" spans="1:64" ht="43.5" customHeight="1">
      <c r="A7" s="16"/>
      <c r="B7" s="1785" t="s">
        <v>233</v>
      </c>
      <c r="C7" s="1786"/>
      <c r="D7" s="1786"/>
      <c r="E7" s="1787"/>
      <c r="F7" s="1822" t="str">
        <f>'２.全体概要'!C7</f>
        <v/>
      </c>
      <c r="G7" s="1823"/>
      <c r="H7" s="1823"/>
      <c r="I7" s="1823"/>
      <c r="J7" s="1823"/>
      <c r="K7" s="1823"/>
      <c r="L7" s="1823"/>
      <c r="M7" s="1824" t="s">
        <v>1357</v>
      </c>
      <c r="N7" s="1824"/>
      <c r="O7" s="1824"/>
      <c r="P7" s="1825"/>
      <c r="Q7" s="14"/>
      <c r="R7" s="70"/>
      <c r="S7" s="14"/>
      <c r="T7" s="14"/>
      <c r="U7" s="70"/>
      <c r="V7" s="70"/>
      <c r="W7" s="14"/>
      <c r="X7" s="70"/>
      <c r="Y7" s="14"/>
      <c r="Z7" s="14"/>
      <c r="AA7" s="70"/>
      <c r="AB7" s="14"/>
      <c r="AC7" s="70"/>
      <c r="AD7" s="14"/>
      <c r="AE7" s="70"/>
      <c r="AF7" s="14"/>
      <c r="AG7" s="70"/>
      <c r="AH7" s="14"/>
      <c r="AI7" s="70"/>
      <c r="AJ7" s="15"/>
      <c r="AK7" s="70"/>
      <c r="AL7" s="14"/>
      <c r="AM7" s="70"/>
      <c r="AN7" s="14"/>
      <c r="AO7" s="70"/>
      <c r="AP7" s="36"/>
      <c r="AQ7" s="70"/>
      <c r="AR7" s="14"/>
      <c r="AS7" s="14"/>
      <c r="AT7" s="70"/>
      <c r="AU7" s="14"/>
      <c r="AV7" s="14"/>
      <c r="AW7" s="70"/>
      <c r="AX7" s="14"/>
      <c r="AY7" s="14"/>
      <c r="AZ7" s="70"/>
    </row>
    <row r="8" spans="1:64" ht="13.5" customHeight="1" thickBot="1">
      <c r="A8" s="32"/>
      <c r="C8" s="86" t="s">
        <v>232</v>
      </c>
      <c r="D8" s="12"/>
      <c r="E8" s="32"/>
      <c r="F8" s="32"/>
      <c r="G8" s="32"/>
      <c r="H8" s="32"/>
      <c r="I8" s="32"/>
      <c r="J8" s="32"/>
      <c r="K8" s="32"/>
      <c r="L8" s="32"/>
      <c r="M8" s="32"/>
      <c r="N8" s="34"/>
      <c r="O8" s="75"/>
      <c r="P8" s="13"/>
      <c r="Q8" s="13"/>
      <c r="R8" s="71"/>
      <c r="S8" s="13"/>
      <c r="T8" s="13"/>
      <c r="U8" s="71"/>
      <c r="V8" s="13"/>
      <c r="W8" s="13"/>
      <c r="X8" s="71"/>
      <c r="Y8" s="13"/>
      <c r="Z8" s="13"/>
      <c r="AA8" s="71"/>
      <c r="AB8" s="13"/>
      <c r="AC8" s="71"/>
      <c r="AD8" s="13"/>
      <c r="AE8" s="71"/>
      <c r="AF8" s="13"/>
      <c r="AG8" s="71"/>
      <c r="AH8" s="13"/>
      <c r="AI8" s="71"/>
      <c r="AJ8" s="17"/>
      <c r="AK8" s="71"/>
      <c r="AL8" s="13"/>
      <c r="AM8" s="71"/>
      <c r="AN8" s="13"/>
      <c r="AO8" s="71"/>
      <c r="AP8" s="37"/>
      <c r="AQ8" s="71"/>
      <c r="AR8" s="522"/>
      <c r="AS8" s="522"/>
      <c r="AT8" s="523"/>
      <c r="AU8" s="522"/>
      <c r="AV8" s="522"/>
      <c r="AW8" s="523"/>
      <c r="AX8" s="13"/>
      <c r="AY8" s="13"/>
      <c r="AZ8" s="71"/>
      <c r="BC8" s="713"/>
      <c r="BD8" s="713"/>
      <c r="BE8" s="714"/>
      <c r="BF8" s="1789" t="s">
        <v>234</v>
      </c>
      <c r="BG8" s="1789"/>
      <c r="BH8" s="714"/>
      <c r="BI8" s="1789" t="s">
        <v>181</v>
      </c>
      <c r="BJ8" s="1789"/>
      <c r="BK8" s="1789"/>
      <c r="BL8" s="1789"/>
    </row>
    <row r="9" spans="1:64" ht="21" customHeight="1">
      <c r="A9" s="90"/>
      <c r="B9" s="1799" t="s">
        <v>235</v>
      </c>
      <c r="C9" s="1805" t="s">
        <v>236</v>
      </c>
      <c r="D9" s="1799" t="s">
        <v>237</v>
      </c>
      <c r="E9" s="1799" t="s">
        <v>238</v>
      </c>
      <c r="F9" s="1799" t="s">
        <v>239</v>
      </c>
      <c r="G9" s="1799" t="s">
        <v>240</v>
      </c>
      <c r="H9" s="1793" t="s">
        <v>241</v>
      </c>
      <c r="I9" s="1794"/>
      <c r="J9" s="1793" t="s">
        <v>242</v>
      </c>
      <c r="K9" s="1826"/>
      <c r="L9" s="1826"/>
      <c r="M9" s="1826"/>
      <c r="N9" s="1826"/>
      <c r="O9" s="1794"/>
      <c r="P9" s="1790" t="s">
        <v>959</v>
      </c>
      <c r="Q9" s="1791"/>
      <c r="R9" s="1791"/>
      <c r="S9" s="1791"/>
      <c r="T9" s="1791"/>
      <c r="U9" s="1792"/>
      <c r="V9" s="1790" t="s">
        <v>960</v>
      </c>
      <c r="W9" s="1791"/>
      <c r="X9" s="1791"/>
      <c r="Y9" s="1791"/>
      <c r="Z9" s="1791"/>
      <c r="AA9" s="1792"/>
      <c r="AB9" s="1820" t="s">
        <v>436</v>
      </c>
      <c r="AC9" s="1821"/>
      <c r="AD9" s="1828" t="s">
        <v>930</v>
      </c>
      <c r="AE9" s="1829"/>
      <c r="AF9" s="1832" t="s">
        <v>929</v>
      </c>
      <c r="AG9" s="1833"/>
      <c r="AH9" s="1793" t="s">
        <v>243</v>
      </c>
      <c r="AI9" s="1794"/>
      <c r="AJ9" s="1793" t="s">
        <v>244</v>
      </c>
      <c r="AK9" s="1797"/>
      <c r="AL9" s="1799" t="s">
        <v>503</v>
      </c>
      <c r="AM9" s="1799"/>
      <c r="AN9" s="1799" t="s">
        <v>964</v>
      </c>
      <c r="AO9" s="1799"/>
      <c r="AP9" s="1799" t="s">
        <v>276</v>
      </c>
      <c r="AQ9" s="1799"/>
      <c r="AR9" s="1808" t="s">
        <v>428</v>
      </c>
      <c r="AS9" s="1809"/>
      <c r="AT9" s="1810"/>
      <c r="AU9" s="1808" t="s">
        <v>429</v>
      </c>
      <c r="AV9" s="1809"/>
      <c r="AW9" s="1810"/>
      <c r="AX9" s="1799" t="s">
        <v>680</v>
      </c>
      <c r="AY9" s="1799"/>
      <c r="AZ9" s="1799"/>
      <c r="BC9" s="713"/>
      <c r="BD9" s="713"/>
      <c r="BE9" s="714"/>
      <c r="BF9" s="1789"/>
      <c r="BG9" s="1789"/>
      <c r="BH9" s="714"/>
      <c r="BI9" s="1789" t="s">
        <v>245</v>
      </c>
      <c r="BJ9" s="1789" t="s">
        <v>246</v>
      </c>
      <c r="BK9" s="1789"/>
      <c r="BL9" s="1789"/>
    </row>
    <row r="10" spans="1:64" ht="34.5" customHeight="1">
      <c r="A10" s="91"/>
      <c r="B10" s="1800"/>
      <c r="C10" s="1806"/>
      <c r="D10" s="1800"/>
      <c r="E10" s="1800"/>
      <c r="F10" s="1800"/>
      <c r="G10" s="1800"/>
      <c r="H10" s="1795"/>
      <c r="I10" s="1796"/>
      <c r="J10" s="1795"/>
      <c r="K10" s="1801"/>
      <c r="L10" s="1801"/>
      <c r="M10" s="1801"/>
      <c r="N10" s="1801"/>
      <c r="O10" s="1796"/>
      <c r="P10" s="1795" t="s">
        <v>430</v>
      </c>
      <c r="Q10" s="1801"/>
      <c r="R10" s="1801"/>
      <c r="S10" s="1801" t="s">
        <v>431</v>
      </c>
      <c r="T10" s="1801"/>
      <c r="U10" s="1796"/>
      <c r="V10" s="1795" t="s">
        <v>430</v>
      </c>
      <c r="W10" s="1801"/>
      <c r="X10" s="1801"/>
      <c r="Y10" s="1801" t="s">
        <v>431</v>
      </c>
      <c r="Z10" s="1801"/>
      <c r="AA10" s="1796"/>
      <c r="AB10" s="1811"/>
      <c r="AC10" s="1813"/>
      <c r="AD10" s="1830"/>
      <c r="AE10" s="1831"/>
      <c r="AF10" s="1834"/>
      <c r="AG10" s="1835"/>
      <c r="AH10" s="1795"/>
      <c r="AI10" s="1796"/>
      <c r="AJ10" s="1795"/>
      <c r="AK10" s="1798"/>
      <c r="AL10" s="1800"/>
      <c r="AM10" s="1800"/>
      <c r="AN10" s="1800"/>
      <c r="AO10" s="1800"/>
      <c r="AP10" s="1800"/>
      <c r="AQ10" s="1800"/>
      <c r="AR10" s="1811"/>
      <c r="AS10" s="1812"/>
      <c r="AT10" s="1813"/>
      <c r="AU10" s="1811"/>
      <c r="AV10" s="1812"/>
      <c r="AW10" s="1813"/>
      <c r="AX10" s="1800"/>
      <c r="AY10" s="1800"/>
      <c r="AZ10" s="1800"/>
      <c r="BC10" s="1789" t="s">
        <v>180</v>
      </c>
      <c r="BD10" s="1789"/>
      <c r="BE10" s="714"/>
      <c r="BF10" s="1789"/>
      <c r="BG10" s="1789"/>
      <c r="BH10" s="714"/>
      <c r="BI10" s="1789"/>
      <c r="BJ10" s="1789" t="s">
        <v>247</v>
      </c>
      <c r="BK10" s="1789" t="s">
        <v>182</v>
      </c>
      <c r="BL10" s="1789"/>
    </row>
    <row r="11" spans="1:64" ht="18.75" customHeight="1">
      <c r="A11" s="18"/>
      <c r="B11" s="1800"/>
      <c r="C11" s="1806"/>
      <c r="D11" s="1800"/>
      <c r="E11" s="1800"/>
      <c r="F11" s="1800"/>
      <c r="G11" s="1800"/>
      <c r="H11" s="1795" t="s">
        <v>248</v>
      </c>
      <c r="I11" s="1796" t="s">
        <v>249</v>
      </c>
      <c r="J11" s="1795" t="s">
        <v>327</v>
      </c>
      <c r="K11" s="1801" t="s">
        <v>250</v>
      </c>
      <c r="L11" s="1801"/>
      <c r="M11" s="1801"/>
      <c r="N11" s="1827" t="s">
        <v>251</v>
      </c>
      <c r="O11" s="1803" t="s">
        <v>252</v>
      </c>
      <c r="P11" s="1795" t="s">
        <v>253</v>
      </c>
      <c r="Q11" s="1801" t="s">
        <v>254</v>
      </c>
      <c r="R11" s="1802" t="s">
        <v>252</v>
      </c>
      <c r="S11" s="1801" t="s">
        <v>253</v>
      </c>
      <c r="T11" s="1801" t="s">
        <v>254</v>
      </c>
      <c r="U11" s="1803" t="s">
        <v>252</v>
      </c>
      <c r="V11" s="1795" t="s">
        <v>253</v>
      </c>
      <c r="W11" s="1801" t="s">
        <v>254</v>
      </c>
      <c r="X11" s="1802" t="s">
        <v>252</v>
      </c>
      <c r="Y11" s="1801" t="s">
        <v>253</v>
      </c>
      <c r="Z11" s="1801" t="s">
        <v>254</v>
      </c>
      <c r="AA11" s="1803" t="s">
        <v>252</v>
      </c>
      <c r="AB11" s="1818" t="s">
        <v>432</v>
      </c>
      <c r="AC11" s="1816" t="s">
        <v>252</v>
      </c>
      <c r="AD11" s="1795" t="s">
        <v>255</v>
      </c>
      <c r="AE11" s="1803" t="s">
        <v>252</v>
      </c>
      <c r="AF11" s="1795" t="s">
        <v>255</v>
      </c>
      <c r="AG11" s="1803" t="s">
        <v>252</v>
      </c>
      <c r="AH11" s="1795" t="s">
        <v>256</v>
      </c>
      <c r="AI11" s="1803" t="s">
        <v>252</v>
      </c>
      <c r="AJ11" s="1795" t="s">
        <v>257</v>
      </c>
      <c r="AK11" s="1804" t="s">
        <v>252</v>
      </c>
      <c r="AL11" s="1807" t="s">
        <v>437</v>
      </c>
      <c r="AM11" s="1803" t="s">
        <v>252</v>
      </c>
      <c r="AN11" s="1807" t="s">
        <v>328</v>
      </c>
      <c r="AO11" s="1803" t="s">
        <v>252</v>
      </c>
      <c r="AP11" s="1819" t="s">
        <v>1292</v>
      </c>
      <c r="AQ11" s="1803" t="s">
        <v>252</v>
      </c>
      <c r="AR11" s="1818" t="s">
        <v>433</v>
      </c>
      <c r="AS11" s="1814" t="s">
        <v>434</v>
      </c>
      <c r="AT11" s="1816" t="s">
        <v>252</v>
      </c>
      <c r="AU11" s="1818" t="s">
        <v>551</v>
      </c>
      <c r="AV11" s="1817" t="s">
        <v>435</v>
      </c>
      <c r="AW11" s="1816" t="s">
        <v>252</v>
      </c>
      <c r="AX11" s="1807" t="s">
        <v>587</v>
      </c>
      <c r="AY11" s="1798" t="s">
        <v>607</v>
      </c>
      <c r="AZ11" s="1803" t="s">
        <v>252</v>
      </c>
      <c r="BC11" s="1789"/>
      <c r="BD11" s="1789"/>
      <c r="BE11" s="714"/>
      <c r="BF11" s="1789"/>
      <c r="BG11" s="1789"/>
      <c r="BH11" s="714"/>
      <c r="BI11" s="1789"/>
      <c r="BJ11" s="1789"/>
      <c r="BK11" s="1789" t="s">
        <v>258</v>
      </c>
      <c r="BL11" s="1789" t="s">
        <v>259</v>
      </c>
    </row>
    <row r="12" spans="1:64">
      <c r="B12" s="1800"/>
      <c r="C12" s="1806"/>
      <c r="D12" s="1800"/>
      <c r="E12" s="1800"/>
      <c r="F12" s="1800"/>
      <c r="G12" s="1800"/>
      <c r="H12" s="1795"/>
      <c r="I12" s="1796"/>
      <c r="J12" s="1795"/>
      <c r="K12" s="170" t="s">
        <v>260</v>
      </c>
      <c r="L12" s="170" t="s">
        <v>261</v>
      </c>
      <c r="M12" s="170" t="s">
        <v>262</v>
      </c>
      <c r="N12" s="1827"/>
      <c r="O12" s="1803"/>
      <c r="P12" s="1795"/>
      <c r="Q12" s="1801"/>
      <c r="R12" s="1802"/>
      <c r="S12" s="1801"/>
      <c r="T12" s="1801"/>
      <c r="U12" s="1803"/>
      <c r="V12" s="1795"/>
      <c r="W12" s="1801"/>
      <c r="X12" s="1802"/>
      <c r="Y12" s="1801"/>
      <c r="Z12" s="1801"/>
      <c r="AA12" s="1803"/>
      <c r="AB12" s="1818"/>
      <c r="AC12" s="1816"/>
      <c r="AD12" s="1795"/>
      <c r="AE12" s="1803"/>
      <c r="AF12" s="1795"/>
      <c r="AG12" s="1803"/>
      <c r="AH12" s="1795"/>
      <c r="AI12" s="1803"/>
      <c r="AJ12" s="1795"/>
      <c r="AK12" s="1804"/>
      <c r="AL12" s="1807"/>
      <c r="AM12" s="1803"/>
      <c r="AN12" s="1807"/>
      <c r="AO12" s="1803"/>
      <c r="AP12" s="1819"/>
      <c r="AQ12" s="1803"/>
      <c r="AR12" s="1818"/>
      <c r="AS12" s="1815"/>
      <c r="AT12" s="1816"/>
      <c r="AU12" s="1818"/>
      <c r="AV12" s="1817"/>
      <c r="AW12" s="1816"/>
      <c r="AX12" s="1807"/>
      <c r="AY12" s="1798"/>
      <c r="AZ12" s="1803"/>
      <c r="BC12" s="713" t="s">
        <v>263</v>
      </c>
      <c r="BD12" s="713" t="s">
        <v>246</v>
      </c>
      <c r="BE12" s="714"/>
      <c r="BF12" s="713" t="s">
        <v>264</v>
      </c>
      <c r="BG12" s="713" t="s">
        <v>246</v>
      </c>
      <c r="BH12" s="714"/>
      <c r="BI12" s="1789"/>
      <c r="BJ12" s="1789"/>
      <c r="BK12" s="1789"/>
      <c r="BL12" s="1789"/>
    </row>
    <row r="13" spans="1:64">
      <c r="B13" s="57">
        <v>1</v>
      </c>
      <c r="C13" s="87"/>
      <c r="D13" s="58"/>
      <c r="E13" s="77"/>
      <c r="F13" s="620"/>
      <c r="G13" s="620"/>
      <c r="H13" s="61"/>
      <c r="I13" s="62"/>
      <c r="J13" s="61"/>
      <c r="K13" s="622" t="str">
        <f t="shared" ref="K13:K76" si="0">IF($F13="","",VLOOKUP($F13,$BC$13:$BD$17,2,TRUE))</f>
        <v/>
      </c>
      <c r="L13" s="622" t="str">
        <f>IF($G13="","",IF(OR('２.全体概要'!$C$15=1,'２.全体概要'!$C$15=2),INDEX($BG$15,MATCH($G13,$BF$15,-1)),IF('２.全体概要'!$C$15=3,INDEX($BG$14,MATCH($G13,$BF$14,-1)),INDEX($BG$13,MATCH($G13,$BF$13,-1)))))</f>
        <v/>
      </c>
      <c r="M13" s="622" t="str">
        <f t="shared" ref="M13:M76" si="1">IF(OR($F13="",$H13="",$I13=""),"",VLOOKUP($H13&amp;$I13,$BI$13:$BL$18,IF($F13&lt;50,2,IF(AND($J13="該当",$H13="角住戸"),4,3)),FALSE))</f>
        <v/>
      </c>
      <c r="N13" s="623">
        <f>IF(OR(K13="",L13="",M13=""),0,(700000*K13*L13*M13))</f>
        <v>0</v>
      </c>
      <c r="O13" s="74"/>
      <c r="P13" s="61"/>
      <c r="Q13" s="56"/>
      <c r="R13" s="185"/>
      <c r="S13" s="56"/>
      <c r="T13" s="56"/>
      <c r="U13" s="185"/>
      <c r="V13" s="61"/>
      <c r="W13" s="56"/>
      <c r="X13" s="185"/>
      <c r="Y13" s="56"/>
      <c r="Z13" s="56"/>
      <c r="AA13" s="185"/>
      <c r="AB13" s="61"/>
      <c r="AC13" s="74"/>
      <c r="AD13" s="61"/>
      <c r="AE13" s="74"/>
      <c r="AF13" s="61"/>
      <c r="AG13" s="74"/>
      <c r="AH13" s="61"/>
      <c r="AI13" s="74"/>
      <c r="AJ13" s="61"/>
      <c r="AK13" s="74"/>
      <c r="AL13" s="64"/>
      <c r="AM13" s="74"/>
      <c r="AN13" s="64"/>
      <c r="AO13" s="74"/>
      <c r="AP13" s="66"/>
      <c r="AQ13" s="74"/>
      <c r="AR13" s="61"/>
      <c r="AS13" s="275"/>
      <c r="AT13" s="74"/>
      <c r="AU13" s="61"/>
      <c r="AV13" s="626" t="str">
        <f>IF(AU13="","",IF(AU13="A",'１０.パネルラジエーター設備費用算出シート'!$G$13,IF(AU13="B",'１０.パネルラジエーター設備費用算出シート'!$N$13,IF(AU13="C",'１０.パネルラジエーター設備費用算出シート'!$G$23,IF(AU13="D",'１０.パネルラジエーター設備費用算出シート'!$N$23,IF(AU13="E",'１０.パネルラジエーター設備費用算出シート'!$G$33,IF(AU13="F",'１０.パネルラジエーター設備費用算出シート'!$N$33,IF(AU13="G",'１０.パネルラジエーター設備費用算出シート'!$G$43,IF(AU13="H",'１０.パネルラジエーター設備費用算出シート'!$N$43,IF(AU13="I",'１０.パネルラジエーター設備費用算出シート'!$G$54,'１０.パネルラジエーター設備費用算出シート'!$N$54))))))))))</f>
        <v/>
      </c>
      <c r="AW13" s="74"/>
      <c r="AX13" s="64"/>
      <c r="AY13" s="627"/>
      <c r="AZ13" s="74"/>
      <c r="BC13" s="715">
        <v>0</v>
      </c>
      <c r="BD13" s="715">
        <v>0.4</v>
      </c>
      <c r="BE13" s="714"/>
      <c r="BF13" s="715">
        <v>0.6</v>
      </c>
      <c r="BG13" s="715">
        <v>1</v>
      </c>
      <c r="BH13" s="714"/>
      <c r="BI13" s="713" t="s">
        <v>183</v>
      </c>
      <c r="BJ13" s="715">
        <v>1</v>
      </c>
      <c r="BK13" s="715">
        <v>1</v>
      </c>
      <c r="BL13" s="715"/>
    </row>
    <row r="14" spans="1:64">
      <c r="B14" s="57">
        <v>2</v>
      </c>
      <c r="C14" s="87"/>
      <c r="D14" s="58"/>
      <c r="E14" s="77"/>
      <c r="F14" s="620"/>
      <c r="G14" s="620"/>
      <c r="H14" s="61"/>
      <c r="I14" s="62"/>
      <c r="J14" s="61"/>
      <c r="K14" s="622" t="str">
        <f t="shared" si="0"/>
        <v/>
      </c>
      <c r="L14" s="622" t="str">
        <f>IF($G14="","",IF(OR('２.全体概要'!$C$15=1,'２.全体概要'!$C$15=2),INDEX($BG$15,MATCH($G14,$BF$15,-1)),IF('２.全体概要'!$C$15=3,INDEX($BG$14,MATCH($G14,$BF$14,-1)),INDEX($BG$13,MATCH($G14,$BF$13,-1)))))</f>
        <v/>
      </c>
      <c r="M14" s="622" t="str">
        <f t="shared" si="1"/>
        <v/>
      </c>
      <c r="N14" s="623">
        <f>IF(OR(K14="",L14="",M14=""),0,(700000*K14*L14*M14))</f>
        <v>0</v>
      </c>
      <c r="O14" s="74"/>
      <c r="P14" s="61"/>
      <c r="Q14" s="56"/>
      <c r="R14" s="185"/>
      <c r="S14" s="56"/>
      <c r="T14" s="56"/>
      <c r="U14" s="185"/>
      <c r="V14" s="61"/>
      <c r="W14" s="56"/>
      <c r="X14" s="185"/>
      <c r="Y14" s="56"/>
      <c r="Z14" s="56"/>
      <c r="AA14" s="185"/>
      <c r="AB14" s="61"/>
      <c r="AC14" s="74"/>
      <c r="AD14" s="61"/>
      <c r="AE14" s="74"/>
      <c r="AF14" s="61"/>
      <c r="AG14" s="74"/>
      <c r="AH14" s="61"/>
      <c r="AI14" s="74"/>
      <c r="AJ14" s="61"/>
      <c r="AK14" s="74"/>
      <c r="AL14" s="64"/>
      <c r="AM14" s="74"/>
      <c r="AN14" s="64"/>
      <c r="AO14" s="74"/>
      <c r="AP14" s="66"/>
      <c r="AQ14" s="74"/>
      <c r="AR14" s="61"/>
      <c r="AS14" s="275"/>
      <c r="AT14" s="74"/>
      <c r="AU14" s="61"/>
      <c r="AV14" s="626" t="str">
        <f>IF(AU14="","",IF(AU14="A",'１０.パネルラジエーター設備費用算出シート'!$G$13,IF(AU14="B",'１０.パネルラジエーター設備費用算出シート'!$N$13,IF(AU14="C",'１０.パネルラジエーター設備費用算出シート'!$G$23,IF(AU14="D",'１０.パネルラジエーター設備費用算出シート'!$N$23,IF(AU14="E",'１０.パネルラジエーター設備費用算出シート'!$G$33,IF(AU14="F",'１０.パネルラジエーター設備費用算出シート'!$N$33,IF(AU14="G",'１０.パネルラジエーター設備費用算出シート'!$G$43,IF(AU14="H",'１０.パネルラジエーター設備費用算出シート'!$N$43,IF(AU14="I",'１０.パネルラジエーター設備費用算出シート'!$G$54,'１０.パネルラジエーター設備費用算出シート'!$N$54))))))))))</f>
        <v/>
      </c>
      <c r="AW14" s="74"/>
      <c r="AX14" s="64"/>
      <c r="AY14" s="627"/>
      <c r="AZ14" s="74"/>
      <c r="BC14" s="715">
        <v>35</v>
      </c>
      <c r="BD14" s="715">
        <v>0.6</v>
      </c>
      <c r="BE14" s="714"/>
      <c r="BF14" s="715">
        <v>0.5</v>
      </c>
      <c r="BG14" s="715">
        <v>1.1499999999999999</v>
      </c>
      <c r="BH14" s="714"/>
      <c r="BI14" s="713" t="s">
        <v>184</v>
      </c>
      <c r="BJ14" s="715">
        <v>1.2</v>
      </c>
      <c r="BK14" s="715">
        <v>1.1000000000000001</v>
      </c>
      <c r="BL14" s="715"/>
    </row>
    <row r="15" spans="1:64">
      <c r="B15" s="57">
        <v>3</v>
      </c>
      <c r="C15" s="87"/>
      <c r="D15" s="58"/>
      <c r="E15" s="77"/>
      <c r="F15" s="620"/>
      <c r="G15" s="620"/>
      <c r="H15" s="61"/>
      <c r="I15" s="62"/>
      <c r="J15" s="61"/>
      <c r="K15" s="622" t="str">
        <f t="shared" si="0"/>
        <v/>
      </c>
      <c r="L15" s="622" t="str">
        <f>IF($G15="","",IF(OR('２.全体概要'!$C$15=1,'２.全体概要'!$C$15=2),INDEX($BG$15,MATCH($G15,$BF$15,-1)),IF('２.全体概要'!$C$15=3,INDEX($BG$14,MATCH($G15,$BF$14,-1)),INDEX($BG$13,MATCH($G15,$BF$13,-1)))))</f>
        <v/>
      </c>
      <c r="M15" s="622" t="str">
        <f t="shared" si="1"/>
        <v/>
      </c>
      <c r="N15" s="623">
        <f>IF(OR(K15="",L15="",M15=""),0,(700000*K15*L15*M15))</f>
        <v>0</v>
      </c>
      <c r="O15" s="74"/>
      <c r="P15" s="61"/>
      <c r="Q15" s="56"/>
      <c r="R15" s="185"/>
      <c r="S15" s="56"/>
      <c r="T15" s="56"/>
      <c r="U15" s="185"/>
      <c r="V15" s="61"/>
      <c r="W15" s="56"/>
      <c r="X15" s="185"/>
      <c r="Y15" s="56"/>
      <c r="Z15" s="56"/>
      <c r="AA15" s="185"/>
      <c r="AB15" s="61"/>
      <c r="AC15" s="74"/>
      <c r="AD15" s="61"/>
      <c r="AE15" s="74"/>
      <c r="AF15" s="61"/>
      <c r="AG15" s="74"/>
      <c r="AH15" s="61"/>
      <c r="AI15" s="74"/>
      <c r="AJ15" s="61"/>
      <c r="AK15" s="74"/>
      <c r="AL15" s="64"/>
      <c r="AM15" s="74"/>
      <c r="AN15" s="64"/>
      <c r="AO15" s="74"/>
      <c r="AP15" s="66"/>
      <c r="AQ15" s="74"/>
      <c r="AR15" s="61"/>
      <c r="AS15" s="275"/>
      <c r="AT15" s="74"/>
      <c r="AU15" s="61"/>
      <c r="AV15" s="626" t="str">
        <f>IF(AU15="","",IF(AU15="A",'１０.パネルラジエーター設備費用算出シート'!$G$13,IF(AU15="B",'１０.パネルラジエーター設備費用算出シート'!$N$13,IF(AU15="C",'１０.パネルラジエーター設備費用算出シート'!$G$23,IF(AU15="D",'１０.パネルラジエーター設備費用算出シート'!$N$23,IF(AU15="E",'１０.パネルラジエーター設備費用算出シート'!$G$33,IF(AU15="F",'１０.パネルラジエーター設備費用算出シート'!$N$33,IF(AU15="G",'１０.パネルラジエーター設備費用算出シート'!$G$43,IF(AU15="H",'１０.パネルラジエーター設備費用算出シート'!$N$43,IF(AU15="I",'１０.パネルラジエーター設備費用算出シート'!$G$54,'１０.パネルラジエーター設備費用算出シート'!$N$54))))))))))</f>
        <v/>
      </c>
      <c r="AW15" s="74"/>
      <c r="AX15" s="64"/>
      <c r="AY15" s="627"/>
      <c r="AZ15" s="74"/>
      <c r="BC15" s="715">
        <v>50</v>
      </c>
      <c r="BD15" s="715">
        <v>0.8</v>
      </c>
      <c r="BE15" s="714"/>
      <c r="BF15" s="715">
        <v>0.4</v>
      </c>
      <c r="BG15" s="715">
        <v>1.5</v>
      </c>
      <c r="BH15" s="714"/>
      <c r="BI15" s="713" t="s">
        <v>185</v>
      </c>
      <c r="BJ15" s="715">
        <v>1.5</v>
      </c>
      <c r="BK15" s="715">
        <v>1.4</v>
      </c>
      <c r="BL15" s="715"/>
    </row>
    <row r="16" spans="1:64">
      <c r="B16" s="57">
        <v>4</v>
      </c>
      <c r="C16" s="87"/>
      <c r="D16" s="58"/>
      <c r="E16" s="77"/>
      <c r="F16" s="620"/>
      <c r="G16" s="620"/>
      <c r="H16" s="61"/>
      <c r="I16" s="62"/>
      <c r="J16" s="61"/>
      <c r="K16" s="622" t="str">
        <f t="shared" si="0"/>
        <v/>
      </c>
      <c r="L16" s="622" t="str">
        <f>IF($G16="","",IF(OR('２.全体概要'!$C$15=1,'２.全体概要'!$C$15=2),INDEX($BG$15,MATCH($G16,$BF$15,-1)),IF('２.全体概要'!$C$15=3,INDEX($BG$14,MATCH($G16,$BF$14,-1)),INDEX($BG$13,MATCH($G16,$BF$13,-1)))))</f>
        <v/>
      </c>
      <c r="M16" s="622" t="str">
        <f t="shared" si="1"/>
        <v/>
      </c>
      <c r="N16" s="623">
        <f>IF(OR(K16="",L16="",M16=""),0,(700000*K16*L16*M16))</f>
        <v>0</v>
      </c>
      <c r="O16" s="74"/>
      <c r="P16" s="61"/>
      <c r="Q16" s="56"/>
      <c r="R16" s="185"/>
      <c r="S16" s="56"/>
      <c r="T16" s="56"/>
      <c r="U16" s="185"/>
      <c r="V16" s="61"/>
      <c r="W16" s="56"/>
      <c r="X16" s="185"/>
      <c r="Y16" s="56"/>
      <c r="Z16" s="56"/>
      <c r="AA16" s="185"/>
      <c r="AB16" s="61"/>
      <c r="AC16" s="74"/>
      <c r="AD16" s="61"/>
      <c r="AE16" s="74"/>
      <c r="AF16" s="61"/>
      <c r="AG16" s="74"/>
      <c r="AH16" s="61"/>
      <c r="AI16" s="74"/>
      <c r="AJ16" s="61"/>
      <c r="AK16" s="74"/>
      <c r="AL16" s="64"/>
      <c r="AM16" s="74"/>
      <c r="AN16" s="64"/>
      <c r="AO16" s="74"/>
      <c r="AP16" s="66"/>
      <c r="AQ16" s="74"/>
      <c r="AR16" s="61"/>
      <c r="AS16" s="275"/>
      <c r="AT16" s="74"/>
      <c r="AU16" s="61"/>
      <c r="AV16" s="626" t="str">
        <f>IF(AU16="","",IF(AU16="A",'１０.パネルラジエーター設備費用算出シート'!$G$13,IF(AU16="B",'１０.パネルラジエーター設備費用算出シート'!$N$13,IF(AU16="C",'１０.パネルラジエーター設備費用算出シート'!$G$23,IF(AU16="D",'１０.パネルラジエーター設備費用算出シート'!$N$23,IF(AU16="E",'１０.パネルラジエーター設備費用算出シート'!$G$33,IF(AU16="F",'１０.パネルラジエーター設備費用算出シート'!$N$33,IF(AU16="G",'１０.パネルラジエーター設備費用算出シート'!$G$43,IF(AU16="H",'１０.パネルラジエーター設備費用算出シート'!$N$43,IF(AU16="I",'１０.パネルラジエーター設備費用算出シート'!$G$54,'１０.パネルラジエーター設備費用算出シート'!$N$54))))))))))</f>
        <v/>
      </c>
      <c r="AW16" s="74"/>
      <c r="AX16" s="64"/>
      <c r="AY16" s="627"/>
      <c r="AZ16" s="74"/>
      <c r="BC16" s="715">
        <v>65</v>
      </c>
      <c r="BD16" s="715">
        <v>1</v>
      </c>
      <c r="BE16" s="714"/>
      <c r="BF16" s="715"/>
      <c r="BG16" s="715"/>
      <c r="BH16" s="714"/>
      <c r="BI16" s="713" t="s">
        <v>186</v>
      </c>
      <c r="BJ16" s="715">
        <v>1.7</v>
      </c>
      <c r="BK16" s="715">
        <v>1.55</v>
      </c>
      <c r="BL16" s="715">
        <v>1.8</v>
      </c>
    </row>
    <row r="17" spans="1:64">
      <c r="B17" s="57">
        <v>5</v>
      </c>
      <c r="C17" s="87"/>
      <c r="D17" s="58"/>
      <c r="E17" s="77"/>
      <c r="F17" s="620"/>
      <c r="G17" s="620"/>
      <c r="H17" s="61"/>
      <c r="I17" s="62"/>
      <c r="J17" s="61"/>
      <c r="K17" s="622" t="str">
        <f t="shared" si="0"/>
        <v/>
      </c>
      <c r="L17" s="622" t="str">
        <f>IF($G17="","",IF(OR('２.全体概要'!$C$15=1,'２.全体概要'!$C$15=2),INDEX($BG$15,MATCH($G17,$BF$15,-1)),IF('２.全体概要'!$C$15=3,INDEX($BG$14,MATCH($G17,$BF$14,-1)),INDEX($BG$13,MATCH($G17,$BF$13,-1)))))</f>
        <v/>
      </c>
      <c r="M17" s="622" t="str">
        <f t="shared" si="1"/>
        <v/>
      </c>
      <c r="N17" s="623">
        <f>IF(OR(K17="",L17="",M17=""),0,(700000*K17*L17*M17))</f>
        <v>0</v>
      </c>
      <c r="O17" s="74"/>
      <c r="P17" s="61"/>
      <c r="Q17" s="56"/>
      <c r="R17" s="185"/>
      <c r="S17" s="56"/>
      <c r="T17" s="56"/>
      <c r="U17" s="74"/>
      <c r="V17" s="61"/>
      <c r="W17" s="56"/>
      <c r="X17" s="72"/>
      <c r="Y17" s="56"/>
      <c r="Z17" s="56"/>
      <c r="AA17" s="74"/>
      <c r="AB17" s="61"/>
      <c r="AC17" s="74"/>
      <c r="AD17" s="61"/>
      <c r="AE17" s="74"/>
      <c r="AF17" s="61"/>
      <c r="AG17" s="74"/>
      <c r="AH17" s="61"/>
      <c r="AI17" s="74"/>
      <c r="AJ17" s="61"/>
      <c r="AK17" s="74"/>
      <c r="AL17" s="64"/>
      <c r="AM17" s="74"/>
      <c r="AN17" s="64"/>
      <c r="AO17" s="74"/>
      <c r="AP17" s="66"/>
      <c r="AQ17" s="74"/>
      <c r="AR17" s="61"/>
      <c r="AS17" s="275"/>
      <c r="AT17" s="74"/>
      <c r="AU17" s="61"/>
      <c r="AV17" s="626" t="str">
        <f>IF(AU17="","",IF(AU17="A",'１０.パネルラジエーター設備費用算出シート'!$G$13,IF(AU17="B",'１０.パネルラジエーター設備費用算出シート'!$N$13,IF(AU17="C",'１０.パネルラジエーター設備費用算出シート'!$G$23,IF(AU17="D",'１０.パネルラジエーター設備費用算出シート'!$N$23,IF(AU17="E",'１０.パネルラジエーター設備費用算出シート'!$G$33,IF(AU17="F",'１０.パネルラジエーター設備費用算出シート'!$N$33,IF(AU17="G",'１０.パネルラジエーター設備費用算出シート'!$G$43,IF(AU17="H",'１０.パネルラジエーター設備費用算出シート'!$N$43,IF(AU17="I",'１０.パネルラジエーター設備費用算出シート'!$G$54,'１０.パネルラジエーター設備費用算出シート'!$N$54))))))))))</f>
        <v/>
      </c>
      <c r="AW17" s="74"/>
      <c r="AX17" s="64"/>
      <c r="AY17" s="627"/>
      <c r="AZ17" s="74"/>
      <c r="BC17" s="715">
        <v>80</v>
      </c>
      <c r="BD17" s="715">
        <v>1.1499999999999999</v>
      </c>
      <c r="BE17" s="714"/>
      <c r="BF17" s="713"/>
      <c r="BG17" s="713"/>
      <c r="BH17" s="714"/>
      <c r="BI17" s="713" t="s">
        <v>187</v>
      </c>
      <c r="BJ17" s="715">
        <v>1.8</v>
      </c>
      <c r="BK17" s="715">
        <v>1.65</v>
      </c>
      <c r="BL17" s="715">
        <v>1.9</v>
      </c>
    </row>
    <row r="18" spans="1:64">
      <c r="B18" s="57">
        <v>6</v>
      </c>
      <c r="C18" s="87"/>
      <c r="D18" s="58"/>
      <c r="E18" s="77"/>
      <c r="F18" s="620"/>
      <c r="G18" s="620"/>
      <c r="H18" s="61"/>
      <c r="I18" s="62"/>
      <c r="J18" s="61"/>
      <c r="K18" s="622" t="str">
        <f t="shared" si="0"/>
        <v/>
      </c>
      <c r="L18" s="622" t="str">
        <f>IF($G18="","",IF(OR('２.全体概要'!$C$15=1,'２.全体概要'!$C$15=2),INDEX($BG$15,MATCH($G18,$BF$15,-1)),IF('２.全体概要'!$C$15=3,INDEX($BG$14,MATCH($G18,$BF$14,-1)),INDEX($BG$13,MATCH($G18,$BF$13,-1)))))</f>
        <v/>
      </c>
      <c r="M18" s="622" t="str">
        <f t="shared" si="1"/>
        <v/>
      </c>
      <c r="N18" s="623">
        <f t="shared" ref="N18:N81" si="2">IF(OR(K18="",L18="",M18=""),0,(700000*K18*L18*M18))</f>
        <v>0</v>
      </c>
      <c r="O18" s="74"/>
      <c r="P18" s="61"/>
      <c r="Q18" s="56"/>
      <c r="R18" s="185"/>
      <c r="S18" s="56"/>
      <c r="T18" s="56"/>
      <c r="U18" s="74"/>
      <c r="V18" s="61"/>
      <c r="W18" s="56"/>
      <c r="X18" s="72"/>
      <c r="Y18" s="56"/>
      <c r="Z18" s="56"/>
      <c r="AA18" s="74"/>
      <c r="AB18" s="61"/>
      <c r="AC18" s="74"/>
      <c r="AD18" s="61"/>
      <c r="AE18" s="74"/>
      <c r="AF18" s="61"/>
      <c r="AG18" s="74"/>
      <c r="AH18" s="61"/>
      <c r="AI18" s="74"/>
      <c r="AJ18" s="61"/>
      <c r="AK18" s="74"/>
      <c r="AL18" s="64"/>
      <c r="AM18" s="74"/>
      <c r="AN18" s="64"/>
      <c r="AO18" s="74"/>
      <c r="AP18" s="66"/>
      <c r="AQ18" s="74"/>
      <c r="AR18" s="61"/>
      <c r="AS18" s="275"/>
      <c r="AT18" s="74"/>
      <c r="AU18" s="61"/>
      <c r="AV18" s="626" t="str">
        <f>IF(AU18="","",IF(AU18="A",'１０.パネルラジエーター設備費用算出シート'!$G$13,IF(AU18="B",'１０.パネルラジエーター設備費用算出シート'!$N$13,IF(AU18="C",'１０.パネルラジエーター設備費用算出シート'!$G$23,IF(AU18="D",'１０.パネルラジエーター設備費用算出シート'!$N$23,IF(AU18="E",'１０.パネルラジエーター設備費用算出シート'!$G$33,IF(AU18="F",'１０.パネルラジエーター設備費用算出シート'!$N$33,IF(AU18="G",'１０.パネルラジエーター設備費用算出シート'!$G$43,IF(AU18="H",'１０.パネルラジエーター設備費用算出シート'!$N$43,IF(AU18="I",'１０.パネルラジエーター設備費用算出シート'!$G$54,'１０.パネルラジエーター設備費用算出シート'!$N$54))))))))))</f>
        <v/>
      </c>
      <c r="AW18" s="74"/>
      <c r="AX18" s="64"/>
      <c r="AY18" s="627"/>
      <c r="AZ18" s="74"/>
      <c r="BC18" s="713"/>
      <c r="BD18" s="713"/>
      <c r="BE18" s="714"/>
      <c r="BF18" s="713"/>
      <c r="BG18" s="713"/>
      <c r="BH18" s="714"/>
      <c r="BI18" s="713" t="s">
        <v>188</v>
      </c>
      <c r="BJ18" s="715">
        <v>2.1</v>
      </c>
      <c r="BK18" s="715">
        <v>1.95</v>
      </c>
      <c r="BL18" s="715">
        <v>2.2000000000000002</v>
      </c>
    </row>
    <row r="19" spans="1:64" s="13" customFormat="1">
      <c r="A19" s="76"/>
      <c r="B19" s="57">
        <v>7</v>
      </c>
      <c r="C19" s="87"/>
      <c r="D19" s="58"/>
      <c r="E19" s="77"/>
      <c r="F19" s="620"/>
      <c r="G19" s="620"/>
      <c r="H19" s="61"/>
      <c r="I19" s="62"/>
      <c r="J19" s="61"/>
      <c r="K19" s="622" t="str">
        <f t="shared" si="0"/>
        <v/>
      </c>
      <c r="L19" s="622" t="str">
        <f>IF($G19="","",IF(OR('２.全体概要'!$C$15=1,'２.全体概要'!$C$15=2),INDEX($BG$15,MATCH($G19,$BF$15,-1)),IF('２.全体概要'!$C$15=3,INDEX($BG$14,MATCH($G19,$BF$14,-1)),INDEX($BG$13,MATCH($G19,$BF$13,-1)))))</f>
        <v/>
      </c>
      <c r="M19" s="622" t="str">
        <f t="shared" si="1"/>
        <v/>
      </c>
      <c r="N19" s="623">
        <f t="shared" si="2"/>
        <v>0</v>
      </c>
      <c r="O19" s="74"/>
      <c r="P19" s="61"/>
      <c r="Q19" s="56"/>
      <c r="R19" s="185"/>
      <c r="S19" s="56"/>
      <c r="T19" s="56"/>
      <c r="U19" s="74"/>
      <c r="V19" s="61"/>
      <c r="W19" s="56"/>
      <c r="X19" s="185"/>
      <c r="Y19" s="56"/>
      <c r="Z19" s="56"/>
      <c r="AA19" s="74"/>
      <c r="AB19" s="61"/>
      <c r="AC19" s="74"/>
      <c r="AD19" s="61"/>
      <c r="AE19" s="74"/>
      <c r="AF19" s="61"/>
      <c r="AG19" s="74"/>
      <c r="AH19" s="61"/>
      <c r="AI19" s="74"/>
      <c r="AJ19" s="61"/>
      <c r="AK19" s="74"/>
      <c r="AL19" s="64"/>
      <c r="AM19" s="74"/>
      <c r="AN19" s="64"/>
      <c r="AO19" s="74"/>
      <c r="AP19" s="66"/>
      <c r="AQ19" s="74"/>
      <c r="AR19" s="61"/>
      <c r="AS19" s="275"/>
      <c r="AT19" s="74"/>
      <c r="AU19" s="61"/>
      <c r="AV19" s="626" t="str">
        <f>IF(AU19="","",IF(AU19="A",'１０.パネルラジエーター設備費用算出シート'!$G$13,IF(AU19="B",'１０.パネルラジエーター設備費用算出シート'!$N$13,IF(AU19="C",'１０.パネルラジエーター設備費用算出シート'!$G$23,IF(AU19="D",'１０.パネルラジエーター設備費用算出シート'!$N$23,IF(AU19="E",'１０.パネルラジエーター設備費用算出シート'!$G$33,IF(AU19="F",'１０.パネルラジエーター設備費用算出シート'!$N$33,IF(AU19="G",'１０.パネルラジエーター設備費用算出シート'!$G$43,IF(AU19="H",'１０.パネルラジエーター設備費用算出シート'!$N$43,IF(AU19="I",'１０.パネルラジエーター設備費用算出シート'!$G$54,'１０.パネルラジエーター設備費用算出シート'!$N$54))))))))))</f>
        <v/>
      </c>
      <c r="AW19" s="74"/>
      <c r="AX19" s="64"/>
      <c r="AY19" s="627"/>
      <c r="AZ19" s="74"/>
      <c r="BA19" s="32"/>
      <c r="BB19" s="32"/>
      <c r="BC19" s="713"/>
      <c r="BD19" s="713"/>
      <c r="BE19" s="714"/>
      <c r="BF19" s="713"/>
      <c r="BG19" s="713"/>
      <c r="BH19" s="714"/>
      <c r="BI19" s="713"/>
      <c r="BJ19" s="713"/>
      <c r="BK19" s="713"/>
      <c r="BL19" s="713"/>
    </row>
    <row r="20" spans="1:64" s="13" customFormat="1">
      <c r="A20" s="76"/>
      <c r="B20" s="57">
        <v>8</v>
      </c>
      <c r="C20" s="87"/>
      <c r="D20" s="58"/>
      <c r="E20" s="77"/>
      <c r="F20" s="620"/>
      <c r="G20" s="620"/>
      <c r="H20" s="61"/>
      <c r="I20" s="62"/>
      <c r="J20" s="61"/>
      <c r="K20" s="622" t="str">
        <f t="shared" si="0"/>
        <v/>
      </c>
      <c r="L20" s="622" t="str">
        <f>IF($G20="","",IF(OR('２.全体概要'!$C$15=1,'２.全体概要'!$C$15=2),INDEX($BG$15,MATCH($G20,$BF$15,-1)),IF('２.全体概要'!$C$15=3,INDEX($BG$14,MATCH($G20,$BF$14,-1)),INDEX($BG$13,MATCH($G20,$BF$13,-1)))))</f>
        <v/>
      </c>
      <c r="M20" s="622" t="str">
        <f t="shared" si="1"/>
        <v/>
      </c>
      <c r="N20" s="623">
        <f t="shared" si="2"/>
        <v>0</v>
      </c>
      <c r="O20" s="74"/>
      <c r="P20" s="61"/>
      <c r="Q20" s="56"/>
      <c r="R20" s="185"/>
      <c r="S20" s="56"/>
      <c r="T20" s="56"/>
      <c r="U20" s="74"/>
      <c r="V20" s="61"/>
      <c r="W20" s="56"/>
      <c r="X20" s="72"/>
      <c r="Y20" s="56"/>
      <c r="Z20" s="56"/>
      <c r="AA20" s="74"/>
      <c r="AB20" s="61"/>
      <c r="AC20" s="74"/>
      <c r="AD20" s="61"/>
      <c r="AE20" s="74"/>
      <c r="AF20" s="61"/>
      <c r="AG20" s="74"/>
      <c r="AH20" s="61"/>
      <c r="AI20" s="74"/>
      <c r="AJ20" s="61"/>
      <c r="AK20" s="74"/>
      <c r="AL20" s="64"/>
      <c r="AM20" s="74"/>
      <c r="AN20" s="64"/>
      <c r="AO20" s="74"/>
      <c r="AP20" s="66"/>
      <c r="AQ20" s="74"/>
      <c r="AR20" s="61"/>
      <c r="AS20" s="275"/>
      <c r="AT20" s="74"/>
      <c r="AU20" s="61"/>
      <c r="AV20" s="626" t="str">
        <f>IF(AU20="","",IF(AU20="A",'１０.パネルラジエーター設備費用算出シート'!$G$13,IF(AU20="B",'１０.パネルラジエーター設備費用算出シート'!$N$13,IF(AU20="C",'１０.パネルラジエーター設備費用算出シート'!$G$23,IF(AU20="D",'１０.パネルラジエーター設備費用算出シート'!$N$23,IF(AU20="E",'１０.パネルラジエーター設備費用算出シート'!$G$33,IF(AU20="F",'１０.パネルラジエーター設備費用算出シート'!$N$33,IF(AU20="G",'１０.パネルラジエーター設備費用算出シート'!$G$43,IF(AU20="H",'１０.パネルラジエーター設備費用算出シート'!$N$43,IF(AU20="I",'１０.パネルラジエーター設備費用算出シート'!$G$54,'１０.パネルラジエーター設備費用算出シート'!$N$54))))))))))</f>
        <v/>
      </c>
      <c r="AW20" s="74"/>
      <c r="AX20" s="64"/>
      <c r="AY20" s="627"/>
      <c r="AZ20" s="74"/>
      <c r="BA20" s="32"/>
      <c r="BB20" s="32"/>
      <c r="BC20" s="713"/>
      <c r="BD20" s="713"/>
      <c r="BE20" s="714"/>
      <c r="BF20" s="713"/>
      <c r="BG20" s="713"/>
      <c r="BH20" s="714"/>
      <c r="BI20" s="713"/>
      <c r="BJ20" s="713"/>
      <c r="BK20" s="713"/>
      <c r="BL20" s="713"/>
    </row>
    <row r="21" spans="1:64" s="13" customFormat="1">
      <c r="A21" s="76"/>
      <c r="B21" s="57">
        <v>9</v>
      </c>
      <c r="C21" s="87"/>
      <c r="D21" s="58"/>
      <c r="E21" s="77"/>
      <c r="F21" s="620"/>
      <c r="G21" s="620"/>
      <c r="H21" s="61"/>
      <c r="I21" s="62"/>
      <c r="J21" s="61"/>
      <c r="K21" s="622" t="str">
        <f t="shared" si="0"/>
        <v/>
      </c>
      <c r="L21" s="622" t="str">
        <f>IF($G21="","",IF(OR('２.全体概要'!$C$15=1,'２.全体概要'!$C$15=2),INDEX($BG$15,MATCH($G21,$BF$15,-1)),IF('２.全体概要'!$C$15=3,INDEX($BG$14,MATCH($G21,$BF$14,-1)),INDEX($BG$13,MATCH($G21,$BF$13,-1)))))</f>
        <v/>
      </c>
      <c r="M21" s="622" t="str">
        <f t="shared" si="1"/>
        <v/>
      </c>
      <c r="N21" s="623">
        <f t="shared" si="2"/>
        <v>0</v>
      </c>
      <c r="O21" s="74"/>
      <c r="P21" s="61"/>
      <c r="Q21" s="56"/>
      <c r="R21" s="72"/>
      <c r="S21" s="56"/>
      <c r="T21" s="56"/>
      <c r="U21" s="74"/>
      <c r="V21" s="61"/>
      <c r="W21" s="56"/>
      <c r="X21" s="72"/>
      <c r="Y21" s="56"/>
      <c r="Z21" s="56"/>
      <c r="AA21" s="74"/>
      <c r="AB21" s="61"/>
      <c r="AC21" s="74"/>
      <c r="AD21" s="61"/>
      <c r="AE21" s="74"/>
      <c r="AF21" s="61"/>
      <c r="AG21" s="74"/>
      <c r="AH21" s="61"/>
      <c r="AI21" s="74"/>
      <c r="AJ21" s="61"/>
      <c r="AK21" s="74"/>
      <c r="AL21" s="64"/>
      <c r="AM21" s="74"/>
      <c r="AN21" s="64"/>
      <c r="AO21" s="74"/>
      <c r="AP21" s="66"/>
      <c r="AQ21" s="74"/>
      <c r="AR21" s="61"/>
      <c r="AS21" s="275"/>
      <c r="AT21" s="74"/>
      <c r="AU21" s="61"/>
      <c r="AV21" s="626" t="str">
        <f>IF(AU21="","",IF(AU21="A",'１０.パネルラジエーター設備費用算出シート'!$G$13,IF(AU21="B",'１０.パネルラジエーター設備費用算出シート'!$N$13,IF(AU21="C",'１０.パネルラジエーター設備費用算出シート'!$G$23,IF(AU21="D",'１０.パネルラジエーター設備費用算出シート'!$N$23,IF(AU21="E",'１０.パネルラジエーター設備費用算出シート'!$G$33,IF(AU21="F",'１０.パネルラジエーター設備費用算出シート'!$N$33,IF(AU21="G",'１０.パネルラジエーター設備費用算出シート'!$G$43,IF(AU21="H",'１０.パネルラジエーター設備費用算出シート'!$N$43,IF(AU21="I",'１０.パネルラジエーター設備費用算出シート'!$G$54,'１０.パネルラジエーター設備費用算出シート'!$N$54))))))))))</f>
        <v/>
      </c>
      <c r="AW21" s="74"/>
      <c r="AX21" s="64"/>
      <c r="AY21" s="627"/>
      <c r="AZ21" s="74"/>
      <c r="BA21" s="32"/>
      <c r="BB21" s="32"/>
      <c r="BC21" s="713"/>
      <c r="BD21" s="713"/>
      <c r="BE21" s="714"/>
      <c r="BF21" s="713"/>
      <c r="BG21" s="713"/>
      <c r="BH21" s="714"/>
      <c r="BI21" s="713"/>
      <c r="BJ21" s="713"/>
      <c r="BK21" s="713"/>
      <c r="BL21" s="713"/>
    </row>
    <row r="22" spans="1:64" s="13" customFormat="1">
      <c r="A22" s="76"/>
      <c r="B22" s="57">
        <v>10</v>
      </c>
      <c r="C22" s="87"/>
      <c r="D22" s="58"/>
      <c r="E22" s="77"/>
      <c r="F22" s="620"/>
      <c r="G22" s="620"/>
      <c r="H22" s="61"/>
      <c r="I22" s="62"/>
      <c r="J22" s="61"/>
      <c r="K22" s="622" t="str">
        <f t="shared" si="0"/>
        <v/>
      </c>
      <c r="L22" s="622" t="str">
        <f>IF($G22="","",IF(OR('２.全体概要'!$C$15=1,'２.全体概要'!$C$15=2),INDEX($BG$15,MATCH($G22,$BF$15,-1)),IF('２.全体概要'!$C$15=3,INDEX($BG$14,MATCH($G22,$BF$14,-1)),INDEX($BG$13,MATCH($G22,$BF$13,-1)))))</f>
        <v/>
      </c>
      <c r="M22" s="622" t="str">
        <f t="shared" si="1"/>
        <v/>
      </c>
      <c r="N22" s="623">
        <f t="shared" si="2"/>
        <v>0</v>
      </c>
      <c r="O22" s="74"/>
      <c r="P22" s="61"/>
      <c r="Q22" s="56"/>
      <c r="R22" s="72"/>
      <c r="S22" s="56"/>
      <c r="T22" s="56"/>
      <c r="U22" s="74"/>
      <c r="V22" s="61"/>
      <c r="W22" s="56"/>
      <c r="X22" s="72"/>
      <c r="Y22" s="56"/>
      <c r="Z22" s="56"/>
      <c r="AA22" s="74"/>
      <c r="AB22" s="61"/>
      <c r="AC22" s="74"/>
      <c r="AD22" s="61"/>
      <c r="AE22" s="74"/>
      <c r="AF22" s="61"/>
      <c r="AG22" s="74"/>
      <c r="AH22" s="61"/>
      <c r="AI22" s="74"/>
      <c r="AJ22" s="61"/>
      <c r="AK22" s="74"/>
      <c r="AL22" s="64"/>
      <c r="AM22" s="74"/>
      <c r="AN22" s="64"/>
      <c r="AO22" s="74"/>
      <c r="AP22" s="66"/>
      <c r="AQ22" s="74"/>
      <c r="AR22" s="61"/>
      <c r="AS22" s="275"/>
      <c r="AT22" s="74"/>
      <c r="AU22" s="61"/>
      <c r="AV22" s="626" t="str">
        <f>IF(AU22="","",IF(AU22="A",'１０.パネルラジエーター設備費用算出シート'!$G$13,IF(AU22="B",'１０.パネルラジエーター設備費用算出シート'!$N$13,IF(AU22="C",'１０.パネルラジエーター設備費用算出シート'!$G$23,IF(AU22="D",'１０.パネルラジエーター設備費用算出シート'!$N$23,IF(AU22="E",'１０.パネルラジエーター設備費用算出シート'!$G$33,IF(AU22="F",'１０.パネルラジエーター設備費用算出シート'!$N$33,IF(AU22="G",'１０.パネルラジエーター設備費用算出シート'!$G$43,IF(AU22="H",'１０.パネルラジエーター設備費用算出シート'!$N$43,IF(AU22="I",'１０.パネルラジエーター設備費用算出シート'!$G$54,'１０.パネルラジエーター設備費用算出シート'!$N$54))))))))))</f>
        <v/>
      </c>
      <c r="AW22" s="74"/>
      <c r="AX22" s="64"/>
      <c r="AY22" s="627"/>
      <c r="AZ22" s="74"/>
      <c r="BA22" s="32"/>
      <c r="BB22" s="32"/>
      <c r="BC22" s="32"/>
      <c r="BD22" s="32"/>
      <c r="BE22" s="32"/>
      <c r="BF22" s="32"/>
      <c r="BG22" s="32"/>
      <c r="BH22" s="32"/>
      <c r="BI22" s="32"/>
      <c r="BJ22" s="32"/>
      <c r="BK22" s="32"/>
      <c r="BL22" s="32"/>
    </row>
    <row r="23" spans="1:64" s="13" customFormat="1">
      <c r="A23" s="76"/>
      <c r="B23" s="57">
        <v>11</v>
      </c>
      <c r="C23" s="87"/>
      <c r="D23" s="58"/>
      <c r="E23" s="77"/>
      <c r="F23" s="620"/>
      <c r="G23" s="620"/>
      <c r="H23" s="61"/>
      <c r="I23" s="62"/>
      <c r="J23" s="61"/>
      <c r="K23" s="622" t="str">
        <f t="shared" si="0"/>
        <v/>
      </c>
      <c r="L23" s="622" t="str">
        <f>IF($G23="","",IF(OR('２.全体概要'!$C$15=1,'２.全体概要'!$C$15=2),INDEX($BG$15,MATCH($G23,$BF$15,-1)),IF('２.全体概要'!$C$15=3,INDEX($BG$14,MATCH($G23,$BF$14,-1)),INDEX($BG$13,MATCH($G23,$BF$13,-1)))))</f>
        <v/>
      </c>
      <c r="M23" s="622" t="str">
        <f t="shared" si="1"/>
        <v/>
      </c>
      <c r="N23" s="623">
        <f t="shared" si="2"/>
        <v>0</v>
      </c>
      <c r="O23" s="74"/>
      <c r="P23" s="61"/>
      <c r="Q23" s="56"/>
      <c r="R23" s="72"/>
      <c r="S23" s="56"/>
      <c r="T23" s="56"/>
      <c r="U23" s="74"/>
      <c r="V23" s="61"/>
      <c r="W23" s="56"/>
      <c r="X23" s="72"/>
      <c r="Y23" s="56"/>
      <c r="Z23" s="56"/>
      <c r="AA23" s="74"/>
      <c r="AB23" s="61"/>
      <c r="AC23" s="74"/>
      <c r="AD23" s="61"/>
      <c r="AE23" s="74"/>
      <c r="AF23" s="61"/>
      <c r="AG23" s="74"/>
      <c r="AH23" s="61"/>
      <c r="AI23" s="74"/>
      <c r="AJ23" s="61"/>
      <c r="AK23" s="74"/>
      <c r="AL23" s="64"/>
      <c r="AM23" s="74"/>
      <c r="AN23" s="64"/>
      <c r="AO23" s="74"/>
      <c r="AP23" s="66"/>
      <c r="AQ23" s="74"/>
      <c r="AR23" s="61"/>
      <c r="AS23" s="275"/>
      <c r="AT23" s="74"/>
      <c r="AU23" s="61"/>
      <c r="AV23" s="626" t="str">
        <f>IF(AU23="","",IF(AU23="A",'１０.パネルラジエーター設備費用算出シート'!$G$13,IF(AU23="B",'１０.パネルラジエーター設備費用算出シート'!$N$13,IF(AU23="C",'１０.パネルラジエーター設備費用算出シート'!$G$23,IF(AU23="D",'１０.パネルラジエーター設備費用算出シート'!$N$23,IF(AU23="E",'１０.パネルラジエーター設備費用算出シート'!$G$33,IF(AU23="F",'１０.パネルラジエーター設備費用算出シート'!$N$33,IF(AU23="G",'１０.パネルラジエーター設備費用算出シート'!$G$43,IF(AU23="H",'１０.パネルラジエーター設備費用算出シート'!$N$43,IF(AU23="I",'１０.パネルラジエーター設備費用算出シート'!$G$54,'１０.パネルラジエーター設備費用算出シート'!$N$54))))))))))</f>
        <v/>
      </c>
      <c r="AW23" s="74"/>
      <c r="AX23" s="64"/>
      <c r="AY23" s="627"/>
      <c r="AZ23" s="74"/>
      <c r="BA23" s="32"/>
      <c r="BB23" s="32"/>
      <c r="BC23" s="32"/>
      <c r="BD23" s="32"/>
      <c r="BE23" s="32"/>
      <c r="BF23" s="32"/>
      <c r="BG23" s="32"/>
      <c r="BH23" s="32"/>
      <c r="BI23" s="32"/>
      <c r="BJ23" s="32"/>
      <c r="BK23" s="32"/>
      <c r="BL23" s="32"/>
    </row>
    <row r="24" spans="1:64" s="13" customFormat="1">
      <c r="A24" s="76"/>
      <c r="B24" s="57">
        <v>12</v>
      </c>
      <c r="C24" s="87"/>
      <c r="D24" s="58"/>
      <c r="E24" s="77"/>
      <c r="F24" s="620"/>
      <c r="G24" s="620"/>
      <c r="H24" s="61"/>
      <c r="I24" s="62"/>
      <c r="J24" s="61"/>
      <c r="K24" s="622" t="str">
        <f t="shared" si="0"/>
        <v/>
      </c>
      <c r="L24" s="622" t="str">
        <f>IF($G24="","",IF(OR('２.全体概要'!$C$15=1,'２.全体概要'!$C$15=2),INDEX($BG$15,MATCH($G24,$BF$15,-1)),IF('２.全体概要'!$C$15=3,INDEX($BG$14,MATCH($G24,$BF$14,-1)),INDEX($BG$13,MATCH($G24,$BF$13,-1)))))</f>
        <v/>
      </c>
      <c r="M24" s="622" t="str">
        <f t="shared" si="1"/>
        <v/>
      </c>
      <c r="N24" s="623">
        <f t="shared" si="2"/>
        <v>0</v>
      </c>
      <c r="O24" s="74"/>
      <c r="P24" s="61"/>
      <c r="Q24" s="56"/>
      <c r="R24" s="72"/>
      <c r="S24" s="56"/>
      <c r="T24" s="56"/>
      <c r="U24" s="74"/>
      <c r="V24" s="61"/>
      <c r="W24" s="56"/>
      <c r="X24" s="72"/>
      <c r="Y24" s="56"/>
      <c r="Z24" s="56"/>
      <c r="AA24" s="74"/>
      <c r="AB24" s="61"/>
      <c r="AC24" s="74"/>
      <c r="AD24" s="61"/>
      <c r="AE24" s="74"/>
      <c r="AF24" s="61"/>
      <c r="AG24" s="74"/>
      <c r="AH24" s="61"/>
      <c r="AI24" s="74"/>
      <c r="AJ24" s="61"/>
      <c r="AK24" s="74"/>
      <c r="AL24" s="64"/>
      <c r="AM24" s="74"/>
      <c r="AN24" s="64"/>
      <c r="AO24" s="74"/>
      <c r="AP24" s="66"/>
      <c r="AQ24" s="74"/>
      <c r="AR24" s="61"/>
      <c r="AS24" s="275"/>
      <c r="AT24" s="74"/>
      <c r="AU24" s="61"/>
      <c r="AV24" s="626" t="str">
        <f>IF(AU24="","",IF(AU24="A",'１０.パネルラジエーター設備費用算出シート'!$G$13,IF(AU24="B",'１０.パネルラジエーター設備費用算出シート'!$N$13,IF(AU24="C",'１０.パネルラジエーター設備費用算出シート'!$G$23,IF(AU24="D",'１０.パネルラジエーター設備費用算出シート'!$N$23,IF(AU24="E",'１０.パネルラジエーター設備費用算出シート'!$G$33,IF(AU24="F",'１０.パネルラジエーター設備費用算出シート'!$N$33,IF(AU24="G",'１０.パネルラジエーター設備費用算出シート'!$G$43,IF(AU24="H",'１０.パネルラジエーター設備費用算出シート'!$N$43,IF(AU24="I",'１０.パネルラジエーター設備費用算出シート'!$G$54,'１０.パネルラジエーター設備費用算出シート'!$N$54))))))))))</f>
        <v/>
      </c>
      <c r="AW24" s="74"/>
      <c r="AX24" s="64"/>
      <c r="AY24" s="627"/>
      <c r="AZ24" s="74"/>
      <c r="BA24" s="32"/>
      <c r="BB24" s="32"/>
      <c r="BC24" s="32"/>
      <c r="BD24" s="32"/>
      <c r="BE24" s="32"/>
      <c r="BF24" s="32"/>
      <c r="BG24" s="32"/>
      <c r="BH24" s="32"/>
      <c r="BI24" s="32"/>
      <c r="BJ24" s="32"/>
      <c r="BK24" s="32"/>
      <c r="BL24" s="32"/>
    </row>
    <row r="25" spans="1:64" s="13" customFormat="1">
      <c r="A25" s="76"/>
      <c r="B25" s="57">
        <v>13</v>
      </c>
      <c r="C25" s="87"/>
      <c r="D25" s="58"/>
      <c r="E25" s="77"/>
      <c r="F25" s="620"/>
      <c r="G25" s="620"/>
      <c r="H25" s="61"/>
      <c r="I25" s="62"/>
      <c r="J25" s="61"/>
      <c r="K25" s="622" t="str">
        <f t="shared" si="0"/>
        <v/>
      </c>
      <c r="L25" s="622" t="str">
        <f>IF($G25="","",IF(OR('２.全体概要'!$C$15=1,'２.全体概要'!$C$15=2),INDEX($BG$15,MATCH($G25,$BF$15,-1)),IF('２.全体概要'!$C$15=3,INDEX($BG$14,MATCH($G25,$BF$14,-1)),INDEX($BG$13,MATCH($G25,$BF$13,-1)))))</f>
        <v/>
      </c>
      <c r="M25" s="622" t="str">
        <f t="shared" si="1"/>
        <v/>
      </c>
      <c r="N25" s="623">
        <f t="shared" si="2"/>
        <v>0</v>
      </c>
      <c r="O25" s="74"/>
      <c r="P25" s="61"/>
      <c r="Q25" s="56"/>
      <c r="R25" s="72"/>
      <c r="S25" s="56"/>
      <c r="T25" s="56"/>
      <c r="U25" s="74"/>
      <c r="V25" s="61"/>
      <c r="W25" s="56"/>
      <c r="X25" s="72"/>
      <c r="Y25" s="56"/>
      <c r="Z25" s="56"/>
      <c r="AA25" s="74"/>
      <c r="AB25" s="61"/>
      <c r="AC25" s="74"/>
      <c r="AD25" s="61"/>
      <c r="AE25" s="74"/>
      <c r="AF25" s="61"/>
      <c r="AG25" s="74"/>
      <c r="AH25" s="61"/>
      <c r="AI25" s="74"/>
      <c r="AJ25" s="61"/>
      <c r="AK25" s="74"/>
      <c r="AL25" s="64"/>
      <c r="AM25" s="74"/>
      <c r="AN25" s="64"/>
      <c r="AO25" s="74"/>
      <c r="AP25" s="66"/>
      <c r="AQ25" s="74"/>
      <c r="AR25" s="61"/>
      <c r="AS25" s="275"/>
      <c r="AT25" s="74"/>
      <c r="AU25" s="61"/>
      <c r="AV25" s="626" t="str">
        <f>IF(AU25="","",IF(AU25="A",'１０.パネルラジエーター設備費用算出シート'!$G$13,IF(AU25="B",'１０.パネルラジエーター設備費用算出シート'!$N$13,IF(AU25="C",'１０.パネルラジエーター設備費用算出シート'!$G$23,IF(AU25="D",'１０.パネルラジエーター設備費用算出シート'!$N$23,IF(AU25="E",'１０.パネルラジエーター設備費用算出シート'!$G$33,IF(AU25="F",'１０.パネルラジエーター設備費用算出シート'!$N$33,IF(AU25="G",'１０.パネルラジエーター設備費用算出シート'!$G$43,IF(AU25="H",'１０.パネルラジエーター設備費用算出シート'!$N$43,IF(AU25="I",'１０.パネルラジエーター設備費用算出シート'!$G$54,'１０.パネルラジエーター設備費用算出シート'!$N$54))))))))))</f>
        <v/>
      </c>
      <c r="AW25" s="74"/>
      <c r="AX25" s="64"/>
      <c r="AY25" s="627"/>
      <c r="AZ25" s="74"/>
      <c r="BA25" s="32"/>
      <c r="BB25" s="32"/>
      <c r="BC25" s="32"/>
      <c r="BD25" s="32"/>
      <c r="BE25" s="32"/>
      <c r="BF25" s="32"/>
      <c r="BG25" s="32"/>
      <c r="BH25" s="32"/>
      <c r="BI25" s="32"/>
      <c r="BJ25" s="32"/>
      <c r="BK25" s="32"/>
      <c r="BL25" s="32"/>
    </row>
    <row r="26" spans="1:64" s="13" customFormat="1">
      <c r="A26" s="76"/>
      <c r="B26" s="57">
        <v>14</v>
      </c>
      <c r="C26" s="87"/>
      <c r="D26" s="58"/>
      <c r="E26" s="77"/>
      <c r="F26" s="620"/>
      <c r="G26" s="620"/>
      <c r="H26" s="61"/>
      <c r="I26" s="62"/>
      <c r="J26" s="61"/>
      <c r="K26" s="622" t="str">
        <f t="shared" si="0"/>
        <v/>
      </c>
      <c r="L26" s="622" t="str">
        <f>IF($G26="","",IF(OR('２.全体概要'!$C$15=1,'２.全体概要'!$C$15=2),INDEX($BG$15,MATCH($G26,$BF$15,-1)),IF('２.全体概要'!$C$15=3,INDEX($BG$14,MATCH($G26,$BF$14,-1)),INDEX($BG$13,MATCH($G26,$BF$13,-1)))))</f>
        <v/>
      </c>
      <c r="M26" s="622" t="str">
        <f t="shared" si="1"/>
        <v/>
      </c>
      <c r="N26" s="623">
        <f t="shared" si="2"/>
        <v>0</v>
      </c>
      <c r="O26" s="74"/>
      <c r="P26" s="61"/>
      <c r="Q26" s="56"/>
      <c r="R26" s="72"/>
      <c r="S26" s="56"/>
      <c r="T26" s="56"/>
      <c r="U26" s="74"/>
      <c r="V26" s="61"/>
      <c r="W26" s="56"/>
      <c r="X26" s="72"/>
      <c r="Y26" s="56"/>
      <c r="Z26" s="56"/>
      <c r="AA26" s="74"/>
      <c r="AB26" s="61"/>
      <c r="AC26" s="74"/>
      <c r="AD26" s="61"/>
      <c r="AE26" s="74"/>
      <c r="AF26" s="61"/>
      <c r="AG26" s="74"/>
      <c r="AH26" s="61"/>
      <c r="AI26" s="74"/>
      <c r="AJ26" s="61"/>
      <c r="AK26" s="74"/>
      <c r="AL26" s="64"/>
      <c r="AM26" s="74"/>
      <c r="AN26" s="64"/>
      <c r="AO26" s="74"/>
      <c r="AP26" s="66"/>
      <c r="AQ26" s="74"/>
      <c r="AR26" s="61"/>
      <c r="AS26" s="275"/>
      <c r="AT26" s="74"/>
      <c r="AU26" s="61"/>
      <c r="AV26" s="626" t="str">
        <f>IF(AU26="","",IF(AU26="A",'１０.パネルラジエーター設備費用算出シート'!$G$13,IF(AU26="B",'１０.パネルラジエーター設備費用算出シート'!$N$13,IF(AU26="C",'１０.パネルラジエーター設備費用算出シート'!$G$23,IF(AU26="D",'１０.パネルラジエーター設備費用算出シート'!$N$23,IF(AU26="E",'１０.パネルラジエーター設備費用算出シート'!$G$33,IF(AU26="F",'１０.パネルラジエーター設備費用算出シート'!$N$33,IF(AU26="G",'１０.パネルラジエーター設備費用算出シート'!$G$43,IF(AU26="H",'１０.パネルラジエーター設備費用算出シート'!$N$43,IF(AU26="I",'１０.パネルラジエーター設備費用算出シート'!$G$54,'１０.パネルラジエーター設備費用算出シート'!$N$54))))))))))</f>
        <v/>
      </c>
      <c r="AW26" s="74"/>
      <c r="AX26" s="64"/>
      <c r="AY26" s="627"/>
      <c r="AZ26" s="74"/>
      <c r="BA26" s="32"/>
      <c r="BB26" s="32"/>
      <c r="BC26" s="32"/>
      <c r="BD26" s="32"/>
      <c r="BE26" s="32"/>
      <c r="BF26" s="32"/>
      <c r="BG26" s="32"/>
      <c r="BH26" s="32"/>
      <c r="BI26" s="32"/>
      <c r="BJ26" s="32"/>
      <c r="BK26" s="32"/>
      <c r="BL26" s="32"/>
    </row>
    <row r="27" spans="1:64" s="13" customFormat="1">
      <c r="A27" s="76"/>
      <c r="B27" s="57">
        <v>15</v>
      </c>
      <c r="C27" s="87"/>
      <c r="D27" s="58"/>
      <c r="E27" s="77"/>
      <c r="F27" s="620"/>
      <c r="G27" s="620"/>
      <c r="H27" s="61"/>
      <c r="I27" s="62"/>
      <c r="J27" s="61"/>
      <c r="K27" s="622" t="str">
        <f t="shared" si="0"/>
        <v/>
      </c>
      <c r="L27" s="622" t="str">
        <f>IF($G27="","",IF(OR('２.全体概要'!$C$15=1,'２.全体概要'!$C$15=2),INDEX($BG$15,MATCH($G27,$BF$15,-1)),IF('２.全体概要'!$C$15=3,INDEX($BG$14,MATCH($G27,$BF$14,-1)),INDEX($BG$13,MATCH($G27,$BF$13,-1)))))</f>
        <v/>
      </c>
      <c r="M27" s="622" t="str">
        <f t="shared" si="1"/>
        <v/>
      </c>
      <c r="N27" s="623">
        <f t="shared" si="2"/>
        <v>0</v>
      </c>
      <c r="O27" s="74"/>
      <c r="P27" s="61"/>
      <c r="Q27" s="56"/>
      <c r="R27" s="72"/>
      <c r="S27" s="56"/>
      <c r="T27" s="56"/>
      <c r="U27" s="74"/>
      <c r="V27" s="61"/>
      <c r="W27" s="56"/>
      <c r="X27" s="72"/>
      <c r="Y27" s="56"/>
      <c r="Z27" s="56"/>
      <c r="AA27" s="74"/>
      <c r="AB27" s="61"/>
      <c r="AC27" s="74"/>
      <c r="AD27" s="61"/>
      <c r="AE27" s="74"/>
      <c r="AF27" s="61"/>
      <c r="AG27" s="74"/>
      <c r="AH27" s="61"/>
      <c r="AI27" s="74"/>
      <c r="AJ27" s="61"/>
      <c r="AK27" s="74"/>
      <c r="AL27" s="64"/>
      <c r="AM27" s="74"/>
      <c r="AN27" s="64"/>
      <c r="AO27" s="74"/>
      <c r="AP27" s="66"/>
      <c r="AQ27" s="74"/>
      <c r="AR27" s="61"/>
      <c r="AS27" s="275"/>
      <c r="AT27" s="74"/>
      <c r="AU27" s="61"/>
      <c r="AV27" s="626" t="str">
        <f>IF(AU27="","",IF(AU27="A",'１０.パネルラジエーター設備費用算出シート'!$G$13,IF(AU27="B",'１０.パネルラジエーター設備費用算出シート'!$N$13,IF(AU27="C",'１０.パネルラジエーター設備費用算出シート'!$G$23,IF(AU27="D",'１０.パネルラジエーター設備費用算出シート'!$N$23,IF(AU27="E",'１０.パネルラジエーター設備費用算出シート'!$G$33,IF(AU27="F",'１０.パネルラジエーター設備費用算出シート'!$N$33,IF(AU27="G",'１０.パネルラジエーター設備費用算出シート'!$G$43,IF(AU27="H",'１０.パネルラジエーター設備費用算出シート'!$N$43,IF(AU27="I",'１０.パネルラジエーター設備費用算出シート'!$G$54,'１０.パネルラジエーター設備費用算出シート'!$N$54))))))))))</f>
        <v/>
      </c>
      <c r="AW27" s="74"/>
      <c r="AX27" s="64"/>
      <c r="AY27" s="627"/>
      <c r="AZ27" s="74"/>
      <c r="BA27" s="32"/>
      <c r="BB27" s="32"/>
      <c r="BC27" s="32"/>
      <c r="BD27" s="32"/>
      <c r="BE27" s="32"/>
      <c r="BF27" s="32"/>
      <c r="BG27" s="32"/>
      <c r="BH27" s="32"/>
      <c r="BI27" s="32"/>
      <c r="BJ27" s="32"/>
      <c r="BK27" s="32"/>
      <c r="BL27" s="32"/>
    </row>
    <row r="28" spans="1:64" s="13" customFormat="1">
      <c r="A28" s="76"/>
      <c r="B28" s="57">
        <v>16</v>
      </c>
      <c r="C28" s="87"/>
      <c r="D28" s="58"/>
      <c r="E28" s="77"/>
      <c r="F28" s="620"/>
      <c r="G28" s="620"/>
      <c r="H28" s="61"/>
      <c r="I28" s="62"/>
      <c r="J28" s="61"/>
      <c r="K28" s="622" t="str">
        <f t="shared" si="0"/>
        <v/>
      </c>
      <c r="L28" s="622" t="str">
        <f>IF($G28="","",IF(OR('２.全体概要'!$C$15=1,'２.全体概要'!$C$15=2),INDEX($BG$15,MATCH($G28,$BF$15,-1)),IF('２.全体概要'!$C$15=3,INDEX($BG$14,MATCH($G28,$BF$14,-1)),INDEX($BG$13,MATCH($G28,$BF$13,-1)))))</f>
        <v/>
      </c>
      <c r="M28" s="622" t="str">
        <f t="shared" si="1"/>
        <v/>
      </c>
      <c r="N28" s="623">
        <f t="shared" si="2"/>
        <v>0</v>
      </c>
      <c r="O28" s="74"/>
      <c r="P28" s="61"/>
      <c r="Q28" s="56"/>
      <c r="R28" s="72"/>
      <c r="S28" s="56"/>
      <c r="T28" s="56"/>
      <c r="U28" s="74"/>
      <c r="V28" s="61"/>
      <c r="W28" s="56"/>
      <c r="X28" s="72"/>
      <c r="Y28" s="56"/>
      <c r="Z28" s="56"/>
      <c r="AA28" s="74"/>
      <c r="AB28" s="61"/>
      <c r="AC28" s="74"/>
      <c r="AD28" s="61"/>
      <c r="AE28" s="74"/>
      <c r="AF28" s="61"/>
      <c r="AG28" s="74"/>
      <c r="AH28" s="61"/>
      <c r="AI28" s="74"/>
      <c r="AJ28" s="61"/>
      <c r="AK28" s="74"/>
      <c r="AL28" s="64"/>
      <c r="AM28" s="74"/>
      <c r="AN28" s="64"/>
      <c r="AO28" s="74"/>
      <c r="AP28" s="66"/>
      <c r="AQ28" s="74"/>
      <c r="AR28" s="61"/>
      <c r="AS28" s="275"/>
      <c r="AT28" s="74"/>
      <c r="AU28" s="61"/>
      <c r="AV28" s="626" t="str">
        <f>IF(AU28="","",IF(AU28="A",'１０.パネルラジエーター設備費用算出シート'!$G$13,IF(AU28="B",'１０.パネルラジエーター設備費用算出シート'!$N$13,IF(AU28="C",'１０.パネルラジエーター設備費用算出シート'!$G$23,IF(AU28="D",'１０.パネルラジエーター設備費用算出シート'!$N$23,IF(AU28="E",'１０.パネルラジエーター設備費用算出シート'!$G$33,IF(AU28="F",'１０.パネルラジエーター設備費用算出シート'!$N$33,IF(AU28="G",'１０.パネルラジエーター設備費用算出シート'!$G$43,IF(AU28="H",'１０.パネルラジエーター設備費用算出シート'!$N$43,IF(AU28="I",'１０.パネルラジエーター設備費用算出シート'!$G$54,'１０.パネルラジエーター設備費用算出シート'!$N$54))))))))))</f>
        <v/>
      </c>
      <c r="AW28" s="74"/>
      <c r="AX28" s="64"/>
      <c r="AY28" s="627"/>
      <c r="AZ28" s="74"/>
      <c r="BA28" s="32"/>
      <c r="BB28" s="32"/>
      <c r="BC28" s="32"/>
      <c r="BD28" s="32"/>
      <c r="BE28" s="32"/>
      <c r="BF28" s="32"/>
      <c r="BG28" s="32"/>
      <c r="BH28" s="32"/>
      <c r="BI28" s="32"/>
      <c r="BJ28" s="32"/>
      <c r="BK28" s="32"/>
      <c r="BL28" s="32"/>
    </row>
    <row r="29" spans="1:64" s="13" customFormat="1">
      <c r="A29" s="76"/>
      <c r="B29" s="57">
        <v>17</v>
      </c>
      <c r="C29" s="87"/>
      <c r="D29" s="58"/>
      <c r="E29" s="77"/>
      <c r="F29" s="620"/>
      <c r="G29" s="620"/>
      <c r="H29" s="61"/>
      <c r="I29" s="62"/>
      <c r="J29" s="61"/>
      <c r="K29" s="622" t="str">
        <f t="shared" si="0"/>
        <v/>
      </c>
      <c r="L29" s="622" t="str">
        <f>IF($G29="","",IF(OR('２.全体概要'!$C$15=1,'２.全体概要'!$C$15=2),INDEX($BG$15,MATCH($G29,$BF$15,-1)),IF('２.全体概要'!$C$15=3,INDEX($BG$14,MATCH($G29,$BF$14,-1)),INDEX($BG$13,MATCH($G29,$BF$13,-1)))))</f>
        <v/>
      </c>
      <c r="M29" s="622" t="str">
        <f t="shared" si="1"/>
        <v/>
      </c>
      <c r="N29" s="623">
        <f t="shared" si="2"/>
        <v>0</v>
      </c>
      <c r="O29" s="74"/>
      <c r="P29" s="61"/>
      <c r="Q29" s="56"/>
      <c r="R29" s="72"/>
      <c r="S29" s="56"/>
      <c r="T29" s="56"/>
      <c r="U29" s="74"/>
      <c r="V29" s="61"/>
      <c r="W29" s="56"/>
      <c r="X29" s="72"/>
      <c r="Y29" s="56"/>
      <c r="Z29" s="56"/>
      <c r="AA29" s="74"/>
      <c r="AB29" s="61"/>
      <c r="AC29" s="74"/>
      <c r="AD29" s="61"/>
      <c r="AE29" s="74"/>
      <c r="AF29" s="61"/>
      <c r="AG29" s="74"/>
      <c r="AH29" s="61"/>
      <c r="AI29" s="74"/>
      <c r="AJ29" s="61"/>
      <c r="AK29" s="74"/>
      <c r="AL29" s="64"/>
      <c r="AM29" s="74"/>
      <c r="AN29" s="64"/>
      <c r="AO29" s="74"/>
      <c r="AP29" s="66"/>
      <c r="AQ29" s="74"/>
      <c r="AR29" s="61"/>
      <c r="AS29" s="275"/>
      <c r="AT29" s="74"/>
      <c r="AU29" s="61"/>
      <c r="AV29" s="626" t="str">
        <f>IF(AU29="","",IF(AU29="A",'１０.パネルラジエーター設備費用算出シート'!$G$13,IF(AU29="B",'１０.パネルラジエーター設備費用算出シート'!$N$13,IF(AU29="C",'１０.パネルラジエーター設備費用算出シート'!$G$23,IF(AU29="D",'１０.パネルラジエーター設備費用算出シート'!$N$23,IF(AU29="E",'１０.パネルラジエーター設備費用算出シート'!$G$33,IF(AU29="F",'１０.パネルラジエーター設備費用算出シート'!$N$33,IF(AU29="G",'１０.パネルラジエーター設備費用算出シート'!$G$43,IF(AU29="H",'１０.パネルラジエーター設備費用算出シート'!$N$43,IF(AU29="I",'１０.パネルラジエーター設備費用算出シート'!$G$54,'１０.パネルラジエーター設備費用算出シート'!$N$54))))))))))</f>
        <v/>
      </c>
      <c r="AW29" s="74"/>
      <c r="AX29" s="64"/>
      <c r="AY29" s="627"/>
      <c r="AZ29" s="74"/>
      <c r="BA29" s="32"/>
      <c r="BB29" s="32"/>
      <c r="BC29" s="32"/>
      <c r="BD29" s="32"/>
      <c r="BE29" s="32"/>
      <c r="BF29" s="32"/>
      <c r="BG29" s="32"/>
      <c r="BH29" s="32"/>
      <c r="BI29" s="32"/>
      <c r="BJ29" s="32"/>
      <c r="BK29" s="32"/>
      <c r="BL29" s="32"/>
    </row>
    <row r="30" spans="1:64" s="13" customFormat="1">
      <c r="A30" s="76"/>
      <c r="B30" s="57">
        <v>18</v>
      </c>
      <c r="C30" s="87"/>
      <c r="D30" s="58"/>
      <c r="E30" s="77"/>
      <c r="F30" s="620"/>
      <c r="G30" s="620"/>
      <c r="H30" s="61"/>
      <c r="I30" s="62"/>
      <c r="J30" s="61"/>
      <c r="K30" s="622" t="str">
        <f t="shared" si="0"/>
        <v/>
      </c>
      <c r="L30" s="622" t="str">
        <f>IF($G30="","",IF(OR('２.全体概要'!$C$15=1,'２.全体概要'!$C$15=2),INDEX($BG$15,MATCH($G30,$BF$15,-1)),IF('２.全体概要'!$C$15=3,INDEX($BG$14,MATCH($G30,$BF$14,-1)),INDEX($BG$13,MATCH($G30,$BF$13,-1)))))</f>
        <v/>
      </c>
      <c r="M30" s="622" t="str">
        <f t="shared" si="1"/>
        <v/>
      </c>
      <c r="N30" s="623">
        <f t="shared" si="2"/>
        <v>0</v>
      </c>
      <c r="O30" s="74"/>
      <c r="P30" s="61"/>
      <c r="Q30" s="56"/>
      <c r="R30" s="72"/>
      <c r="S30" s="56"/>
      <c r="T30" s="56"/>
      <c r="U30" s="74"/>
      <c r="V30" s="61"/>
      <c r="W30" s="56"/>
      <c r="X30" s="72"/>
      <c r="Y30" s="56"/>
      <c r="Z30" s="56"/>
      <c r="AA30" s="74"/>
      <c r="AB30" s="61"/>
      <c r="AC30" s="74"/>
      <c r="AD30" s="61"/>
      <c r="AE30" s="74"/>
      <c r="AF30" s="61"/>
      <c r="AG30" s="74"/>
      <c r="AH30" s="61"/>
      <c r="AI30" s="74"/>
      <c r="AJ30" s="61"/>
      <c r="AK30" s="74"/>
      <c r="AL30" s="64"/>
      <c r="AM30" s="74"/>
      <c r="AN30" s="64"/>
      <c r="AO30" s="74"/>
      <c r="AP30" s="66"/>
      <c r="AQ30" s="74"/>
      <c r="AR30" s="61"/>
      <c r="AS30" s="275"/>
      <c r="AT30" s="74"/>
      <c r="AU30" s="61"/>
      <c r="AV30" s="626" t="str">
        <f>IF(AU30="","",IF(AU30="A",'１０.パネルラジエーター設備費用算出シート'!$G$13,IF(AU30="B",'１０.パネルラジエーター設備費用算出シート'!$N$13,IF(AU30="C",'１０.パネルラジエーター設備費用算出シート'!$G$23,IF(AU30="D",'１０.パネルラジエーター設備費用算出シート'!$N$23,IF(AU30="E",'１０.パネルラジエーター設備費用算出シート'!$G$33,IF(AU30="F",'１０.パネルラジエーター設備費用算出シート'!$N$33,IF(AU30="G",'１０.パネルラジエーター設備費用算出シート'!$G$43,IF(AU30="H",'１０.パネルラジエーター設備費用算出シート'!$N$43,IF(AU30="I",'１０.パネルラジエーター設備費用算出シート'!$G$54,'１０.パネルラジエーター設備費用算出シート'!$N$54))))))))))</f>
        <v/>
      </c>
      <c r="AW30" s="74"/>
      <c r="AX30" s="64"/>
      <c r="AY30" s="627"/>
      <c r="AZ30" s="74"/>
      <c r="BA30" s="32"/>
      <c r="BB30" s="32"/>
      <c r="BC30" s="32"/>
      <c r="BD30" s="32"/>
      <c r="BE30" s="32"/>
      <c r="BF30" s="32"/>
      <c r="BG30" s="32"/>
      <c r="BH30" s="32"/>
      <c r="BI30" s="32"/>
      <c r="BJ30" s="32"/>
      <c r="BK30" s="32"/>
      <c r="BL30" s="32"/>
    </row>
    <row r="31" spans="1:64" s="13" customFormat="1">
      <c r="A31" s="76"/>
      <c r="B31" s="57">
        <v>19</v>
      </c>
      <c r="C31" s="87"/>
      <c r="D31" s="58"/>
      <c r="E31" s="77"/>
      <c r="F31" s="620"/>
      <c r="G31" s="620"/>
      <c r="H31" s="61"/>
      <c r="I31" s="62"/>
      <c r="J31" s="61"/>
      <c r="K31" s="622" t="str">
        <f t="shared" si="0"/>
        <v/>
      </c>
      <c r="L31" s="622" t="str">
        <f>IF($G31="","",IF(OR('２.全体概要'!$C$15=1,'２.全体概要'!$C$15=2),INDEX($BG$15,MATCH($G31,$BF$15,-1)),IF('２.全体概要'!$C$15=3,INDEX($BG$14,MATCH($G31,$BF$14,-1)),INDEX($BG$13,MATCH($G31,$BF$13,-1)))))</f>
        <v/>
      </c>
      <c r="M31" s="622" t="str">
        <f t="shared" si="1"/>
        <v/>
      </c>
      <c r="N31" s="623">
        <f t="shared" si="2"/>
        <v>0</v>
      </c>
      <c r="O31" s="74"/>
      <c r="P31" s="61"/>
      <c r="Q31" s="56"/>
      <c r="R31" s="72"/>
      <c r="S31" s="56"/>
      <c r="T31" s="56"/>
      <c r="U31" s="74"/>
      <c r="V31" s="61"/>
      <c r="W31" s="56"/>
      <c r="X31" s="72"/>
      <c r="Y31" s="56"/>
      <c r="Z31" s="56"/>
      <c r="AA31" s="74"/>
      <c r="AB31" s="61"/>
      <c r="AC31" s="74"/>
      <c r="AD31" s="61"/>
      <c r="AE31" s="74"/>
      <c r="AF31" s="61"/>
      <c r="AG31" s="74"/>
      <c r="AH31" s="61"/>
      <c r="AI31" s="74"/>
      <c r="AJ31" s="61"/>
      <c r="AK31" s="74"/>
      <c r="AL31" s="64"/>
      <c r="AM31" s="74"/>
      <c r="AN31" s="64"/>
      <c r="AO31" s="74"/>
      <c r="AP31" s="66"/>
      <c r="AQ31" s="74"/>
      <c r="AR31" s="61"/>
      <c r="AS31" s="275"/>
      <c r="AT31" s="74"/>
      <c r="AU31" s="61"/>
      <c r="AV31" s="626" t="str">
        <f>IF(AU31="","",IF(AU31="A",'１０.パネルラジエーター設備費用算出シート'!$G$13,IF(AU31="B",'１０.パネルラジエーター設備費用算出シート'!$N$13,IF(AU31="C",'１０.パネルラジエーター設備費用算出シート'!$G$23,IF(AU31="D",'１０.パネルラジエーター設備費用算出シート'!$N$23,IF(AU31="E",'１０.パネルラジエーター設備費用算出シート'!$G$33,IF(AU31="F",'１０.パネルラジエーター設備費用算出シート'!$N$33,IF(AU31="G",'１０.パネルラジエーター設備費用算出シート'!$G$43,IF(AU31="H",'１０.パネルラジエーター設備費用算出シート'!$N$43,IF(AU31="I",'１０.パネルラジエーター設備費用算出シート'!$G$54,'１０.パネルラジエーター設備費用算出シート'!$N$54))))))))))</f>
        <v/>
      </c>
      <c r="AW31" s="74"/>
      <c r="AX31" s="64"/>
      <c r="AY31" s="627"/>
      <c r="AZ31" s="74"/>
      <c r="BA31" s="32"/>
      <c r="BB31" s="32"/>
      <c r="BC31" s="32"/>
      <c r="BD31" s="32"/>
      <c r="BE31" s="32"/>
      <c r="BF31" s="32"/>
      <c r="BG31" s="32"/>
      <c r="BH31" s="32"/>
      <c r="BI31" s="32"/>
      <c r="BJ31" s="32"/>
      <c r="BK31" s="32"/>
      <c r="BL31" s="32"/>
    </row>
    <row r="32" spans="1:64" s="13" customFormat="1">
      <c r="A32" s="76"/>
      <c r="B32" s="57">
        <v>20</v>
      </c>
      <c r="C32" s="87"/>
      <c r="D32" s="58"/>
      <c r="E32" s="77"/>
      <c r="F32" s="620"/>
      <c r="G32" s="620"/>
      <c r="H32" s="61"/>
      <c r="I32" s="62"/>
      <c r="J32" s="61"/>
      <c r="K32" s="622" t="str">
        <f t="shared" si="0"/>
        <v/>
      </c>
      <c r="L32" s="622" t="str">
        <f>IF($G32="","",IF(OR('２.全体概要'!$C$15=1,'２.全体概要'!$C$15=2),INDEX($BG$15,MATCH($G32,$BF$15,-1)),IF('２.全体概要'!$C$15=3,INDEX($BG$14,MATCH($G32,$BF$14,-1)),INDEX($BG$13,MATCH($G32,$BF$13,-1)))))</f>
        <v/>
      </c>
      <c r="M32" s="622" t="str">
        <f t="shared" si="1"/>
        <v/>
      </c>
      <c r="N32" s="623">
        <f t="shared" si="2"/>
        <v>0</v>
      </c>
      <c r="O32" s="74"/>
      <c r="P32" s="61"/>
      <c r="Q32" s="56"/>
      <c r="R32" s="72"/>
      <c r="S32" s="56"/>
      <c r="T32" s="56"/>
      <c r="U32" s="74"/>
      <c r="V32" s="61"/>
      <c r="W32" s="56"/>
      <c r="X32" s="72"/>
      <c r="Y32" s="56"/>
      <c r="Z32" s="56"/>
      <c r="AA32" s="74"/>
      <c r="AB32" s="61"/>
      <c r="AC32" s="74"/>
      <c r="AD32" s="61"/>
      <c r="AE32" s="74"/>
      <c r="AF32" s="61"/>
      <c r="AG32" s="74"/>
      <c r="AH32" s="61"/>
      <c r="AI32" s="74"/>
      <c r="AJ32" s="61"/>
      <c r="AK32" s="74"/>
      <c r="AL32" s="64"/>
      <c r="AM32" s="74"/>
      <c r="AN32" s="64"/>
      <c r="AO32" s="74"/>
      <c r="AP32" s="66"/>
      <c r="AQ32" s="74"/>
      <c r="AR32" s="61"/>
      <c r="AS32" s="275"/>
      <c r="AT32" s="74"/>
      <c r="AU32" s="61"/>
      <c r="AV32" s="626" t="str">
        <f>IF(AU32="","",IF(AU32="A",'１０.パネルラジエーター設備費用算出シート'!$G$13,IF(AU32="B",'１０.パネルラジエーター設備費用算出シート'!$N$13,IF(AU32="C",'１０.パネルラジエーター設備費用算出シート'!$G$23,IF(AU32="D",'１０.パネルラジエーター設備費用算出シート'!$N$23,IF(AU32="E",'１０.パネルラジエーター設備費用算出シート'!$G$33,IF(AU32="F",'１０.パネルラジエーター設備費用算出シート'!$N$33,IF(AU32="G",'１０.パネルラジエーター設備費用算出シート'!$G$43,IF(AU32="H",'１０.パネルラジエーター設備費用算出シート'!$N$43,IF(AU32="I",'１０.パネルラジエーター設備費用算出シート'!$G$54,'１０.パネルラジエーター設備費用算出シート'!$N$54))))))))))</f>
        <v/>
      </c>
      <c r="AW32" s="74"/>
      <c r="AX32" s="64"/>
      <c r="AY32" s="627"/>
      <c r="AZ32" s="74"/>
      <c r="BA32" s="32"/>
      <c r="BB32" s="32"/>
      <c r="BC32" s="32"/>
      <c r="BD32" s="32"/>
      <c r="BE32" s="32"/>
      <c r="BF32" s="32"/>
      <c r="BG32" s="32"/>
      <c r="BH32" s="32"/>
      <c r="BI32" s="32"/>
      <c r="BJ32" s="32"/>
      <c r="BK32" s="32"/>
      <c r="BL32" s="32"/>
    </row>
    <row r="33" spans="1:64" s="13" customFormat="1">
      <c r="A33" s="76"/>
      <c r="B33" s="57">
        <v>21</v>
      </c>
      <c r="C33" s="87"/>
      <c r="D33" s="58"/>
      <c r="E33" s="77"/>
      <c r="F33" s="620"/>
      <c r="G33" s="620"/>
      <c r="H33" s="61"/>
      <c r="I33" s="62"/>
      <c r="J33" s="61"/>
      <c r="K33" s="622" t="str">
        <f t="shared" si="0"/>
        <v/>
      </c>
      <c r="L33" s="622" t="str">
        <f>IF($G33="","",IF(OR('２.全体概要'!$C$15=1,'２.全体概要'!$C$15=2),INDEX($BG$15,MATCH($G33,$BF$15,-1)),IF('２.全体概要'!$C$15=3,INDEX($BG$14,MATCH($G33,$BF$14,-1)),INDEX($BG$13,MATCH($G33,$BF$13,-1)))))</f>
        <v/>
      </c>
      <c r="M33" s="622" t="str">
        <f t="shared" si="1"/>
        <v/>
      </c>
      <c r="N33" s="623">
        <f t="shared" si="2"/>
        <v>0</v>
      </c>
      <c r="O33" s="74"/>
      <c r="P33" s="61"/>
      <c r="Q33" s="56"/>
      <c r="R33" s="72"/>
      <c r="S33" s="56"/>
      <c r="T33" s="56"/>
      <c r="U33" s="74"/>
      <c r="V33" s="61"/>
      <c r="W33" s="56"/>
      <c r="X33" s="72"/>
      <c r="Y33" s="56"/>
      <c r="Z33" s="56"/>
      <c r="AA33" s="74"/>
      <c r="AB33" s="61"/>
      <c r="AC33" s="74"/>
      <c r="AD33" s="61"/>
      <c r="AE33" s="74"/>
      <c r="AF33" s="61"/>
      <c r="AG33" s="74"/>
      <c r="AH33" s="61"/>
      <c r="AI33" s="74"/>
      <c r="AJ33" s="61"/>
      <c r="AK33" s="74"/>
      <c r="AL33" s="64"/>
      <c r="AM33" s="74"/>
      <c r="AN33" s="64"/>
      <c r="AO33" s="74"/>
      <c r="AP33" s="66"/>
      <c r="AQ33" s="74"/>
      <c r="AR33" s="61"/>
      <c r="AS33" s="275"/>
      <c r="AT33" s="74"/>
      <c r="AU33" s="61"/>
      <c r="AV33" s="626" t="str">
        <f>IF(AU33="","",IF(AU33="A",'１０.パネルラジエーター設備費用算出シート'!$G$13,IF(AU33="B",'１０.パネルラジエーター設備費用算出シート'!$N$13,IF(AU33="C",'１０.パネルラジエーター設備費用算出シート'!$G$23,IF(AU33="D",'１０.パネルラジエーター設備費用算出シート'!$N$23,IF(AU33="E",'１０.パネルラジエーター設備費用算出シート'!$G$33,IF(AU33="F",'１０.パネルラジエーター設備費用算出シート'!$N$33,IF(AU33="G",'１０.パネルラジエーター設備費用算出シート'!$G$43,IF(AU33="H",'１０.パネルラジエーター設備費用算出シート'!$N$43,IF(AU33="I",'１０.パネルラジエーター設備費用算出シート'!$G$54,'１０.パネルラジエーター設備費用算出シート'!$N$54))))))))))</f>
        <v/>
      </c>
      <c r="AW33" s="74"/>
      <c r="AX33" s="64"/>
      <c r="AY33" s="627"/>
      <c r="AZ33" s="74"/>
      <c r="BA33" s="32"/>
      <c r="BB33" s="32"/>
      <c r="BC33" s="32"/>
      <c r="BD33" s="32"/>
      <c r="BE33" s="32"/>
      <c r="BF33" s="32"/>
      <c r="BG33" s="32"/>
      <c r="BH33" s="32"/>
      <c r="BI33" s="32"/>
      <c r="BJ33" s="32"/>
      <c r="BK33" s="32"/>
      <c r="BL33" s="32"/>
    </row>
    <row r="34" spans="1:64" s="13" customFormat="1">
      <c r="A34" s="76"/>
      <c r="B34" s="57">
        <v>22</v>
      </c>
      <c r="C34" s="87"/>
      <c r="D34" s="58"/>
      <c r="E34" s="77"/>
      <c r="F34" s="620"/>
      <c r="G34" s="620"/>
      <c r="H34" s="61"/>
      <c r="I34" s="62"/>
      <c r="J34" s="61"/>
      <c r="K34" s="622" t="str">
        <f t="shared" si="0"/>
        <v/>
      </c>
      <c r="L34" s="622" t="str">
        <f>IF($G34="","",IF(OR('２.全体概要'!$C$15=1,'２.全体概要'!$C$15=2),INDEX($BG$15,MATCH($G34,$BF$15,-1)),IF('２.全体概要'!$C$15=3,INDEX($BG$14,MATCH($G34,$BF$14,-1)),INDEX($BG$13,MATCH($G34,$BF$13,-1)))))</f>
        <v/>
      </c>
      <c r="M34" s="622" t="str">
        <f t="shared" si="1"/>
        <v/>
      </c>
      <c r="N34" s="623">
        <f t="shared" si="2"/>
        <v>0</v>
      </c>
      <c r="O34" s="74"/>
      <c r="P34" s="61"/>
      <c r="Q34" s="56"/>
      <c r="R34" s="72"/>
      <c r="S34" s="56"/>
      <c r="T34" s="56"/>
      <c r="U34" s="74"/>
      <c r="V34" s="61"/>
      <c r="W34" s="56"/>
      <c r="X34" s="72"/>
      <c r="Y34" s="56"/>
      <c r="Z34" s="56"/>
      <c r="AA34" s="74"/>
      <c r="AB34" s="61"/>
      <c r="AC34" s="74"/>
      <c r="AD34" s="61"/>
      <c r="AE34" s="74"/>
      <c r="AF34" s="61"/>
      <c r="AG34" s="74"/>
      <c r="AH34" s="61"/>
      <c r="AI34" s="74"/>
      <c r="AJ34" s="61"/>
      <c r="AK34" s="74"/>
      <c r="AL34" s="64"/>
      <c r="AM34" s="74"/>
      <c r="AN34" s="64"/>
      <c r="AO34" s="74"/>
      <c r="AP34" s="66"/>
      <c r="AQ34" s="74"/>
      <c r="AR34" s="61"/>
      <c r="AS34" s="275"/>
      <c r="AT34" s="74"/>
      <c r="AU34" s="61"/>
      <c r="AV34" s="626" t="str">
        <f>IF(AU34="","",IF(AU34="A",'１０.パネルラジエーター設備費用算出シート'!$G$13,IF(AU34="B",'１０.パネルラジエーター設備費用算出シート'!$N$13,IF(AU34="C",'１０.パネルラジエーター設備費用算出シート'!$G$23,IF(AU34="D",'１０.パネルラジエーター設備費用算出シート'!$N$23,IF(AU34="E",'１０.パネルラジエーター設備費用算出シート'!$G$33,IF(AU34="F",'１０.パネルラジエーター設備費用算出シート'!$N$33,IF(AU34="G",'１０.パネルラジエーター設備費用算出シート'!$G$43,IF(AU34="H",'１０.パネルラジエーター設備費用算出シート'!$N$43,IF(AU34="I",'１０.パネルラジエーター設備費用算出シート'!$G$54,'１０.パネルラジエーター設備費用算出シート'!$N$54))))))))))</f>
        <v/>
      </c>
      <c r="AW34" s="74"/>
      <c r="AX34" s="64"/>
      <c r="AY34" s="627"/>
      <c r="AZ34" s="74"/>
      <c r="BA34" s="32"/>
      <c r="BB34" s="32"/>
      <c r="BC34" s="32"/>
      <c r="BD34" s="32"/>
      <c r="BE34" s="32"/>
      <c r="BF34" s="32"/>
      <c r="BG34" s="32"/>
      <c r="BH34" s="32"/>
      <c r="BI34" s="32"/>
      <c r="BJ34" s="32"/>
      <c r="BK34" s="32"/>
      <c r="BL34" s="32"/>
    </row>
    <row r="35" spans="1:64" s="33" customFormat="1">
      <c r="A35" s="76"/>
      <c r="B35" s="57">
        <v>23</v>
      </c>
      <c r="C35" s="87"/>
      <c r="D35" s="58"/>
      <c r="E35" s="77"/>
      <c r="F35" s="620"/>
      <c r="G35" s="620"/>
      <c r="H35" s="61"/>
      <c r="I35" s="62"/>
      <c r="J35" s="61"/>
      <c r="K35" s="622" t="str">
        <f t="shared" si="0"/>
        <v/>
      </c>
      <c r="L35" s="622" t="str">
        <f>IF($G35="","",IF(OR('２.全体概要'!$C$15=1,'２.全体概要'!$C$15=2),INDEX($BG$15,MATCH($G35,$BF$15,-1)),IF('２.全体概要'!$C$15=3,INDEX($BG$14,MATCH($G35,$BF$14,-1)),INDEX($BG$13,MATCH($G35,$BF$13,-1)))))</f>
        <v/>
      </c>
      <c r="M35" s="622" t="str">
        <f t="shared" si="1"/>
        <v/>
      </c>
      <c r="N35" s="623">
        <f t="shared" si="2"/>
        <v>0</v>
      </c>
      <c r="O35" s="74"/>
      <c r="P35" s="61"/>
      <c r="Q35" s="56"/>
      <c r="R35" s="72"/>
      <c r="S35" s="56"/>
      <c r="T35" s="56"/>
      <c r="U35" s="74"/>
      <c r="V35" s="61"/>
      <c r="W35" s="56"/>
      <c r="X35" s="72"/>
      <c r="Y35" s="56"/>
      <c r="Z35" s="56"/>
      <c r="AA35" s="74"/>
      <c r="AB35" s="61"/>
      <c r="AC35" s="74"/>
      <c r="AD35" s="61"/>
      <c r="AE35" s="74"/>
      <c r="AF35" s="61"/>
      <c r="AG35" s="74"/>
      <c r="AH35" s="61"/>
      <c r="AI35" s="74"/>
      <c r="AJ35" s="61"/>
      <c r="AK35" s="74"/>
      <c r="AL35" s="64"/>
      <c r="AM35" s="74"/>
      <c r="AN35" s="64"/>
      <c r="AO35" s="74"/>
      <c r="AP35" s="66"/>
      <c r="AQ35" s="74"/>
      <c r="AR35" s="61"/>
      <c r="AS35" s="275"/>
      <c r="AT35" s="74"/>
      <c r="AU35" s="61"/>
      <c r="AV35" s="626" t="str">
        <f>IF(AU35="","",IF(AU35="A",'１０.パネルラジエーター設備費用算出シート'!$G$13,IF(AU35="B",'１０.パネルラジエーター設備費用算出シート'!$N$13,IF(AU35="C",'１０.パネルラジエーター設備費用算出シート'!$G$23,IF(AU35="D",'１０.パネルラジエーター設備費用算出シート'!$N$23,IF(AU35="E",'１０.パネルラジエーター設備費用算出シート'!$G$33,IF(AU35="F",'１０.パネルラジエーター設備費用算出シート'!$N$33,IF(AU35="G",'１０.パネルラジエーター設備費用算出シート'!$G$43,IF(AU35="H",'１０.パネルラジエーター設備費用算出シート'!$N$43,IF(AU35="I",'１０.パネルラジエーター設備費用算出シート'!$G$54,'１０.パネルラジエーター設備費用算出シート'!$N$54))))))))))</f>
        <v/>
      </c>
      <c r="AW35" s="74"/>
      <c r="AX35" s="64"/>
      <c r="AY35" s="627"/>
      <c r="AZ35" s="74"/>
      <c r="BA35" s="32"/>
      <c r="BB35" s="32"/>
      <c r="BC35" s="32"/>
      <c r="BD35" s="32"/>
      <c r="BE35" s="32"/>
      <c r="BF35" s="32"/>
      <c r="BG35" s="32"/>
      <c r="BH35" s="32"/>
      <c r="BI35" s="32"/>
      <c r="BJ35" s="32"/>
      <c r="BK35" s="32"/>
      <c r="BL35" s="32"/>
    </row>
    <row r="36" spans="1:64" s="33" customFormat="1">
      <c r="A36" s="76"/>
      <c r="B36" s="57">
        <v>24</v>
      </c>
      <c r="C36" s="87"/>
      <c r="D36" s="58"/>
      <c r="E36" s="77"/>
      <c r="F36" s="620"/>
      <c r="G36" s="620"/>
      <c r="H36" s="61"/>
      <c r="I36" s="62"/>
      <c r="J36" s="61"/>
      <c r="K36" s="622" t="str">
        <f t="shared" si="0"/>
        <v/>
      </c>
      <c r="L36" s="622" t="str">
        <f>IF($G36="","",IF(OR('２.全体概要'!$C$15=1,'２.全体概要'!$C$15=2),INDEX($BG$15,MATCH($G36,$BF$15,-1)),IF('２.全体概要'!$C$15=3,INDEX($BG$14,MATCH($G36,$BF$14,-1)),INDEX($BG$13,MATCH($G36,$BF$13,-1)))))</f>
        <v/>
      </c>
      <c r="M36" s="622" t="str">
        <f t="shared" si="1"/>
        <v/>
      </c>
      <c r="N36" s="623">
        <f t="shared" si="2"/>
        <v>0</v>
      </c>
      <c r="O36" s="74"/>
      <c r="P36" s="61"/>
      <c r="Q36" s="56"/>
      <c r="R36" s="72"/>
      <c r="S36" s="56"/>
      <c r="T36" s="56"/>
      <c r="U36" s="74"/>
      <c r="V36" s="61"/>
      <c r="W36" s="56"/>
      <c r="X36" s="72"/>
      <c r="Y36" s="56"/>
      <c r="Z36" s="56"/>
      <c r="AA36" s="74"/>
      <c r="AB36" s="61"/>
      <c r="AC36" s="74"/>
      <c r="AD36" s="61"/>
      <c r="AE36" s="74"/>
      <c r="AF36" s="61"/>
      <c r="AG36" s="74"/>
      <c r="AH36" s="61"/>
      <c r="AI36" s="74"/>
      <c r="AJ36" s="61"/>
      <c r="AK36" s="74"/>
      <c r="AL36" s="64"/>
      <c r="AM36" s="74"/>
      <c r="AN36" s="64"/>
      <c r="AO36" s="74"/>
      <c r="AP36" s="66"/>
      <c r="AQ36" s="74"/>
      <c r="AR36" s="61"/>
      <c r="AS36" s="275"/>
      <c r="AT36" s="74"/>
      <c r="AU36" s="61"/>
      <c r="AV36" s="626" t="str">
        <f>IF(AU36="","",IF(AU36="A",'１０.パネルラジエーター設備費用算出シート'!$G$13,IF(AU36="B",'１０.パネルラジエーター設備費用算出シート'!$N$13,IF(AU36="C",'１０.パネルラジエーター設備費用算出シート'!$G$23,IF(AU36="D",'１０.パネルラジエーター設備費用算出シート'!$N$23,IF(AU36="E",'１０.パネルラジエーター設備費用算出シート'!$G$33,IF(AU36="F",'１０.パネルラジエーター設備費用算出シート'!$N$33,IF(AU36="G",'１０.パネルラジエーター設備費用算出シート'!$G$43,IF(AU36="H",'１０.パネルラジエーター設備費用算出シート'!$N$43,IF(AU36="I",'１０.パネルラジエーター設備費用算出シート'!$G$54,'１０.パネルラジエーター設備費用算出シート'!$N$54))))))))))</f>
        <v/>
      </c>
      <c r="AW36" s="74"/>
      <c r="AX36" s="64"/>
      <c r="AY36" s="627"/>
      <c r="AZ36" s="74"/>
      <c r="BA36" s="32"/>
      <c r="BB36" s="32"/>
      <c r="BC36" s="32"/>
      <c r="BD36" s="32"/>
      <c r="BE36" s="32"/>
      <c r="BF36" s="32"/>
      <c r="BG36" s="32"/>
      <c r="BH36" s="32"/>
      <c r="BI36" s="32"/>
      <c r="BJ36" s="32"/>
      <c r="BK36" s="32"/>
      <c r="BL36" s="32"/>
    </row>
    <row r="37" spans="1:64" s="33" customFormat="1">
      <c r="A37" s="76"/>
      <c r="B37" s="57">
        <v>25</v>
      </c>
      <c r="C37" s="87"/>
      <c r="D37" s="58"/>
      <c r="E37" s="77"/>
      <c r="F37" s="620"/>
      <c r="G37" s="620"/>
      <c r="H37" s="61"/>
      <c r="I37" s="62"/>
      <c r="J37" s="61"/>
      <c r="K37" s="622" t="str">
        <f t="shared" si="0"/>
        <v/>
      </c>
      <c r="L37" s="622" t="str">
        <f>IF($G37="","",IF(OR('２.全体概要'!$C$15=1,'２.全体概要'!$C$15=2),INDEX($BG$15,MATCH($G37,$BF$15,-1)),IF('２.全体概要'!$C$15=3,INDEX($BG$14,MATCH($G37,$BF$14,-1)),INDEX($BG$13,MATCH($G37,$BF$13,-1)))))</f>
        <v/>
      </c>
      <c r="M37" s="622" t="str">
        <f t="shared" si="1"/>
        <v/>
      </c>
      <c r="N37" s="623">
        <f t="shared" si="2"/>
        <v>0</v>
      </c>
      <c r="O37" s="74"/>
      <c r="P37" s="61"/>
      <c r="Q37" s="56"/>
      <c r="R37" s="72"/>
      <c r="S37" s="56"/>
      <c r="T37" s="56"/>
      <c r="U37" s="74"/>
      <c r="V37" s="61"/>
      <c r="W37" s="56"/>
      <c r="X37" s="72"/>
      <c r="Y37" s="56"/>
      <c r="Z37" s="56"/>
      <c r="AA37" s="74"/>
      <c r="AB37" s="61"/>
      <c r="AC37" s="74"/>
      <c r="AD37" s="61"/>
      <c r="AE37" s="74"/>
      <c r="AF37" s="61"/>
      <c r="AG37" s="74"/>
      <c r="AH37" s="61"/>
      <c r="AI37" s="74"/>
      <c r="AJ37" s="61"/>
      <c r="AK37" s="74"/>
      <c r="AL37" s="64"/>
      <c r="AM37" s="74"/>
      <c r="AN37" s="64"/>
      <c r="AO37" s="74"/>
      <c r="AP37" s="66"/>
      <c r="AQ37" s="74"/>
      <c r="AR37" s="61"/>
      <c r="AS37" s="275"/>
      <c r="AT37" s="74"/>
      <c r="AU37" s="61"/>
      <c r="AV37" s="626" t="str">
        <f>IF(AU37="","",IF(AU37="A",'１０.パネルラジエーター設備費用算出シート'!$G$13,IF(AU37="B",'１０.パネルラジエーター設備費用算出シート'!$N$13,IF(AU37="C",'１０.パネルラジエーター設備費用算出シート'!$G$23,IF(AU37="D",'１０.パネルラジエーター設備費用算出シート'!$N$23,IF(AU37="E",'１０.パネルラジエーター設備費用算出シート'!$G$33,IF(AU37="F",'１０.パネルラジエーター設備費用算出シート'!$N$33,IF(AU37="G",'１０.パネルラジエーター設備費用算出シート'!$G$43,IF(AU37="H",'１０.パネルラジエーター設備費用算出シート'!$N$43,IF(AU37="I",'１０.パネルラジエーター設備費用算出シート'!$G$54,'１０.パネルラジエーター設備費用算出シート'!$N$54))))))))))</f>
        <v/>
      </c>
      <c r="AW37" s="74"/>
      <c r="AX37" s="64"/>
      <c r="AY37" s="627"/>
      <c r="AZ37" s="74"/>
      <c r="BA37" s="32"/>
      <c r="BB37" s="32"/>
      <c r="BC37" s="32"/>
      <c r="BD37" s="32"/>
      <c r="BE37" s="32"/>
      <c r="BF37" s="32"/>
      <c r="BG37" s="32"/>
      <c r="BH37" s="32"/>
      <c r="BI37" s="32"/>
      <c r="BJ37" s="32"/>
      <c r="BK37" s="32"/>
      <c r="BL37" s="32"/>
    </row>
    <row r="38" spans="1:64" s="33" customFormat="1">
      <c r="A38" s="76"/>
      <c r="B38" s="57">
        <v>26</v>
      </c>
      <c r="C38" s="87"/>
      <c r="D38" s="58"/>
      <c r="E38" s="77"/>
      <c r="F38" s="620"/>
      <c r="G38" s="620"/>
      <c r="H38" s="61"/>
      <c r="I38" s="62"/>
      <c r="J38" s="61"/>
      <c r="K38" s="622" t="str">
        <f t="shared" si="0"/>
        <v/>
      </c>
      <c r="L38" s="622" t="str">
        <f>IF($G38="","",IF(OR('２.全体概要'!$C$15=1,'２.全体概要'!$C$15=2),INDEX($BG$15,MATCH($G38,$BF$15,-1)),IF('２.全体概要'!$C$15=3,INDEX($BG$14,MATCH($G38,$BF$14,-1)),INDEX($BG$13,MATCH($G38,$BF$13,-1)))))</f>
        <v/>
      </c>
      <c r="M38" s="622" t="str">
        <f t="shared" si="1"/>
        <v/>
      </c>
      <c r="N38" s="623">
        <f t="shared" si="2"/>
        <v>0</v>
      </c>
      <c r="O38" s="74"/>
      <c r="P38" s="61"/>
      <c r="Q38" s="56"/>
      <c r="R38" s="72"/>
      <c r="S38" s="56"/>
      <c r="T38" s="56"/>
      <c r="U38" s="74"/>
      <c r="V38" s="61"/>
      <c r="W38" s="56"/>
      <c r="X38" s="72"/>
      <c r="Y38" s="56"/>
      <c r="Z38" s="56"/>
      <c r="AA38" s="74"/>
      <c r="AB38" s="61"/>
      <c r="AC38" s="74"/>
      <c r="AD38" s="61"/>
      <c r="AE38" s="74"/>
      <c r="AF38" s="61"/>
      <c r="AG38" s="74"/>
      <c r="AH38" s="61"/>
      <c r="AI38" s="74"/>
      <c r="AJ38" s="61"/>
      <c r="AK38" s="74"/>
      <c r="AL38" s="64"/>
      <c r="AM38" s="74"/>
      <c r="AN38" s="64"/>
      <c r="AO38" s="74"/>
      <c r="AP38" s="66"/>
      <c r="AQ38" s="74"/>
      <c r="AR38" s="61"/>
      <c r="AS38" s="275"/>
      <c r="AT38" s="74"/>
      <c r="AU38" s="61"/>
      <c r="AV38" s="626" t="str">
        <f>IF(AU38="","",IF(AU38="A",'１０.パネルラジエーター設備費用算出シート'!$G$13,IF(AU38="B",'１０.パネルラジエーター設備費用算出シート'!$N$13,IF(AU38="C",'１０.パネルラジエーター設備費用算出シート'!$G$23,IF(AU38="D",'１０.パネルラジエーター設備費用算出シート'!$N$23,IF(AU38="E",'１０.パネルラジエーター設備費用算出シート'!$G$33,IF(AU38="F",'１０.パネルラジエーター設備費用算出シート'!$N$33,IF(AU38="G",'１０.パネルラジエーター設備費用算出シート'!$G$43,IF(AU38="H",'１０.パネルラジエーター設備費用算出シート'!$N$43,IF(AU38="I",'１０.パネルラジエーター設備費用算出シート'!$G$54,'１０.パネルラジエーター設備費用算出シート'!$N$54))))))))))</f>
        <v/>
      </c>
      <c r="AW38" s="74"/>
      <c r="AX38" s="64"/>
      <c r="AY38" s="627"/>
      <c r="AZ38" s="74"/>
      <c r="BA38" s="32"/>
      <c r="BB38" s="32"/>
      <c r="BC38" s="32"/>
      <c r="BD38" s="32"/>
      <c r="BE38" s="32"/>
      <c r="BF38" s="32"/>
      <c r="BG38" s="32"/>
      <c r="BH38" s="32"/>
      <c r="BI38" s="32"/>
      <c r="BJ38" s="32"/>
      <c r="BK38" s="32"/>
      <c r="BL38" s="32"/>
    </row>
    <row r="39" spans="1:64" s="33" customFormat="1">
      <c r="A39" s="76"/>
      <c r="B39" s="57">
        <v>27</v>
      </c>
      <c r="C39" s="87"/>
      <c r="D39" s="58"/>
      <c r="E39" s="77"/>
      <c r="F39" s="620"/>
      <c r="G39" s="620"/>
      <c r="H39" s="61"/>
      <c r="I39" s="62"/>
      <c r="J39" s="61"/>
      <c r="K39" s="622" t="str">
        <f t="shared" si="0"/>
        <v/>
      </c>
      <c r="L39" s="622" t="str">
        <f>IF($G39="","",IF(OR('２.全体概要'!$C$15=1,'２.全体概要'!$C$15=2),INDEX($BG$15,MATCH($G39,$BF$15,-1)),IF('２.全体概要'!$C$15=3,INDEX($BG$14,MATCH($G39,$BF$14,-1)),INDEX($BG$13,MATCH($G39,$BF$13,-1)))))</f>
        <v/>
      </c>
      <c r="M39" s="622" t="str">
        <f t="shared" si="1"/>
        <v/>
      </c>
      <c r="N39" s="623">
        <f t="shared" si="2"/>
        <v>0</v>
      </c>
      <c r="O39" s="74"/>
      <c r="P39" s="61"/>
      <c r="Q39" s="56"/>
      <c r="R39" s="72"/>
      <c r="S39" s="56"/>
      <c r="T39" s="56"/>
      <c r="U39" s="74"/>
      <c r="V39" s="61"/>
      <c r="W39" s="56"/>
      <c r="X39" s="72"/>
      <c r="Y39" s="56"/>
      <c r="Z39" s="56"/>
      <c r="AA39" s="74"/>
      <c r="AB39" s="61"/>
      <c r="AC39" s="74"/>
      <c r="AD39" s="61"/>
      <c r="AE39" s="74"/>
      <c r="AF39" s="61"/>
      <c r="AG39" s="74"/>
      <c r="AH39" s="61"/>
      <c r="AI39" s="74"/>
      <c r="AJ39" s="61"/>
      <c r="AK39" s="74"/>
      <c r="AL39" s="64"/>
      <c r="AM39" s="74"/>
      <c r="AN39" s="64"/>
      <c r="AO39" s="74"/>
      <c r="AP39" s="66"/>
      <c r="AQ39" s="74"/>
      <c r="AR39" s="61"/>
      <c r="AS39" s="275"/>
      <c r="AT39" s="74"/>
      <c r="AU39" s="61"/>
      <c r="AV39" s="626" t="str">
        <f>IF(AU39="","",IF(AU39="A",'１０.パネルラジエーター設備費用算出シート'!$G$13,IF(AU39="B",'１０.パネルラジエーター設備費用算出シート'!$N$13,IF(AU39="C",'１０.パネルラジエーター設備費用算出シート'!$G$23,IF(AU39="D",'１０.パネルラジエーター設備費用算出シート'!$N$23,IF(AU39="E",'１０.パネルラジエーター設備費用算出シート'!$G$33,IF(AU39="F",'１０.パネルラジエーター設備費用算出シート'!$N$33,IF(AU39="G",'１０.パネルラジエーター設備費用算出シート'!$G$43,IF(AU39="H",'１０.パネルラジエーター設備費用算出シート'!$N$43,IF(AU39="I",'１０.パネルラジエーター設備費用算出シート'!$G$54,'１０.パネルラジエーター設備費用算出シート'!$N$54))))))))))</f>
        <v/>
      </c>
      <c r="AW39" s="74"/>
      <c r="AX39" s="64"/>
      <c r="AY39" s="627"/>
      <c r="AZ39" s="74"/>
      <c r="BA39" s="32"/>
      <c r="BB39" s="32"/>
      <c r="BC39" s="32"/>
      <c r="BD39" s="32"/>
      <c r="BE39" s="32"/>
      <c r="BF39" s="32"/>
      <c r="BG39" s="32"/>
      <c r="BH39" s="32"/>
      <c r="BI39" s="32"/>
      <c r="BJ39" s="32"/>
      <c r="BK39" s="32"/>
      <c r="BL39" s="32"/>
    </row>
    <row r="40" spans="1:64" s="33" customFormat="1">
      <c r="A40" s="76"/>
      <c r="B40" s="57">
        <v>28</v>
      </c>
      <c r="C40" s="87"/>
      <c r="D40" s="58"/>
      <c r="E40" s="77"/>
      <c r="F40" s="620"/>
      <c r="G40" s="620"/>
      <c r="H40" s="61"/>
      <c r="I40" s="62"/>
      <c r="J40" s="61"/>
      <c r="K40" s="622" t="str">
        <f t="shared" si="0"/>
        <v/>
      </c>
      <c r="L40" s="622" t="str">
        <f>IF($G40="","",IF(OR('２.全体概要'!$C$15=1,'２.全体概要'!$C$15=2),INDEX($BG$15,MATCH($G40,$BF$15,-1)),IF('２.全体概要'!$C$15=3,INDEX($BG$14,MATCH($G40,$BF$14,-1)),INDEX($BG$13,MATCH($G40,$BF$13,-1)))))</f>
        <v/>
      </c>
      <c r="M40" s="622" t="str">
        <f t="shared" si="1"/>
        <v/>
      </c>
      <c r="N40" s="623">
        <f t="shared" si="2"/>
        <v>0</v>
      </c>
      <c r="O40" s="74"/>
      <c r="P40" s="61"/>
      <c r="Q40" s="56"/>
      <c r="R40" s="72"/>
      <c r="S40" s="56"/>
      <c r="T40" s="56"/>
      <c r="U40" s="74"/>
      <c r="V40" s="61"/>
      <c r="W40" s="56"/>
      <c r="X40" s="72"/>
      <c r="Y40" s="56"/>
      <c r="Z40" s="56"/>
      <c r="AA40" s="74"/>
      <c r="AB40" s="61"/>
      <c r="AC40" s="74"/>
      <c r="AD40" s="61"/>
      <c r="AE40" s="74"/>
      <c r="AF40" s="61"/>
      <c r="AG40" s="74"/>
      <c r="AH40" s="61"/>
      <c r="AI40" s="74"/>
      <c r="AJ40" s="61"/>
      <c r="AK40" s="74"/>
      <c r="AL40" s="64"/>
      <c r="AM40" s="74"/>
      <c r="AN40" s="64"/>
      <c r="AO40" s="74"/>
      <c r="AP40" s="66"/>
      <c r="AQ40" s="74"/>
      <c r="AR40" s="61"/>
      <c r="AS40" s="275"/>
      <c r="AT40" s="74"/>
      <c r="AU40" s="61"/>
      <c r="AV40" s="626" t="str">
        <f>IF(AU40="","",IF(AU40="A",'１０.パネルラジエーター設備費用算出シート'!$G$13,IF(AU40="B",'１０.パネルラジエーター設備費用算出シート'!$N$13,IF(AU40="C",'１０.パネルラジエーター設備費用算出シート'!$G$23,IF(AU40="D",'１０.パネルラジエーター設備費用算出シート'!$N$23,IF(AU40="E",'１０.パネルラジエーター設備費用算出シート'!$G$33,IF(AU40="F",'１０.パネルラジエーター設備費用算出シート'!$N$33,IF(AU40="G",'１０.パネルラジエーター設備費用算出シート'!$G$43,IF(AU40="H",'１０.パネルラジエーター設備費用算出シート'!$N$43,IF(AU40="I",'１０.パネルラジエーター設備費用算出シート'!$G$54,'１０.パネルラジエーター設備費用算出シート'!$N$54))))))))))</f>
        <v/>
      </c>
      <c r="AW40" s="74"/>
      <c r="AX40" s="64"/>
      <c r="AY40" s="627"/>
      <c r="AZ40" s="74"/>
      <c r="BA40" s="32"/>
      <c r="BB40" s="32"/>
      <c r="BC40" s="32"/>
      <c r="BD40" s="32"/>
      <c r="BE40" s="32"/>
      <c r="BF40" s="32"/>
      <c r="BG40" s="32"/>
      <c r="BH40" s="32"/>
      <c r="BI40" s="32"/>
      <c r="BJ40" s="32"/>
      <c r="BK40" s="32"/>
      <c r="BL40" s="32"/>
    </row>
    <row r="41" spans="1:64" s="33" customFormat="1">
      <c r="A41" s="76"/>
      <c r="B41" s="57">
        <v>29</v>
      </c>
      <c r="C41" s="87"/>
      <c r="D41" s="58"/>
      <c r="E41" s="77"/>
      <c r="F41" s="620"/>
      <c r="G41" s="620"/>
      <c r="H41" s="61"/>
      <c r="I41" s="62"/>
      <c r="J41" s="61"/>
      <c r="K41" s="622" t="str">
        <f t="shared" si="0"/>
        <v/>
      </c>
      <c r="L41" s="622" t="str">
        <f>IF($G41="","",IF(OR('２.全体概要'!$C$15=1,'２.全体概要'!$C$15=2),INDEX($BG$15,MATCH($G41,$BF$15,-1)),IF('２.全体概要'!$C$15=3,INDEX($BG$14,MATCH($G41,$BF$14,-1)),INDEX($BG$13,MATCH($G41,$BF$13,-1)))))</f>
        <v/>
      </c>
      <c r="M41" s="622" t="str">
        <f t="shared" si="1"/>
        <v/>
      </c>
      <c r="N41" s="623">
        <f t="shared" si="2"/>
        <v>0</v>
      </c>
      <c r="O41" s="74"/>
      <c r="P41" s="61"/>
      <c r="Q41" s="56"/>
      <c r="R41" s="72"/>
      <c r="S41" s="56"/>
      <c r="T41" s="56"/>
      <c r="U41" s="74"/>
      <c r="V41" s="61"/>
      <c r="W41" s="56"/>
      <c r="X41" s="72"/>
      <c r="Y41" s="56"/>
      <c r="Z41" s="56"/>
      <c r="AA41" s="74"/>
      <c r="AB41" s="61"/>
      <c r="AC41" s="74"/>
      <c r="AD41" s="61"/>
      <c r="AE41" s="74"/>
      <c r="AF41" s="61"/>
      <c r="AG41" s="74"/>
      <c r="AH41" s="61"/>
      <c r="AI41" s="74"/>
      <c r="AJ41" s="61"/>
      <c r="AK41" s="74"/>
      <c r="AL41" s="64"/>
      <c r="AM41" s="74"/>
      <c r="AN41" s="64"/>
      <c r="AO41" s="74"/>
      <c r="AP41" s="66"/>
      <c r="AQ41" s="74"/>
      <c r="AR41" s="61"/>
      <c r="AS41" s="275"/>
      <c r="AT41" s="74"/>
      <c r="AU41" s="61"/>
      <c r="AV41" s="626" t="str">
        <f>IF(AU41="","",IF(AU41="A",'１０.パネルラジエーター設備費用算出シート'!$G$13,IF(AU41="B",'１０.パネルラジエーター設備費用算出シート'!$N$13,IF(AU41="C",'１０.パネルラジエーター設備費用算出シート'!$G$23,IF(AU41="D",'１０.パネルラジエーター設備費用算出シート'!$N$23,IF(AU41="E",'１０.パネルラジエーター設備費用算出シート'!$G$33,IF(AU41="F",'１０.パネルラジエーター設備費用算出シート'!$N$33,IF(AU41="G",'１０.パネルラジエーター設備費用算出シート'!$G$43,IF(AU41="H",'１０.パネルラジエーター設備費用算出シート'!$N$43,IF(AU41="I",'１０.パネルラジエーター設備費用算出シート'!$G$54,'１０.パネルラジエーター設備費用算出シート'!$N$54))))))))))</f>
        <v/>
      </c>
      <c r="AW41" s="74"/>
      <c r="AX41" s="64"/>
      <c r="AY41" s="627"/>
      <c r="AZ41" s="74"/>
      <c r="BA41" s="32"/>
      <c r="BB41" s="32"/>
      <c r="BC41" s="32"/>
      <c r="BD41" s="32"/>
      <c r="BE41" s="32"/>
      <c r="BF41" s="32"/>
      <c r="BG41" s="32"/>
      <c r="BH41" s="32"/>
      <c r="BI41" s="32"/>
      <c r="BJ41" s="32"/>
      <c r="BK41" s="32"/>
      <c r="BL41" s="32"/>
    </row>
    <row r="42" spans="1:64" s="33" customFormat="1">
      <c r="A42" s="76"/>
      <c r="B42" s="57">
        <v>30</v>
      </c>
      <c r="C42" s="87"/>
      <c r="D42" s="58"/>
      <c r="E42" s="77"/>
      <c r="F42" s="620"/>
      <c r="G42" s="620"/>
      <c r="H42" s="61"/>
      <c r="I42" s="62"/>
      <c r="J42" s="61"/>
      <c r="K42" s="622" t="str">
        <f t="shared" si="0"/>
        <v/>
      </c>
      <c r="L42" s="622" t="str">
        <f>IF($G42="","",IF(OR('２.全体概要'!$C$15=1,'２.全体概要'!$C$15=2),INDEX($BG$15,MATCH($G42,$BF$15,-1)),IF('２.全体概要'!$C$15=3,INDEX($BG$14,MATCH($G42,$BF$14,-1)),INDEX($BG$13,MATCH($G42,$BF$13,-1)))))</f>
        <v/>
      </c>
      <c r="M42" s="622" t="str">
        <f t="shared" si="1"/>
        <v/>
      </c>
      <c r="N42" s="623">
        <f t="shared" si="2"/>
        <v>0</v>
      </c>
      <c r="O42" s="74"/>
      <c r="P42" s="61"/>
      <c r="Q42" s="56"/>
      <c r="R42" s="72"/>
      <c r="S42" s="56"/>
      <c r="T42" s="56"/>
      <c r="U42" s="74"/>
      <c r="V42" s="61"/>
      <c r="W42" s="56"/>
      <c r="X42" s="72"/>
      <c r="Y42" s="56"/>
      <c r="Z42" s="56"/>
      <c r="AA42" s="74"/>
      <c r="AB42" s="61"/>
      <c r="AC42" s="74"/>
      <c r="AD42" s="61"/>
      <c r="AE42" s="74"/>
      <c r="AF42" s="61"/>
      <c r="AG42" s="74"/>
      <c r="AH42" s="61"/>
      <c r="AI42" s="74"/>
      <c r="AJ42" s="61"/>
      <c r="AK42" s="74"/>
      <c r="AL42" s="64"/>
      <c r="AM42" s="74"/>
      <c r="AN42" s="64"/>
      <c r="AO42" s="74"/>
      <c r="AP42" s="66"/>
      <c r="AQ42" s="74"/>
      <c r="AR42" s="61"/>
      <c r="AS42" s="275"/>
      <c r="AT42" s="74"/>
      <c r="AU42" s="61"/>
      <c r="AV42" s="626" t="str">
        <f>IF(AU42="","",IF(AU42="A",'１０.パネルラジエーター設備費用算出シート'!$G$13,IF(AU42="B",'１０.パネルラジエーター設備費用算出シート'!$N$13,IF(AU42="C",'１０.パネルラジエーター設備費用算出シート'!$G$23,IF(AU42="D",'１０.パネルラジエーター設備費用算出シート'!$N$23,IF(AU42="E",'１０.パネルラジエーター設備費用算出シート'!$G$33,IF(AU42="F",'１０.パネルラジエーター設備費用算出シート'!$N$33,IF(AU42="G",'１０.パネルラジエーター設備費用算出シート'!$G$43,IF(AU42="H",'１０.パネルラジエーター設備費用算出シート'!$N$43,IF(AU42="I",'１０.パネルラジエーター設備費用算出シート'!$G$54,'１０.パネルラジエーター設備費用算出シート'!$N$54))))))))))</f>
        <v/>
      </c>
      <c r="AW42" s="74"/>
      <c r="AX42" s="64"/>
      <c r="AY42" s="627"/>
      <c r="AZ42" s="74"/>
      <c r="BA42" s="32"/>
      <c r="BB42" s="32"/>
      <c r="BC42" s="32"/>
      <c r="BD42" s="32"/>
      <c r="BE42" s="32"/>
      <c r="BF42" s="32"/>
      <c r="BG42" s="32"/>
      <c r="BH42" s="32"/>
      <c r="BI42" s="32"/>
      <c r="BJ42" s="32"/>
      <c r="BK42" s="32"/>
      <c r="BL42" s="32"/>
    </row>
    <row r="43" spans="1:64" s="33" customFormat="1">
      <c r="A43" s="76"/>
      <c r="B43" s="57">
        <v>31</v>
      </c>
      <c r="C43" s="87"/>
      <c r="D43" s="58"/>
      <c r="E43" s="77"/>
      <c r="F43" s="620"/>
      <c r="G43" s="620"/>
      <c r="H43" s="61"/>
      <c r="I43" s="62"/>
      <c r="J43" s="61"/>
      <c r="K43" s="622" t="str">
        <f t="shared" si="0"/>
        <v/>
      </c>
      <c r="L43" s="622" t="str">
        <f>IF($G43="","",IF(OR('２.全体概要'!$C$15=1,'２.全体概要'!$C$15=2),INDEX($BG$15,MATCH($G43,$BF$15,-1)),IF('２.全体概要'!$C$15=3,INDEX($BG$14,MATCH($G43,$BF$14,-1)),INDEX($BG$13,MATCH($G43,$BF$13,-1)))))</f>
        <v/>
      </c>
      <c r="M43" s="622" t="str">
        <f t="shared" si="1"/>
        <v/>
      </c>
      <c r="N43" s="623">
        <f t="shared" si="2"/>
        <v>0</v>
      </c>
      <c r="O43" s="74"/>
      <c r="P43" s="61"/>
      <c r="Q43" s="56"/>
      <c r="R43" s="72"/>
      <c r="S43" s="56"/>
      <c r="T43" s="56"/>
      <c r="U43" s="74"/>
      <c r="V43" s="61"/>
      <c r="W43" s="56"/>
      <c r="X43" s="72"/>
      <c r="Y43" s="56"/>
      <c r="Z43" s="56"/>
      <c r="AA43" s="74"/>
      <c r="AB43" s="61"/>
      <c r="AC43" s="74"/>
      <c r="AD43" s="61"/>
      <c r="AE43" s="74"/>
      <c r="AF43" s="61"/>
      <c r="AG43" s="74"/>
      <c r="AH43" s="61"/>
      <c r="AI43" s="74"/>
      <c r="AJ43" s="61"/>
      <c r="AK43" s="74"/>
      <c r="AL43" s="64"/>
      <c r="AM43" s="74"/>
      <c r="AN43" s="64"/>
      <c r="AO43" s="74"/>
      <c r="AP43" s="66"/>
      <c r="AQ43" s="74"/>
      <c r="AR43" s="61"/>
      <c r="AS43" s="275"/>
      <c r="AT43" s="74"/>
      <c r="AU43" s="61"/>
      <c r="AV43" s="626" t="str">
        <f>IF(AU43="","",IF(AU43="A",'１０.パネルラジエーター設備費用算出シート'!$G$13,IF(AU43="B",'１０.パネルラジエーター設備費用算出シート'!$N$13,IF(AU43="C",'１０.パネルラジエーター設備費用算出シート'!$G$23,IF(AU43="D",'１０.パネルラジエーター設備費用算出シート'!$N$23,IF(AU43="E",'１０.パネルラジエーター設備費用算出シート'!$G$33,IF(AU43="F",'１０.パネルラジエーター設備費用算出シート'!$N$33,IF(AU43="G",'１０.パネルラジエーター設備費用算出シート'!$G$43,IF(AU43="H",'１０.パネルラジエーター設備費用算出シート'!$N$43,IF(AU43="I",'１０.パネルラジエーター設備費用算出シート'!$G$54,'１０.パネルラジエーター設備費用算出シート'!$N$54))))))))))</f>
        <v/>
      </c>
      <c r="AW43" s="74"/>
      <c r="AX43" s="64"/>
      <c r="AY43" s="627"/>
      <c r="AZ43" s="74"/>
      <c r="BA43" s="32"/>
      <c r="BB43" s="32"/>
      <c r="BC43" s="32"/>
      <c r="BD43" s="32"/>
      <c r="BE43" s="32"/>
      <c r="BF43" s="32"/>
      <c r="BG43" s="32"/>
      <c r="BH43" s="32"/>
      <c r="BI43" s="32"/>
      <c r="BJ43" s="32"/>
      <c r="BK43" s="32"/>
      <c r="BL43" s="32"/>
    </row>
    <row r="44" spans="1:64" s="33" customFormat="1">
      <c r="A44" s="76"/>
      <c r="B44" s="57">
        <v>32</v>
      </c>
      <c r="C44" s="87"/>
      <c r="D44" s="58"/>
      <c r="E44" s="77"/>
      <c r="F44" s="620"/>
      <c r="G44" s="620"/>
      <c r="H44" s="61"/>
      <c r="I44" s="62"/>
      <c r="J44" s="61"/>
      <c r="K44" s="622" t="str">
        <f t="shared" si="0"/>
        <v/>
      </c>
      <c r="L44" s="622" t="str">
        <f>IF($G44="","",IF(OR('２.全体概要'!$C$15=1,'２.全体概要'!$C$15=2),INDEX($BG$15,MATCH($G44,$BF$15,-1)),IF('２.全体概要'!$C$15=3,INDEX($BG$14,MATCH($G44,$BF$14,-1)),INDEX($BG$13,MATCH($G44,$BF$13,-1)))))</f>
        <v/>
      </c>
      <c r="M44" s="622" t="str">
        <f t="shared" si="1"/>
        <v/>
      </c>
      <c r="N44" s="623">
        <f t="shared" si="2"/>
        <v>0</v>
      </c>
      <c r="O44" s="74"/>
      <c r="P44" s="61"/>
      <c r="Q44" s="56"/>
      <c r="R44" s="72"/>
      <c r="S44" s="56"/>
      <c r="T44" s="56"/>
      <c r="U44" s="74"/>
      <c r="V44" s="61"/>
      <c r="W44" s="56"/>
      <c r="X44" s="72"/>
      <c r="Y44" s="56"/>
      <c r="Z44" s="56"/>
      <c r="AA44" s="74"/>
      <c r="AB44" s="61"/>
      <c r="AC44" s="74"/>
      <c r="AD44" s="61"/>
      <c r="AE44" s="74"/>
      <c r="AF44" s="61"/>
      <c r="AG44" s="74"/>
      <c r="AH44" s="61"/>
      <c r="AI44" s="74"/>
      <c r="AJ44" s="61"/>
      <c r="AK44" s="74"/>
      <c r="AL44" s="64"/>
      <c r="AM44" s="74"/>
      <c r="AN44" s="64"/>
      <c r="AO44" s="74"/>
      <c r="AP44" s="66"/>
      <c r="AQ44" s="74"/>
      <c r="AR44" s="61"/>
      <c r="AS44" s="275"/>
      <c r="AT44" s="74"/>
      <c r="AU44" s="61"/>
      <c r="AV44" s="626" t="str">
        <f>IF(AU44="","",IF(AU44="A",'１０.パネルラジエーター設備費用算出シート'!$G$13,IF(AU44="B",'１０.パネルラジエーター設備費用算出シート'!$N$13,IF(AU44="C",'１０.パネルラジエーター設備費用算出シート'!$G$23,IF(AU44="D",'１０.パネルラジエーター設備費用算出シート'!$N$23,IF(AU44="E",'１０.パネルラジエーター設備費用算出シート'!$G$33,IF(AU44="F",'１０.パネルラジエーター設備費用算出シート'!$N$33,IF(AU44="G",'１０.パネルラジエーター設備費用算出シート'!$G$43,IF(AU44="H",'１０.パネルラジエーター設備費用算出シート'!$N$43,IF(AU44="I",'１０.パネルラジエーター設備費用算出シート'!$G$54,'１０.パネルラジエーター設備費用算出シート'!$N$54))))))))))</f>
        <v/>
      </c>
      <c r="AW44" s="74"/>
      <c r="AX44" s="64"/>
      <c r="AY44" s="627"/>
      <c r="AZ44" s="74"/>
      <c r="BA44" s="32"/>
      <c r="BB44" s="32"/>
      <c r="BC44" s="32"/>
      <c r="BD44" s="32"/>
      <c r="BE44" s="32"/>
      <c r="BF44" s="32"/>
      <c r="BG44" s="32"/>
      <c r="BH44" s="32"/>
      <c r="BI44" s="32"/>
      <c r="BJ44" s="32"/>
      <c r="BK44" s="32"/>
      <c r="BL44" s="32"/>
    </row>
    <row r="45" spans="1:64" s="33" customFormat="1">
      <c r="A45" s="76"/>
      <c r="B45" s="57">
        <v>33</v>
      </c>
      <c r="C45" s="87"/>
      <c r="D45" s="58"/>
      <c r="E45" s="77"/>
      <c r="F45" s="620"/>
      <c r="G45" s="620"/>
      <c r="H45" s="61"/>
      <c r="I45" s="62"/>
      <c r="J45" s="61"/>
      <c r="K45" s="622" t="str">
        <f t="shared" si="0"/>
        <v/>
      </c>
      <c r="L45" s="622" t="str">
        <f>IF($G45="","",IF(OR('２.全体概要'!$C$15=1,'２.全体概要'!$C$15=2),INDEX($BG$15,MATCH($G45,$BF$15,-1)),IF('２.全体概要'!$C$15=3,INDEX($BG$14,MATCH($G45,$BF$14,-1)),INDEX($BG$13,MATCH($G45,$BF$13,-1)))))</f>
        <v/>
      </c>
      <c r="M45" s="622" t="str">
        <f t="shared" si="1"/>
        <v/>
      </c>
      <c r="N45" s="623">
        <f t="shared" si="2"/>
        <v>0</v>
      </c>
      <c r="O45" s="74"/>
      <c r="P45" s="61"/>
      <c r="Q45" s="56"/>
      <c r="R45" s="72"/>
      <c r="S45" s="56"/>
      <c r="T45" s="56"/>
      <c r="U45" s="74"/>
      <c r="V45" s="61"/>
      <c r="W45" s="56"/>
      <c r="X45" s="72"/>
      <c r="Y45" s="56"/>
      <c r="Z45" s="56"/>
      <c r="AA45" s="74"/>
      <c r="AB45" s="61"/>
      <c r="AC45" s="74"/>
      <c r="AD45" s="61"/>
      <c r="AE45" s="74"/>
      <c r="AF45" s="61"/>
      <c r="AG45" s="74"/>
      <c r="AH45" s="61"/>
      <c r="AI45" s="74"/>
      <c r="AJ45" s="61"/>
      <c r="AK45" s="74"/>
      <c r="AL45" s="64"/>
      <c r="AM45" s="74"/>
      <c r="AN45" s="64"/>
      <c r="AO45" s="74"/>
      <c r="AP45" s="66"/>
      <c r="AQ45" s="74"/>
      <c r="AR45" s="61"/>
      <c r="AS45" s="275"/>
      <c r="AT45" s="74"/>
      <c r="AU45" s="61"/>
      <c r="AV45" s="626" t="str">
        <f>IF(AU45="","",IF(AU45="A",'１０.パネルラジエーター設備費用算出シート'!$G$13,IF(AU45="B",'１０.パネルラジエーター設備費用算出シート'!$N$13,IF(AU45="C",'１０.パネルラジエーター設備費用算出シート'!$G$23,IF(AU45="D",'１０.パネルラジエーター設備費用算出シート'!$N$23,IF(AU45="E",'１０.パネルラジエーター設備費用算出シート'!$G$33,IF(AU45="F",'１０.パネルラジエーター設備費用算出シート'!$N$33,IF(AU45="G",'１０.パネルラジエーター設備費用算出シート'!$G$43,IF(AU45="H",'１０.パネルラジエーター設備費用算出シート'!$N$43,IF(AU45="I",'１０.パネルラジエーター設備費用算出シート'!$G$54,'１０.パネルラジエーター設備費用算出シート'!$N$54))))))))))</f>
        <v/>
      </c>
      <c r="AW45" s="74"/>
      <c r="AX45" s="64"/>
      <c r="AY45" s="627"/>
      <c r="AZ45" s="74"/>
      <c r="BA45" s="32"/>
      <c r="BB45" s="32"/>
      <c r="BC45" s="32"/>
      <c r="BD45" s="32"/>
      <c r="BE45" s="32"/>
      <c r="BF45" s="32"/>
      <c r="BG45" s="32"/>
      <c r="BH45" s="32"/>
      <c r="BI45" s="32"/>
      <c r="BJ45" s="32"/>
      <c r="BK45" s="32"/>
      <c r="BL45" s="32"/>
    </row>
    <row r="46" spans="1:64" s="33" customFormat="1">
      <c r="A46" s="76"/>
      <c r="B46" s="57">
        <v>34</v>
      </c>
      <c r="C46" s="87"/>
      <c r="D46" s="58"/>
      <c r="E46" s="77"/>
      <c r="F46" s="620"/>
      <c r="G46" s="620"/>
      <c r="H46" s="61"/>
      <c r="I46" s="62"/>
      <c r="J46" s="61"/>
      <c r="K46" s="622" t="str">
        <f t="shared" si="0"/>
        <v/>
      </c>
      <c r="L46" s="622" t="str">
        <f>IF($G46="","",IF(OR('２.全体概要'!$C$15=1,'２.全体概要'!$C$15=2),INDEX($BG$15,MATCH($G46,$BF$15,-1)),IF('２.全体概要'!$C$15=3,INDEX($BG$14,MATCH($G46,$BF$14,-1)),INDEX($BG$13,MATCH($G46,$BF$13,-1)))))</f>
        <v/>
      </c>
      <c r="M46" s="622" t="str">
        <f t="shared" si="1"/>
        <v/>
      </c>
      <c r="N46" s="623">
        <f t="shared" si="2"/>
        <v>0</v>
      </c>
      <c r="O46" s="74"/>
      <c r="P46" s="61"/>
      <c r="Q46" s="56"/>
      <c r="R46" s="72"/>
      <c r="S46" s="56"/>
      <c r="T46" s="56"/>
      <c r="U46" s="74"/>
      <c r="V46" s="61"/>
      <c r="W46" s="56"/>
      <c r="X46" s="72"/>
      <c r="Y46" s="56"/>
      <c r="Z46" s="56"/>
      <c r="AA46" s="74"/>
      <c r="AB46" s="61"/>
      <c r="AC46" s="74"/>
      <c r="AD46" s="61"/>
      <c r="AE46" s="74"/>
      <c r="AF46" s="61"/>
      <c r="AG46" s="74"/>
      <c r="AH46" s="61"/>
      <c r="AI46" s="74"/>
      <c r="AJ46" s="61"/>
      <c r="AK46" s="74"/>
      <c r="AL46" s="64"/>
      <c r="AM46" s="74"/>
      <c r="AN46" s="64"/>
      <c r="AO46" s="74"/>
      <c r="AP46" s="66"/>
      <c r="AQ46" s="74"/>
      <c r="AR46" s="61"/>
      <c r="AS46" s="275"/>
      <c r="AT46" s="74"/>
      <c r="AU46" s="61"/>
      <c r="AV46" s="626" t="str">
        <f>IF(AU46="","",IF(AU46="A",'１０.パネルラジエーター設備費用算出シート'!$G$13,IF(AU46="B",'１０.パネルラジエーター設備費用算出シート'!$N$13,IF(AU46="C",'１０.パネルラジエーター設備費用算出シート'!$G$23,IF(AU46="D",'１０.パネルラジエーター設備費用算出シート'!$N$23,IF(AU46="E",'１０.パネルラジエーター設備費用算出シート'!$G$33,IF(AU46="F",'１０.パネルラジエーター設備費用算出シート'!$N$33,IF(AU46="G",'１０.パネルラジエーター設備費用算出シート'!$G$43,IF(AU46="H",'１０.パネルラジエーター設備費用算出シート'!$N$43,IF(AU46="I",'１０.パネルラジエーター設備費用算出シート'!$G$54,'１０.パネルラジエーター設備費用算出シート'!$N$54))))))))))</f>
        <v/>
      </c>
      <c r="AW46" s="74"/>
      <c r="AX46" s="64"/>
      <c r="AY46" s="627"/>
      <c r="AZ46" s="74"/>
      <c r="BA46" s="32"/>
      <c r="BB46" s="32"/>
      <c r="BC46" s="32"/>
      <c r="BD46" s="32"/>
      <c r="BE46" s="32"/>
      <c r="BF46" s="32"/>
      <c r="BG46" s="32"/>
      <c r="BH46" s="32"/>
      <c r="BI46" s="32"/>
      <c r="BJ46" s="32"/>
      <c r="BK46" s="32"/>
      <c r="BL46" s="32"/>
    </row>
    <row r="47" spans="1:64" s="33" customFormat="1">
      <c r="A47" s="76"/>
      <c r="B47" s="57">
        <v>35</v>
      </c>
      <c r="C47" s="87"/>
      <c r="D47" s="58"/>
      <c r="E47" s="77"/>
      <c r="F47" s="620"/>
      <c r="G47" s="620"/>
      <c r="H47" s="61"/>
      <c r="I47" s="62"/>
      <c r="J47" s="61"/>
      <c r="K47" s="622" t="str">
        <f t="shared" si="0"/>
        <v/>
      </c>
      <c r="L47" s="622" t="str">
        <f>IF($G47="","",IF(OR('２.全体概要'!$C$15=1,'２.全体概要'!$C$15=2),INDEX($BG$15,MATCH($G47,$BF$15,-1)),IF('２.全体概要'!$C$15=3,INDEX($BG$14,MATCH($G47,$BF$14,-1)),INDEX($BG$13,MATCH($G47,$BF$13,-1)))))</f>
        <v/>
      </c>
      <c r="M47" s="622" t="str">
        <f t="shared" si="1"/>
        <v/>
      </c>
      <c r="N47" s="623">
        <f t="shared" si="2"/>
        <v>0</v>
      </c>
      <c r="O47" s="74"/>
      <c r="P47" s="61"/>
      <c r="Q47" s="56"/>
      <c r="R47" s="72"/>
      <c r="S47" s="56"/>
      <c r="T47" s="56"/>
      <c r="U47" s="74"/>
      <c r="V47" s="61"/>
      <c r="W47" s="56"/>
      <c r="X47" s="72"/>
      <c r="Y47" s="56"/>
      <c r="Z47" s="56"/>
      <c r="AA47" s="74"/>
      <c r="AB47" s="61"/>
      <c r="AC47" s="74"/>
      <c r="AD47" s="61"/>
      <c r="AE47" s="74"/>
      <c r="AF47" s="61"/>
      <c r="AG47" s="74"/>
      <c r="AH47" s="61"/>
      <c r="AI47" s="74"/>
      <c r="AJ47" s="61"/>
      <c r="AK47" s="74"/>
      <c r="AL47" s="64"/>
      <c r="AM47" s="74"/>
      <c r="AN47" s="64"/>
      <c r="AO47" s="74"/>
      <c r="AP47" s="66"/>
      <c r="AQ47" s="74"/>
      <c r="AR47" s="61"/>
      <c r="AS47" s="275"/>
      <c r="AT47" s="74"/>
      <c r="AU47" s="61"/>
      <c r="AV47" s="626" t="str">
        <f>IF(AU47="","",IF(AU47="A",'１０.パネルラジエーター設備費用算出シート'!$G$13,IF(AU47="B",'１０.パネルラジエーター設備費用算出シート'!$N$13,IF(AU47="C",'１０.パネルラジエーター設備費用算出シート'!$G$23,IF(AU47="D",'１０.パネルラジエーター設備費用算出シート'!$N$23,IF(AU47="E",'１０.パネルラジエーター設備費用算出シート'!$G$33,IF(AU47="F",'１０.パネルラジエーター設備費用算出シート'!$N$33,IF(AU47="G",'１０.パネルラジエーター設備費用算出シート'!$G$43,IF(AU47="H",'１０.パネルラジエーター設備費用算出シート'!$N$43,IF(AU47="I",'１０.パネルラジエーター設備費用算出シート'!$G$54,'１０.パネルラジエーター設備費用算出シート'!$N$54))))))))))</f>
        <v/>
      </c>
      <c r="AW47" s="74"/>
      <c r="AX47" s="64"/>
      <c r="AY47" s="627"/>
      <c r="AZ47" s="74"/>
      <c r="BA47" s="32"/>
      <c r="BB47" s="32"/>
      <c r="BC47" s="32"/>
      <c r="BD47" s="32"/>
      <c r="BE47" s="32"/>
      <c r="BF47" s="32"/>
      <c r="BG47" s="32"/>
      <c r="BH47" s="32"/>
      <c r="BI47" s="32"/>
      <c r="BJ47" s="32"/>
      <c r="BK47" s="32"/>
      <c r="BL47" s="32"/>
    </row>
    <row r="48" spans="1:64" s="33" customFormat="1">
      <c r="A48" s="76"/>
      <c r="B48" s="57">
        <v>36</v>
      </c>
      <c r="C48" s="87"/>
      <c r="D48" s="58"/>
      <c r="E48" s="77"/>
      <c r="F48" s="620"/>
      <c r="G48" s="620"/>
      <c r="H48" s="61"/>
      <c r="I48" s="62"/>
      <c r="J48" s="61"/>
      <c r="K48" s="622" t="str">
        <f t="shared" si="0"/>
        <v/>
      </c>
      <c r="L48" s="622" t="str">
        <f>IF($G48="","",IF(OR('２.全体概要'!$C$15=1,'２.全体概要'!$C$15=2),INDEX($BG$15,MATCH($G48,$BF$15,-1)),IF('２.全体概要'!$C$15=3,INDEX($BG$14,MATCH($G48,$BF$14,-1)),INDEX($BG$13,MATCH($G48,$BF$13,-1)))))</f>
        <v/>
      </c>
      <c r="M48" s="622" t="str">
        <f t="shared" si="1"/>
        <v/>
      </c>
      <c r="N48" s="623">
        <f t="shared" si="2"/>
        <v>0</v>
      </c>
      <c r="O48" s="74"/>
      <c r="P48" s="61"/>
      <c r="Q48" s="56"/>
      <c r="R48" s="72"/>
      <c r="S48" s="56"/>
      <c r="T48" s="56"/>
      <c r="U48" s="74"/>
      <c r="V48" s="61"/>
      <c r="W48" s="56"/>
      <c r="X48" s="72"/>
      <c r="Y48" s="56"/>
      <c r="Z48" s="56"/>
      <c r="AA48" s="74"/>
      <c r="AB48" s="61"/>
      <c r="AC48" s="74"/>
      <c r="AD48" s="61"/>
      <c r="AE48" s="74"/>
      <c r="AF48" s="61"/>
      <c r="AG48" s="74"/>
      <c r="AH48" s="61"/>
      <c r="AI48" s="74"/>
      <c r="AJ48" s="61"/>
      <c r="AK48" s="74"/>
      <c r="AL48" s="64"/>
      <c r="AM48" s="74"/>
      <c r="AN48" s="64"/>
      <c r="AO48" s="74"/>
      <c r="AP48" s="66"/>
      <c r="AQ48" s="74"/>
      <c r="AR48" s="61"/>
      <c r="AS48" s="275"/>
      <c r="AT48" s="74"/>
      <c r="AU48" s="61"/>
      <c r="AV48" s="626" t="str">
        <f>IF(AU48="","",IF(AU48="A",'１０.パネルラジエーター設備費用算出シート'!$G$13,IF(AU48="B",'１０.パネルラジエーター設備費用算出シート'!$N$13,IF(AU48="C",'１０.パネルラジエーター設備費用算出シート'!$G$23,IF(AU48="D",'１０.パネルラジエーター設備費用算出シート'!$N$23,IF(AU48="E",'１０.パネルラジエーター設備費用算出シート'!$G$33,IF(AU48="F",'１０.パネルラジエーター設備費用算出シート'!$N$33,IF(AU48="G",'１０.パネルラジエーター設備費用算出シート'!$G$43,IF(AU48="H",'１０.パネルラジエーター設備費用算出シート'!$N$43,IF(AU48="I",'１０.パネルラジエーター設備費用算出シート'!$G$54,'１０.パネルラジエーター設備費用算出シート'!$N$54))))))))))</f>
        <v/>
      </c>
      <c r="AW48" s="74"/>
      <c r="AX48" s="64"/>
      <c r="AY48" s="627"/>
      <c r="AZ48" s="74"/>
      <c r="BA48" s="32"/>
      <c r="BB48" s="32"/>
      <c r="BC48" s="32"/>
      <c r="BD48" s="32"/>
      <c r="BE48" s="32"/>
      <c r="BF48" s="32"/>
      <c r="BG48" s="32"/>
      <c r="BH48" s="32"/>
      <c r="BI48" s="32"/>
      <c r="BJ48" s="32"/>
      <c r="BK48" s="32"/>
      <c r="BL48" s="32"/>
    </row>
    <row r="49" spans="1:64" s="33" customFormat="1">
      <c r="A49" s="76"/>
      <c r="B49" s="57">
        <v>37</v>
      </c>
      <c r="C49" s="87"/>
      <c r="D49" s="58"/>
      <c r="E49" s="77"/>
      <c r="F49" s="620"/>
      <c r="G49" s="620"/>
      <c r="H49" s="61"/>
      <c r="I49" s="62"/>
      <c r="J49" s="61"/>
      <c r="K49" s="622" t="str">
        <f t="shared" si="0"/>
        <v/>
      </c>
      <c r="L49" s="622" t="str">
        <f>IF($G49="","",IF(OR('２.全体概要'!$C$15=1,'２.全体概要'!$C$15=2),INDEX($BG$15,MATCH($G49,$BF$15,-1)),IF('２.全体概要'!$C$15=3,INDEX($BG$14,MATCH($G49,$BF$14,-1)),INDEX($BG$13,MATCH($G49,$BF$13,-1)))))</f>
        <v/>
      </c>
      <c r="M49" s="622" t="str">
        <f t="shared" si="1"/>
        <v/>
      </c>
      <c r="N49" s="623">
        <f t="shared" si="2"/>
        <v>0</v>
      </c>
      <c r="O49" s="74"/>
      <c r="P49" s="61"/>
      <c r="Q49" s="56"/>
      <c r="R49" s="72"/>
      <c r="S49" s="56"/>
      <c r="T49" s="56"/>
      <c r="U49" s="74"/>
      <c r="V49" s="61"/>
      <c r="W49" s="56"/>
      <c r="X49" s="72"/>
      <c r="Y49" s="56"/>
      <c r="Z49" s="56"/>
      <c r="AA49" s="74"/>
      <c r="AB49" s="61"/>
      <c r="AC49" s="74"/>
      <c r="AD49" s="61"/>
      <c r="AE49" s="74"/>
      <c r="AF49" s="61"/>
      <c r="AG49" s="74"/>
      <c r="AH49" s="61"/>
      <c r="AI49" s="74"/>
      <c r="AJ49" s="61"/>
      <c r="AK49" s="74"/>
      <c r="AL49" s="64"/>
      <c r="AM49" s="74"/>
      <c r="AN49" s="64"/>
      <c r="AO49" s="74"/>
      <c r="AP49" s="66"/>
      <c r="AQ49" s="74"/>
      <c r="AR49" s="61"/>
      <c r="AS49" s="275"/>
      <c r="AT49" s="74"/>
      <c r="AU49" s="61"/>
      <c r="AV49" s="626" t="str">
        <f>IF(AU49="","",IF(AU49="A",'１０.パネルラジエーター設備費用算出シート'!$G$13,IF(AU49="B",'１０.パネルラジエーター設備費用算出シート'!$N$13,IF(AU49="C",'１０.パネルラジエーター設備費用算出シート'!$G$23,IF(AU49="D",'１０.パネルラジエーター設備費用算出シート'!$N$23,IF(AU49="E",'１０.パネルラジエーター設備費用算出シート'!$G$33,IF(AU49="F",'１０.パネルラジエーター設備費用算出シート'!$N$33,IF(AU49="G",'１０.パネルラジエーター設備費用算出シート'!$G$43,IF(AU49="H",'１０.パネルラジエーター設備費用算出シート'!$N$43,IF(AU49="I",'１０.パネルラジエーター設備費用算出シート'!$G$54,'１０.パネルラジエーター設備費用算出シート'!$N$54))))))))))</f>
        <v/>
      </c>
      <c r="AW49" s="74"/>
      <c r="AX49" s="64"/>
      <c r="AY49" s="627"/>
      <c r="AZ49" s="74"/>
      <c r="BA49" s="32"/>
      <c r="BB49" s="32"/>
      <c r="BC49" s="32"/>
      <c r="BD49" s="32"/>
      <c r="BE49" s="32"/>
      <c r="BF49" s="32"/>
      <c r="BG49" s="32"/>
      <c r="BH49" s="32"/>
      <c r="BI49" s="32"/>
      <c r="BJ49" s="32"/>
      <c r="BK49" s="32"/>
      <c r="BL49" s="32"/>
    </row>
    <row r="50" spans="1:64" s="33" customFormat="1">
      <c r="A50" s="76"/>
      <c r="B50" s="57">
        <v>38</v>
      </c>
      <c r="C50" s="87"/>
      <c r="D50" s="58"/>
      <c r="E50" s="77"/>
      <c r="F50" s="620"/>
      <c r="G50" s="620"/>
      <c r="H50" s="61"/>
      <c r="I50" s="62"/>
      <c r="J50" s="61"/>
      <c r="K50" s="622" t="str">
        <f t="shared" si="0"/>
        <v/>
      </c>
      <c r="L50" s="622" t="str">
        <f>IF($G50="","",IF(OR('２.全体概要'!$C$15=1,'２.全体概要'!$C$15=2),INDEX($BG$15,MATCH($G50,$BF$15,-1)),IF('２.全体概要'!$C$15=3,INDEX($BG$14,MATCH($G50,$BF$14,-1)),INDEX($BG$13,MATCH($G50,$BF$13,-1)))))</f>
        <v/>
      </c>
      <c r="M50" s="622" t="str">
        <f t="shared" si="1"/>
        <v/>
      </c>
      <c r="N50" s="623">
        <f t="shared" si="2"/>
        <v>0</v>
      </c>
      <c r="O50" s="74"/>
      <c r="P50" s="61"/>
      <c r="Q50" s="56"/>
      <c r="R50" s="72"/>
      <c r="S50" s="56"/>
      <c r="T50" s="56"/>
      <c r="U50" s="74"/>
      <c r="V50" s="61"/>
      <c r="W50" s="56"/>
      <c r="X50" s="72"/>
      <c r="Y50" s="56"/>
      <c r="Z50" s="56"/>
      <c r="AA50" s="74"/>
      <c r="AB50" s="61"/>
      <c r="AC50" s="74"/>
      <c r="AD50" s="61"/>
      <c r="AE50" s="74"/>
      <c r="AF50" s="61"/>
      <c r="AG50" s="74"/>
      <c r="AH50" s="61"/>
      <c r="AI50" s="74"/>
      <c r="AJ50" s="61"/>
      <c r="AK50" s="74"/>
      <c r="AL50" s="64"/>
      <c r="AM50" s="74"/>
      <c r="AN50" s="64"/>
      <c r="AO50" s="74"/>
      <c r="AP50" s="66"/>
      <c r="AQ50" s="74"/>
      <c r="AR50" s="61"/>
      <c r="AS50" s="275"/>
      <c r="AT50" s="74"/>
      <c r="AU50" s="61"/>
      <c r="AV50" s="626" t="str">
        <f>IF(AU50="","",IF(AU50="A",'１０.パネルラジエーター設備費用算出シート'!$G$13,IF(AU50="B",'１０.パネルラジエーター設備費用算出シート'!$N$13,IF(AU50="C",'１０.パネルラジエーター設備費用算出シート'!$G$23,IF(AU50="D",'１０.パネルラジエーター設備費用算出シート'!$N$23,IF(AU50="E",'１０.パネルラジエーター設備費用算出シート'!$G$33,IF(AU50="F",'１０.パネルラジエーター設備費用算出シート'!$N$33,IF(AU50="G",'１０.パネルラジエーター設備費用算出シート'!$G$43,IF(AU50="H",'１０.パネルラジエーター設備費用算出シート'!$N$43,IF(AU50="I",'１０.パネルラジエーター設備費用算出シート'!$G$54,'１０.パネルラジエーター設備費用算出シート'!$N$54))))))))))</f>
        <v/>
      </c>
      <c r="AW50" s="74"/>
      <c r="AX50" s="64"/>
      <c r="AY50" s="627"/>
      <c r="AZ50" s="74"/>
      <c r="BA50" s="32"/>
      <c r="BB50" s="32"/>
      <c r="BC50" s="32"/>
      <c r="BD50" s="32"/>
      <c r="BE50" s="32"/>
      <c r="BF50" s="32"/>
      <c r="BG50" s="32"/>
      <c r="BH50" s="32"/>
      <c r="BI50" s="32"/>
      <c r="BJ50" s="32"/>
      <c r="BK50" s="32"/>
      <c r="BL50" s="32"/>
    </row>
    <row r="51" spans="1:64" s="33" customFormat="1">
      <c r="A51" s="76"/>
      <c r="B51" s="57">
        <v>39</v>
      </c>
      <c r="C51" s="87"/>
      <c r="D51" s="58"/>
      <c r="E51" s="77"/>
      <c r="F51" s="620"/>
      <c r="G51" s="620"/>
      <c r="H51" s="61"/>
      <c r="I51" s="62"/>
      <c r="J51" s="61"/>
      <c r="K51" s="622" t="str">
        <f t="shared" si="0"/>
        <v/>
      </c>
      <c r="L51" s="622" t="str">
        <f>IF($G51="","",IF(OR('２.全体概要'!$C$15=1,'２.全体概要'!$C$15=2),INDEX($BG$15,MATCH($G51,$BF$15,-1)),IF('２.全体概要'!$C$15=3,INDEX($BG$14,MATCH($G51,$BF$14,-1)),INDEX($BG$13,MATCH($G51,$BF$13,-1)))))</f>
        <v/>
      </c>
      <c r="M51" s="622" t="str">
        <f t="shared" si="1"/>
        <v/>
      </c>
      <c r="N51" s="623">
        <f t="shared" si="2"/>
        <v>0</v>
      </c>
      <c r="O51" s="74"/>
      <c r="P51" s="61"/>
      <c r="Q51" s="56"/>
      <c r="R51" s="72"/>
      <c r="S51" s="56"/>
      <c r="T51" s="56"/>
      <c r="U51" s="74"/>
      <c r="V51" s="61"/>
      <c r="W51" s="56"/>
      <c r="X51" s="72"/>
      <c r="Y51" s="56"/>
      <c r="Z51" s="56"/>
      <c r="AA51" s="74"/>
      <c r="AB51" s="61"/>
      <c r="AC51" s="74"/>
      <c r="AD51" s="61"/>
      <c r="AE51" s="74"/>
      <c r="AF51" s="61"/>
      <c r="AG51" s="74"/>
      <c r="AH51" s="61"/>
      <c r="AI51" s="74"/>
      <c r="AJ51" s="61"/>
      <c r="AK51" s="74"/>
      <c r="AL51" s="64"/>
      <c r="AM51" s="74"/>
      <c r="AN51" s="64"/>
      <c r="AO51" s="74"/>
      <c r="AP51" s="66"/>
      <c r="AQ51" s="74"/>
      <c r="AR51" s="61"/>
      <c r="AS51" s="275"/>
      <c r="AT51" s="74"/>
      <c r="AU51" s="61"/>
      <c r="AV51" s="626" t="str">
        <f>IF(AU51="","",IF(AU51="A",'１０.パネルラジエーター設備費用算出シート'!$G$13,IF(AU51="B",'１０.パネルラジエーター設備費用算出シート'!$N$13,IF(AU51="C",'１０.パネルラジエーター設備費用算出シート'!$G$23,IF(AU51="D",'１０.パネルラジエーター設備費用算出シート'!$N$23,IF(AU51="E",'１０.パネルラジエーター設備費用算出シート'!$G$33,IF(AU51="F",'１０.パネルラジエーター設備費用算出シート'!$N$33,IF(AU51="G",'１０.パネルラジエーター設備費用算出シート'!$G$43,IF(AU51="H",'１０.パネルラジエーター設備費用算出シート'!$N$43,IF(AU51="I",'１０.パネルラジエーター設備費用算出シート'!$G$54,'１０.パネルラジエーター設備費用算出シート'!$N$54))))))))))</f>
        <v/>
      </c>
      <c r="AW51" s="74"/>
      <c r="AX51" s="64"/>
      <c r="AY51" s="627"/>
      <c r="AZ51" s="74"/>
      <c r="BA51" s="32"/>
      <c r="BB51" s="32"/>
      <c r="BC51" s="32"/>
      <c r="BD51" s="32"/>
      <c r="BE51" s="32"/>
      <c r="BF51" s="32"/>
      <c r="BG51" s="32"/>
      <c r="BH51" s="32"/>
      <c r="BI51" s="32"/>
      <c r="BJ51" s="32"/>
      <c r="BK51" s="32"/>
      <c r="BL51" s="32"/>
    </row>
    <row r="52" spans="1:64" s="33" customFormat="1">
      <c r="A52" s="76"/>
      <c r="B52" s="57">
        <v>40</v>
      </c>
      <c r="C52" s="87"/>
      <c r="D52" s="58"/>
      <c r="E52" s="77"/>
      <c r="F52" s="620"/>
      <c r="G52" s="620"/>
      <c r="H52" s="61"/>
      <c r="I52" s="62"/>
      <c r="J52" s="61"/>
      <c r="K52" s="622" t="str">
        <f t="shared" si="0"/>
        <v/>
      </c>
      <c r="L52" s="622" t="str">
        <f>IF($G52="","",IF(OR('２.全体概要'!$C$15=1,'２.全体概要'!$C$15=2),INDEX($BG$15,MATCH($G52,$BF$15,-1)),IF('２.全体概要'!$C$15=3,INDEX($BG$14,MATCH($G52,$BF$14,-1)),INDEX($BG$13,MATCH($G52,$BF$13,-1)))))</f>
        <v/>
      </c>
      <c r="M52" s="622" t="str">
        <f t="shared" si="1"/>
        <v/>
      </c>
      <c r="N52" s="623">
        <f t="shared" si="2"/>
        <v>0</v>
      </c>
      <c r="O52" s="74"/>
      <c r="P52" s="61"/>
      <c r="Q52" s="56"/>
      <c r="R52" s="72"/>
      <c r="S52" s="56"/>
      <c r="T52" s="56"/>
      <c r="U52" s="74"/>
      <c r="V52" s="61"/>
      <c r="W52" s="56"/>
      <c r="X52" s="72"/>
      <c r="Y52" s="56"/>
      <c r="Z52" s="56"/>
      <c r="AA52" s="74"/>
      <c r="AB52" s="61"/>
      <c r="AC52" s="74"/>
      <c r="AD52" s="61"/>
      <c r="AE52" s="74"/>
      <c r="AF52" s="61"/>
      <c r="AG52" s="74"/>
      <c r="AH52" s="61"/>
      <c r="AI52" s="74"/>
      <c r="AJ52" s="61"/>
      <c r="AK52" s="74"/>
      <c r="AL52" s="64"/>
      <c r="AM52" s="74"/>
      <c r="AN52" s="64"/>
      <c r="AO52" s="74"/>
      <c r="AP52" s="66"/>
      <c r="AQ52" s="74"/>
      <c r="AR52" s="61"/>
      <c r="AS52" s="275"/>
      <c r="AT52" s="74"/>
      <c r="AU52" s="61"/>
      <c r="AV52" s="626" t="str">
        <f>IF(AU52="","",IF(AU52="A",'１０.パネルラジエーター設備費用算出シート'!$G$13,IF(AU52="B",'１０.パネルラジエーター設備費用算出シート'!$N$13,IF(AU52="C",'１０.パネルラジエーター設備費用算出シート'!$G$23,IF(AU52="D",'１０.パネルラジエーター設備費用算出シート'!$N$23,IF(AU52="E",'１０.パネルラジエーター設備費用算出シート'!$G$33,IF(AU52="F",'１０.パネルラジエーター設備費用算出シート'!$N$33,IF(AU52="G",'１０.パネルラジエーター設備費用算出シート'!$G$43,IF(AU52="H",'１０.パネルラジエーター設備費用算出シート'!$N$43,IF(AU52="I",'１０.パネルラジエーター設備費用算出シート'!$G$54,'１０.パネルラジエーター設備費用算出シート'!$N$54))))))))))</f>
        <v/>
      </c>
      <c r="AW52" s="74"/>
      <c r="AX52" s="64"/>
      <c r="AY52" s="627"/>
      <c r="AZ52" s="74"/>
      <c r="BA52" s="32"/>
      <c r="BB52" s="32"/>
      <c r="BC52" s="32"/>
      <c r="BD52" s="32"/>
      <c r="BE52" s="32"/>
      <c r="BF52" s="32"/>
      <c r="BG52" s="32"/>
      <c r="BH52" s="32"/>
      <c r="BI52" s="32"/>
      <c r="BJ52" s="32"/>
      <c r="BK52" s="32"/>
      <c r="BL52" s="32"/>
    </row>
    <row r="53" spans="1:64" s="33" customFormat="1">
      <c r="A53" s="76"/>
      <c r="B53" s="57">
        <v>41</v>
      </c>
      <c r="C53" s="87"/>
      <c r="D53" s="58"/>
      <c r="E53" s="77"/>
      <c r="F53" s="620"/>
      <c r="G53" s="620"/>
      <c r="H53" s="61"/>
      <c r="I53" s="62"/>
      <c r="J53" s="61"/>
      <c r="K53" s="622" t="str">
        <f t="shared" si="0"/>
        <v/>
      </c>
      <c r="L53" s="622" t="str">
        <f>IF($G53="","",IF(OR('２.全体概要'!$C$15=1,'２.全体概要'!$C$15=2),INDEX($BG$15,MATCH($G53,$BF$15,-1)),IF('２.全体概要'!$C$15=3,INDEX($BG$14,MATCH($G53,$BF$14,-1)),INDEX($BG$13,MATCH($G53,$BF$13,-1)))))</f>
        <v/>
      </c>
      <c r="M53" s="622" t="str">
        <f t="shared" si="1"/>
        <v/>
      </c>
      <c r="N53" s="623">
        <f t="shared" si="2"/>
        <v>0</v>
      </c>
      <c r="O53" s="74"/>
      <c r="P53" s="61"/>
      <c r="Q53" s="56"/>
      <c r="R53" s="72"/>
      <c r="S53" s="56"/>
      <c r="T53" s="56"/>
      <c r="U53" s="74"/>
      <c r="V53" s="61"/>
      <c r="W53" s="56"/>
      <c r="X53" s="72"/>
      <c r="Y53" s="56"/>
      <c r="Z53" s="56"/>
      <c r="AA53" s="74"/>
      <c r="AB53" s="61"/>
      <c r="AC53" s="74"/>
      <c r="AD53" s="61"/>
      <c r="AE53" s="74"/>
      <c r="AF53" s="61"/>
      <c r="AG53" s="74"/>
      <c r="AH53" s="61"/>
      <c r="AI53" s="74"/>
      <c r="AJ53" s="61"/>
      <c r="AK53" s="74"/>
      <c r="AL53" s="64"/>
      <c r="AM53" s="74"/>
      <c r="AN53" s="64"/>
      <c r="AO53" s="74"/>
      <c r="AP53" s="66"/>
      <c r="AQ53" s="74"/>
      <c r="AR53" s="61"/>
      <c r="AS53" s="275"/>
      <c r="AT53" s="74"/>
      <c r="AU53" s="61"/>
      <c r="AV53" s="626" t="str">
        <f>IF(AU53="","",IF(AU53="A",'１０.パネルラジエーター設備費用算出シート'!$G$13,IF(AU53="B",'１０.パネルラジエーター設備費用算出シート'!$N$13,IF(AU53="C",'１０.パネルラジエーター設備費用算出シート'!$G$23,IF(AU53="D",'１０.パネルラジエーター設備費用算出シート'!$N$23,IF(AU53="E",'１０.パネルラジエーター設備費用算出シート'!$G$33,IF(AU53="F",'１０.パネルラジエーター設備費用算出シート'!$N$33,IF(AU53="G",'１０.パネルラジエーター設備費用算出シート'!$G$43,IF(AU53="H",'１０.パネルラジエーター設備費用算出シート'!$N$43,IF(AU53="I",'１０.パネルラジエーター設備費用算出シート'!$G$54,'１０.パネルラジエーター設備費用算出シート'!$N$54))))))))))</f>
        <v/>
      </c>
      <c r="AW53" s="74"/>
      <c r="AX53" s="64"/>
      <c r="AY53" s="627"/>
      <c r="AZ53" s="74"/>
      <c r="BA53" s="32"/>
      <c r="BB53" s="32"/>
      <c r="BC53" s="32"/>
      <c r="BD53" s="32"/>
      <c r="BE53" s="32"/>
      <c r="BF53" s="32"/>
      <c r="BG53" s="32"/>
      <c r="BH53" s="32"/>
      <c r="BI53" s="32"/>
      <c r="BJ53" s="32"/>
      <c r="BK53" s="32"/>
      <c r="BL53" s="32"/>
    </row>
    <row r="54" spans="1:64" s="33" customFormat="1">
      <c r="A54" s="76"/>
      <c r="B54" s="57">
        <v>42</v>
      </c>
      <c r="C54" s="87"/>
      <c r="D54" s="58"/>
      <c r="E54" s="77"/>
      <c r="F54" s="620"/>
      <c r="G54" s="620"/>
      <c r="H54" s="61"/>
      <c r="I54" s="62"/>
      <c r="J54" s="61"/>
      <c r="K54" s="622" t="str">
        <f t="shared" si="0"/>
        <v/>
      </c>
      <c r="L54" s="622" t="str">
        <f>IF($G54="","",IF(OR('２.全体概要'!$C$15=1,'２.全体概要'!$C$15=2),INDEX($BG$15,MATCH($G54,$BF$15,-1)),IF('２.全体概要'!$C$15=3,INDEX($BG$14,MATCH($G54,$BF$14,-1)),INDEX($BG$13,MATCH($G54,$BF$13,-1)))))</f>
        <v/>
      </c>
      <c r="M54" s="622" t="str">
        <f t="shared" si="1"/>
        <v/>
      </c>
      <c r="N54" s="623">
        <f t="shared" si="2"/>
        <v>0</v>
      </c>
      <c r="O54" s="74"/>
      <c r="P54" s="61"/>
      <c r="Q54" s="56"/>
      <c r="R54" s="72"/>
      <c r="S54" s="56"/>
      <c r="T54" s="56"/>
      <c r="U54" s="74"/>
      <c r="V54" s="61"/>
      <c r="W54" s="56"/>
      <c r="X54" s="72"/>
      <c r="Y54" s="56"/>
      <c r="Z54" s="56"/>
      <c r="AA54" s="74"/>
      <c r="AB54" s="61"/>
      <c r="AC54" s="74"/>
      <c r="AD54" s="61"/>
      <c r="AE54" s="74"/>
      <c r="AF54" s="61"/>
      <c r="AG54" s="74"/>
      <c r="AH54" s="61"/>
      <c r="AI54" s="74"/>
      <c r="AJ54" s="61"/>
      <c r="AK54" s="74"/>
      <c r="AL54" s="64"/>
      <c r="AM54" s="74"/>
      <c r="AN54" s="64"/>
      <c r="AO54" s="74"/>
      <c r="AP54" s="66"/>
      <c r="AQ54" s="74"/>
      <c r="AR54" s="61"/>
      <c r="AS54" s="275"/>
      <c r="AT54" s="74"/>
      <c r="AU54" s="61"/>
      <c r="AV54" s="626" t="str">
        <f>IF(AU54="","",IF(AU54="A",'１０.パネルラジエーター設備費用算出シート'!$G$13,IF(AU54="B",'１０.パネルラジエーター設備費用算出シート'!$N$13,IF(AU54="C",'１０.パネルラジエーター設備費用算出シート'!$G$23,IF(AU54="D",'１０.パネルラジエーター設備費用算出シート'!$N$23,IF(AU54="E",'１０.パネルラジエーター設備費用算出シート'!$G$33,IF(AU54="F",'１０.パネルラジエーター設備費用算出シート'!$N$33,IF(AU54="G",'１０.パネルラジエーター設備費用算出シート'!$G$43,IF(AU54="H",'１０.パネルラジエーター設備費用算出シート'!$N$43,IF(AU54="I",'１０.パネルラジエーター設備費用算出シート'!$G$54,'１０.パネルラジエーター設備費用算出シート'!$N$54))))))))))</f>
        <v/>
      </c>
      <c r="AW54" s="74"/>
      <c r="AX54" s="64"/>
      <c r="AY54" s="627"/>
      <c r="AZ54" s="74"/>
      <c r="BA54" s="32"/>
      <c r="BB54" s="32"/>
      <c r="BC54" s="32"/>
      <c r="BD54" s="32"/>
      <c r="BE54" s="32"/>
      <c r="BF54" s="32"/>
      <c r="BG54" s="32"/>
      <c r="BH54" s="32"/>
      <c r="BI54" s="32"/>
      <c r="BJ54" s="32"/>
      <c r="BK54" s="32"/>
      <c r="BL54" s="32"/>
    </row>
    <row r="55" spans="1:64" s="33" customFormat="1">
      <c r="A55" s="76"/>
      <c r="B55" s="57">
        <v>43</v>
      </c>
      <c r="C55" s="87"/>
      <c r="D55" s="58"/>
      <c r="E55" s="77"/>
      <c r="F55" s="620"/>
      <c r="G55" s="620"/>
      <c r="H55" s="61"/>
      <c r="I55" s="62"/>
      <c r="J55" s="61"/>
      <c r="K55" s="622" t="str">
        <f t="shared" si="0"/>
        <v/>
      </c>
      <c r="L55" s="622" t="str">
        <f>IF($G55="","",IF(OR('２.全体概要'!$C$15=1,'２.全体概要'!$C$15=2),INDEX($BG$15,MATCH($G55,$BF$15,-1)),IF('２.全体概要'!$C$15=3,INDEX($BG$14,MATCH($G55,$BF$14,-1)),INDEX($BG$13,MATCH($G55,$BF$13,-1)))))</f>
        <v/>
      </c>
      <c r="M55" s="622" t="str">
        <f t="shared" si="1"/>
        <v/>
      </c>
      <c r="N55" s="623">
        <f t="shared" si="2"/>
        <v>0</v>
      </c>
      <c r="O55" s="74"/>
      <c r="P55" s="61"/>
      <c r="Q55" s="56"/>
      <c r="R55" s="72"/>
      <c r="S55" s="56"/>
      <c r="T55" s="56"/>
      <c r="U55" s="74"/>
      <c r="V55" s="61"/>
      <c r="W55" s="56"/>
      <c r="X55" s="72"/>
      <c r="Y55" s="56"/>
      <c r="Z55" s="56"/>
      <c r="AA55" s="74"/>
      <c r="AB55" s="61"/>
      <c r="AC55" s="74"/>
      <c r="AD55" s="61"/>
      <c r="AE55" s="74"/>
      <c r="AF55" s="61"/>
      <c r="AG55" s="74"/>
      <c r="AH55" s="61"/>
      <c r="AI55" s="74"/>
      <c r="AJ55" s="61"/>
      <c r="AK55" s="74"/>
      <c r="AL55" s="64"/>
      <c r="AM55" s="74"/>
      <c r="AN55" s="64"/>
      <c r="AO55" s="74"/>
      <c r="AP55" s="66"/>
      <c r="AQ55" s="74"/>
      <c r="AR55" s="61"/>
      <c r="AS55" s="275"/>
      <c r="AT55" s="74"/>
      <c r="AU55" s="61"/>
      <c r="AV55" s="626" t="str">
        <f>IF(AU55="","",IF(AU55="A",'１０.パネルラジエーター設備費用算出シート'!$G$13,IF(AU55="B",'１０.パネルラジエーター設備費用算出シート'!$N$13,IF(AU55="C",'１０.パネルラジエーター設備費用算出シート'!$G$23,IF(AU55="D",'１０.パネルラジエーター設備費用算出シート'!$N$23,IF(AU55="E",'１０.パネルラジエーター設備費用算出シート'!$G$33,IF(AU55="F",'１０.パネルラジエーター設備費用算出シート'!$N$33,IF(AU55="G",'１０.パネルラジエーター設備費用算出シート'!$G$43,IF(AU55="H",'１０.パネルラジエーター設備費用算出シート'!$N$43,IF(AU55="I",'１０.パネルラジエーター設備費用算出シート'!$G$54,'１０.パネルラジエーター設備費用算出シート'!$N$54))))))))))</f>
        <v/>
      </c>
      <c r="AW55" s="74"/>
      <c r="AX55" s="64"/>
      <c r="AY55" s="627"/>
      <c r="AZ55" s="74"/>
      <c r="BA55" s="32"/>
      <c r="BB55" s="32"/>
      <c r="BC55" s="32"/>
      <c r="BD55" s="32"/>
      <c r="BE55" s="32"/>
      <c r="BF55" s="32"/>
      <c r="BG55" s="32"/>
      <c r="BH55" s="32"/>
      <c r="BI55" s="32"/>
      <c r="BJ55" s="32"/>
      <c r="BK55" s="32"/>
      <c r="BL55" s="32"/>
    </row>
    <row r="56" spans="1:64" s="33" customFormat="1">
      <c r="A56" s="76"/>
      <c r="B56" s="57">
        <v>44</v>
      </c>
      <c r="C56" s="87"/>
      <c r="D56" s="58"/>
      <c r="E56" s="77"/>
      <c r="F56" s="620"/>
      <c r="G56" s="620"/>
      <c r="H56" s="61"/>
      <c r="I56" s="62"/>
      <c r="J56" s="61"/>
      <c r="K56" s="622" t="str">
        <f t="shared" si="0"/>
        <v/>
      </c>
      <c r="L56" s="622" t="str">
        <f>IF($G56="","",IF(OR('２.全体概要'!$C$15=1,'２.全体概要'!$C$15=2),INDEX($BG$15,MATCH($G56,$BF$15,-1)),IF('２.全体概要'!$C$15=3,INDEX($BG$14,MATCH($G56,$BF$14,-1)),INDEX($BG$13,MATCH($G56,$BF$13,-1)))))</f>
        <v/>
      </c>
      <c r="M56" s="622" t="str">
        <f t="shared" si="1"/>
        <v/>
      </c>
      <c r="N56" s="623">
        <f t="shared" si="2"/>
        <v>0</v>
      </c>
      <c r="O56" s="74"/>
      <c r="P56" s="61"/>
      <c r="Q56" s="56"/>
      <c r="R56" s="72"/>
      <c r="S56" s="56"/>
      <c r="T56" s="56"/>
      <c r="U56" s="74"/>
      <c r="V56" s="61"/>
      <c r="W56" s="56"/>
      <c r="X56" s="72"/>
      <c r="Y56" s="56"/>
      <c r="Z56" s="56"/>
      <c r="AA56" s="74"/>
      <c r="AB56" s="61"/>
      <c r="AC56" s="74"/>
      <c r="AD56" s="61"/>
      <c r="AE56" s="74"/>
      <c r="AF56" s="61"/>
      <c r="AG56" s="74"/>
      <c r="AH56" s="61"/>
      <c r="AI56" s="74"/>
      <c r="AJ56" s="61"/>
      <c r="AK56" s="74"/>
      <c r="AL56" s="64"/>
      <c r="AM56" s="74"/>
      <c r="AN56" s="64"/>
      <c r="AO56" s="74"/>
      <c r="AP56" s="66"/>
      <c r="AQ56" s="74"/>
      <c r="AR56" s="61"/>
      <c r="AS56" s="275"/>
      <c r="AT56" s="74"/>
      <c r="AU56" s="61"/>
      <c r="AV56" s="626" t="str">
        <f>IF(AU56="","",IF(AU56="A",'１０.パネルラジエーター設備費用算出シート'!$G$13,IF(AU56="B",'１０.パネルラジエーター設備費用算出シート'!$N$13,IF(AU56="C",'１０.パネルラジエーター設備費用算出シート'!$G$23,IF(AU56="D",'１０.パネルラジエーター設備費用算出シート'!$N$23,IF(AU56="E",'１０.パネルラジエーター設備費用算出シート'!$G$33,IF(AU56="F",'１０.パネルラジエーター設備費用算出シート'!$N$33,IF(AU56="G",'１０.パネルラジエーター設備費用算出シート'!$G$43,IF(AU56="H",'１０.パネルラジエーター設備費用算出シート'!$N$43,IF(AU56="I",'１０.パネルラジエーター設備費用算出シート'!$G$54,'１０.パネルラジエーター設備費用算出シート'!$N$54))))))))))</f>
        <v/>
      </c>
      <c r="AW56" s="74"/>
      <c r="AX56" s="64"/>
      <c r="AY56" s="627"/>
      <c r="AZ56" s="74"/>
      <c r="BA56" s="32"/>
      <c r="BB56" s="32"/>
      <c r="BC56" s="32"/>
      <c r="BD56" s="32"/>
      <c r="BE56" s="32"/>
      <c r="BF56" s="32"/>
      <c r="BG56" s="32"/>
      <c r="BH56" s="32"/>
      <c r="BI56" s="32"/>
      <c r="BJ56" s="32"/>
      <c r="BK56" s="32"/>
      <c r="BL56" s="32"/>
    </row>
    <row r="57" spans="1:64" s="33" customFormat="1">
      <c r="A57" s="76"/>
      <c r="B57" s="57">
        <v>45</v>
      </c>
      <c r="C57" s="87"/>
      <c r="D57" s="58"/>
      <c r="E57" s="77"/>
      <c r="F57" s="620"/>
      <c r="G57" s="620"/>
      <c r="H57" s="61"/>
      <c r="I57" s="62"/>
      <c r="J57" s="61"/>
      <c r="K57" s="622" t="str">
        <f t="shared" si="0"/>
        <v/>
      </c>
      <c r="L57" s="622" t="str">
        <f>IF($G57="","",IF(OR('２.全体概要'!$C$15=1,'２.全体概要'!$C$15=2),INDEX($BG$15,MATCH($G57,$BF$15,-1)),IF('２.全体概要'!$C$15=3,INDEX($BG$14,MATCH($G57,$BF$14,-1)),INDEX($BG$13,MATCH($G57,$BF$13,-1)))))</f>
        <v/>
      </c>
      <c r="M57" s="622" t="str">
        <f t="shared" si="1"/>
        <v/>
      </c>
      <c r="N57" s="623">
        <f t="shared" si="2"/>
        <v>0</v>
      </c>
      <c r="O57" s="74"/>
      <c r="P57" s="61"/>
      <c r="Q57" s="56"/>
      <c r="R57" s="72"/>
      <c r="S57" s="56"/>
      <c r="T57" s="56"/>
      <c r="U57" s="74"/>
      <c r="V57" s="61"/>
      <c r="W57" s="56"/>
      <c r="X57" s="72"/>
      <c r="Y57" s="56"/>
      <c r="Z57" s="56"/>
      <c r="AA57" s="74"/>
      <c r="AB57" s="61"/>
      <c r="AC57" s="74"/>
      <c r="AD57" s="61"/>
      <c r="AE57" s="74"/>
      <c r="AF57" s="61"/>
      <c r="AG57" s="74"/>
      <c r="AH57" s="61"/>
      <c r="AI57" s="74"/>
      <c r="AJ57" s="61"/>
      <c r="AK57" s="74"/>
      <c r="AL57" s="64"/>
      <c r="AM57" s="74"/>
      <c r="AN57" s="64"/>
      <c r="AO57" s="74"/>
      <c r="AP57" s="66"/>
      <c r="AQ57" s="74"/>
      <c r="AR57" s="61"/>
      <c r="AS57" s="275"/>
      <c r="AT57" s="74"/>
      <c r="AU57" s="61"/>
      <c r="AV57" s="626" t="str">
        <f>IF(AU57="","",IF(AU57="A",'１０.パネルラジエーター設備費用算出シート'!$G$13,IF(AU57="B",'１０.パネルラジエーター設備費用算出シート'!$N$13,IF(AU57="C",'１０.パネルラジエーター設備費用算出シート'!$G$23,IF(AU57="D",'１０.パネルラジエーター設備費用算出シート'!$N$23,IF(AU57="E",'１０.パネルラジエーター設備費用算出シート'!$G$33,IF(AU57="F",'１０.パネルラジエーター設備費用算出シート'!$N$33,IF(AU57="G",'１０.パネルラジエーター設備費用算出シート'!$G$43,IF(AU57="H",'１０.パネルラジエーター設備費用算出シート'!$N$43,IF(AU57="I",'１０.パネルラジエーター設備費用算出シート'!$G$54,'１０.パネルラジエーター設備費用算出シート'!$N$54))))))))))</f>
        <v/>
      </c>
      <c r="AW57" s="74"/>
      <c r="AX57" s="64"/>
      <c r="AY57" s="627"/>
      <c r="AZ57" s="74"/>
      <c r="BA57" s="32"/>
      <c r="BB57" s="32"/>
      <c r="BC57" s="32"/>
      <c r="BD57" s="32"/>
      <c r="BE57" s="32"/>
      <c r="BF57" s="32"/>
      <c r="BG57" s="32"/>
      <c r="BH57" s="32"/>
      <c r="BI57" s="32"/>
      <c r="BJ57" s="32"/>
      <c r="BK57" s="32"/>
      <c r="BL57" s="32"/>
    </row>
    <row r="58" spans="1:64" s="33" customFormat="1">
      <c r="A58" s="76"/>
      <c r="B58" s="57">
        <v>46</v>
      </c>
      <c r="C58" s="87"/>
      <c r="D58" s="58"/>
      <c r="E58" s="77"/>
      <c r="F58" s="620"/>
      <c r="G58" s="620"/>
      <c r="H58" s="61"/>
      <c r="I58" s="62"/>
      <c r="J58" s="61"/>
      <c r="K58" s="622" t="str">
        <f t="shared" si="0"/>
        <v/>
      </c>
      <c r="L58" s="622" t="str">
        <f>IF($G58="","",IF(OR('２.全体概要'!$C$15=1,'２.全体概要'!$C$15=2),INDEX($BG$15,MATCH($G58,$BF$15,-1)),IF('２.全体概要'!$C$15=3,INDEX($BG$14,MATCH($G58,$BF$14,-1)),INDEX($BG$13,MATCH($G58,$BF$13,-1)))))</f>
        <v/>
      </c>
      <c r="M58" s="622" t="str">
        <f t="shared" si="1"/>
        <v/>
      </c>
      <c r="N58" s="623">
        <f t="shared" si="2"/>
        <v>0</v>
      </c>
      <c r="O58" s="74"/>
      <c r="P58" s="61"/>
      <c r="Q58" s="56"/>
      <c r="R58" s="72"/>
      <c r="S58" s="56"/>
      <c r="T58" s="56"/>
      <c r="U58" s="74"/>
      <c r="V58" s="61"/>
      <c r="W58" s="56"/>
      <c r="X58" s="72"/>
      <c r="Y58" s="56"/>
      <c r="Z58" s="56"/>
      <c r="AA58" s="74"/>
      <c r="AB58" s="61"/>
      <c r="AC58" s="74"/>
      <c r="AD58" s="61"/>
      <c r="AE58" s="74"/>
      <c r="AF58" s="61"/>
      <c r="AG58" s="74"/>
      <c r="AH58" s="61"/>
      <c r="AI58" s="74"/>
      <c r="AJ58" s="61"/>
      <c r="AK58" s="74"/>
      <c r="AL58" s="64"/>
      <c r="AM58" s="74"/>
      <c r="AN58" s="64"/>
      <c r="AO58" s="74"/>
      <c r="AP58" s="66"/>
      <c r="AQ58" s="74"/>
      <c r="AR58" s="61"/>
      <c r="AS58" s="275"/>
      <c r="AT58" s="74"/>
      <c r="AU58" s="61"/>
      <c r="AV58" s="626" t="str">
        <f>IF(AU58="","",IF(AU58="A",'１０.パネルラジエーター設備費用算出シート'!$G$13,IF(AU58="B",'１０.パネルラジエーター設備費用算出シート'!$N$13,IF(AU58="C",'１０.パネルラジエーター設備費用算出シート'!$G$23,IF(AU58="D",'１０.パネルラジエーター設備費用算出シート'!$N$23,IF(AU58="E",'１０.パネルラジエーター設備費用算出シート'!$G$33,IF(AU58="F",'１０.パネルラジエーター設備費用算出シート'!$N$33,IF(AU58="G",'１０.パネルラジエーター設備費用算出シート'!$G$43,IF(AU58="H",'１０.パネルラジエーター設備費用算出シート'!$N$43,IF(AU58="I",'１０.パネルラジエーター設備費用算出シート'!$G$54,'１０.パネルラジエーター設備費用算出シート'!$N$54))))))))))</f>
        <v/>
      </c>
      <c r="AW58" s="74"/>
      <c r="AX58" s="64"/>
      <c r="AY58" s="627"/>
      <c r="AZ58" s="74"/>
      <c r="BA58" s="32"/>
      <c r="BB58" s="32"/>
      <c r="BC58" s="32"/>
      <c r="BD58" s="32"/>
      <c r="BE58" s="32"/>
      <c r="BF58" s="32"/>
      <c r="BG58" s="32"/>
      <c r="BH58" s="32"/>
      <c r="BI58" s="32"/>
      <c r="BJ58" s="32"/>
      <c r="BK58" s="32"/>
      <c r="BL58" s="32"/>
    </row>
    <row r="59" spans="1:64" s="33" customFormat="1">
      <c r="A59" s="76"/>
      <c r="B59" s="57">
        <v>47</v>
      </c>
      <c r="C59" s="87"/>
      <c r="D59" s="58"/>
      <c r="E59" s="77"/>
      <c r="F59" s="620"/>
      <c r="G59" s="620"/>
      <c r="H59" s="61"/>
      <c r="I59" s="62"/>
      <c r="J59" s="61"/>
      <c r="K59" s="622" t="str">
        <f t="shared" si="0"/>
        <v/>
      </c>
      <c r="L59" s="622" t="str">
        <f>IF($G59="","",IF(OR('２.全体概要'!$C$15=1,'２.全体概要'!$C$15=2),INDEX($BG$15,MATCH($G59,$BF$15,-1)),IF('２.全体概要'!$C$15=3,INDEX($BG$14,MATCH($G59,$BF$14,-1)),INDEX($BG$13,MATCH($G59,$BF$13,-1)))))</f>
        <v/>
      </c>
      <c r="M59" s="622" t="str">
        <f t="shared" si="1"/>
        <v/>
      </c>
      <c r="N59" s="623">
        <f t="shared" si="2"/>
        <v>0</v>
      </c>
      <c r="O59" s="74"/>
      <c r="P59" s="61"/>
      <c r="Q59" s="56"/>
      <c r="R59" s="72"/>
      <c r="S59" s="56"/>
      <c r="T59" s="56"/>
      <c r="U59" s="74"/>
      <c r="V59" s="61"/>
      <c r="W59" s="56"/>
      <c r="X59" s="72"/>
      <c r="Y59" s="56"/>
      <c r="Z59" s="56"/>
      <c r="AA59" s="74"/>
      <c r="AB59" s="61"/>
      <c r="AC59" s="74"/>
      <c r="AD59" s="61"/>
      <c r="AE59" s="74"/>
      <c r="AF59" s="61"/>
      <c r="AG59" s="74"/>
      <c r="AH59" s="61"/>
      <c r="AI59" s="74"/>
      <c r="AJ59" s="61"/>
      <c r="AK59" s="74"/>
      <c r="AL59" s="64"/>
      <c r="AM59" s="74"/>
      <c r="AN59" s="64"/>
      <c r="AO59" s="74"/>
      <c r="AP59" s="66"/>
      <c r="AQ59" s="74"/>
      <c r="AR59" s="61"/>
      <c r="AS59" s="275"/>
      <c r="AT59" s="74"/>
      <c r="AU59" s="61"/>
      <c r="AV59" s="626" t="str">
        <f>IF(AU59="","",IF(AU59="A",'１０.パネルラジエーター設備費用算出シート'!$G$13,IF(AU59="B",'１０.パネルラジエーター設備費用算出シート'!$N$13,IF(AU59="C",'１０.パネルラジエーター設備費用算出シート'!$G$23,IF(AU59="D",'１０.パネルラジエーター設備費用算出シート'!$N$23,IF(AU59="E",'１０.パネルラジエーター設備費用算出シート'!$G$33,IF(AU59="F",'１０.パネルラジエーター設備費用算出シート'!$N$33,IF(AU59="G",'１０.パネルラジエーター設備費用算出シート'!$G$43,IF(AU59="H",'１０.パネルラジエーター設備費用算出シート'!$N$43,IF(AU59="I",'１０.パネルラジエーター設備費用算出シート'!$G$54,'１０.パネルラジエーター設備費用算出シート'!$N$54))))))))))</f>
        <v/>
      </c>
      <c r="AW59" s="74"/>
      <c r="AX59" s="64"/>
      <c r="AY59" s="627"/>
      <c r="AZ59" s="74"/>
      <c r="BA59" s="32"/>
      <c r="BB59" s="32"/>
      <c r="BC59" s="32"/>
      <c r="BD59" s="32"/>
      <c r="BE59" s="32"/>
      <c r="BF59" s="32"/>
      <c r="BG59" s="32"/>
      <c r="BH59" s="32"/>
      <c r="BI59" s="32"/>
      <c r="BJ59" s="32"/>
      <c r="BK59" s="32"/>
      <c r="BL59" s="32"/>
    </row>
    <row r="60" spans="1:64" s="33" customFormat="1">
      <c r="A60" s="76"/>
      <c r="B60" s="57">
        <v>48</v>
      </c>
      <c r="C60" s="87"/>
      <c r="D60" s="58"/>
      <c r="E60" s="77"/>
      <c r="F60" s="620"/>
      <c r="G60" s="620"/>
      <c r="H60" s="61"/>
      <c r="I60" s="62"/>
      <c r="J60" s="61"/>
      <c r="K60" s="622" t="str">
        <f t="shared" si="0"/>
        <v/>
      </c>
      <c r="L60" s="622" t="str">
        <f>IF($G60="","",IF(OR('２.全体概要'!$C$15=1,'２.全体概要'!$C$15=2),INDEX($BG$15,MATCH($G60,$BF$15,-1)),IF('２.全体概要'!$C$15=3,INDEX($BG$14,MATCH($G60,$BF$14,-1)),INDEX($BG$13,MATCH($G60,$BF$13,-1)))))</f>
        <v/>
      </c>
      <c r="M60" s="622" t="str">
        <f t="shared" si="1"/>
        <v/>
      </c>
      <c r="N60" s="623">
        <f t="shared" si="2"/>
        <v>0</v>
      </c>
      <c r="O60" s="74"/>
      <c r="P60" s="61"/>
      <c r="Q60" s="56"/>
      <c r="R60" s="72"/>
      <c r="S60" s="56"/>
      <c r="T60" s="56"/>
      <c r="U60" s="74"/>
      <c r="V60" s="61"/>
      <c r="W60" s="56"/>
      <c r="X60" s="72"/>
      <c r="Y60" s="56"/>
      <c r="Z60" s="56"/>
      <c r="AA60" s="74"/>
      <c r="AB60" s="61"/>
      <c r="AC60" s="74"/>
      <c r="AD60" s="61"/>
      <c r="AE60" s="74"/>
      <c r="AF60" s="61"/>
      <c r="AG60" s="74"/>
      <c r="AH60" s="61"/>
      <c r="AI60" s="74"/>
      <c r="AJ60" s="61"/>
      <c r="AK60" s="74"/>
      <c r="AL60" s="64"/>
      <c r="AM60" s="74"/>
      <c r="AN60" s="64"/>
      <c r="AO60" s="74"/>
      <c r="AP60" s="66"/>
      <c r="AQ60" s="74"/>
      <c r="AR60" s="61"/>
      <c r="AS60" s="275"/>
      <c r="AT60" s="74"/>
      <c r="AU60" s="61"/>
      <c r="AV60" s="626" t="str">
        <f>IF(AU60="","",IF(AU60="A",'１０.パネルラジエーター設備費用算出シート'!$G$13,IF(AU60="B",'１０.パネルラジエーター設備費用算出シート'!$N$13,IF(AU60="C",'１０.パネルラジエーター設備費用算出シート'!$G$23,IF(AU60="D",'１０.パネルラジエーター設備費用算出シート'!$N$23,IF(AU60="E",'１０.パネルラジエーター設備費用算出シート'!$G$33,IF(AU60="F",'１０.パネルラジエーター設備費用算出シート'!$N$33,IF(AU60="G",'１０.パネルラジエーター設備費用算出シート'!$G$43,IF(AU60="H",'１０.パネルラジエーター設備費用算出シート'!$N$43,IF(AU60="I",'１０.パネルラジエーター設備費用算出シート'!$G$54,'１０.パネルラジエーター設備費用算出シート'!$N$54))))))))))</f>
        <v/>
      </c>
      <c r="AW60" s="74"/>
      <c r="AX60" s="64"/>
      <c r="AY60" s="627"/>
      <c r="AZ60" s="74"/>
      <c r="BA60" s="32"/>
      <c r="BB60" s="32"/>
      <c r="BC60" s="32"/>
      <c r="BD60" s="32"/>
      <c r="BE60" s="32"/>
      <c r="BF60" s="32"/>
      <c r="BG60" s="32"/>
      <c r="BH60" s="32"/>
      <c r="BI60" s="32"/>
      <c r="BJ60" s="32"/>
      <c r="BK60" s="32"/>
      <c r="BL60" s="32"/>
    </row>
    <row r="61" spans="1:64" s="33" customFormat="1">
      <c r="A61" s="76"/>
      <c r="B61" s="57">
        <v>49</v>
      </c>
      <c r="C61" s="87"/>
      <c r="D61" s="58"/>
      <c r="E61" s="77"/>
      <c r="F61" s="620"/>
      <c r="G61" s="620"/>
      <c r="H61" s="61"/>
      <c r="I61" s="62"/>
      <c r="J61" s="61"/>
      <c r="K61" s="622" t="str">
        <f t="shared" si="0"/>
        <v/>
      </c>
      <c r="L61" s="622" t="str">
        <f>IF($G61="","",IF(OR('２.全体概要'!$C$15=1,'２.全体概要'!$C$15=2),INDEX($BG$15,MATCH($G61,$BF$15,-1)),IF('２.全体概要'!$C$15=3,INDEX($BG$14,MATCH($G61,$BF$14,-1)),INDEX($BG$13,MATCH($G61,$BF$13,-1)))))</f>
        <v/>
      </c>
      <c r="M61" s="622" t="str">
        <f t="shared" si="1"/>
        <v/>
      </c>
      <c r="N61" s="623">
        <f t="shared" si="2"/>
        <v>0</v>
      </c>
      <c r="O61" s="74"/>
      <c r="P61" s="61"/>
      <c r="Q61" s="56"/>
      <c r="R61" s="72"/>
      <c r="S61" s="56"/>
      <c r="T61" s="56"/>
      <c r="U61" s="74"/>
      <c r="V61" s="61"/>
      <c r="W61" s="56"/>
      <c r="X61" s="72"/>
      <c r="Y61" s="56"/>
      <c r="Z61" s="56"/>
      <c r="AA61" s="74"/>
      <c r="AB61" s="61"/>
      <c r="AC61" s="74"/>
      <c r="AD61" s="61"/>
      <c r="AE61" s="74"/>
      <c r="AF61" s="61"/>
      <c r="AG61" s="74"/>
      <c r="AH61" s="61"/>
      <c r="AI61" s="74"/>
      <c r="AJ61" s="61"/>
      <c r="AK61" s="74"/>
      <c r="AL61" s="64"/>
      <c r="AM61" s="74"/>
      <c r="AN61" s="64"/>
      <c r="AO61" s="74"/>
      <c r="AP61" s="66"/>
      <c r="AQ61" s="74"/>
      <c r="AR61" s="61"/>
      <c r="AS61" s="275"/>
      <c r="AT61" s="74"/>
      <c r="AU61" s="61"/>
      <c r="AV61" s="626" t="str">
        <f>IF(AU61="","",IF(AU61="A",'１０.パネルラジエーター設備費用算出シート'!$G$13,IF(AU61="B",'１０.パネルラジエーター設備費用算出シート'!$N$13,IF(AU61="C",'１０.パネルラジエーター設備費用算出シート'!$G$23,IF(AU61="D",'１０.パネルラジエーター設備費用算出シート'!$N$23,IF(AU61="E",'１０.パネルラジエーター設備費用算出シート'!$G$33,IF(AU61="F",'１０.パネルラジエーター設備費用算出シート'!$N$33,IF(AU61="G",'１０.パネルラジエーター設備費用算出シート'!$G$43,IF(AU61="H",'１０.パネルラジエーター設備費用算出シート'!$N$43,IF(AU61="I",'１０.パネルラジエーター設備費用算出シート'!$G$54,'１０.パネルラジエーター設備費用算出シート'!$N$54))))))))))</f>
        <v/>
      </c>
      <c r="AW61" s="74"/>
      <c r="AX61" s="64"/>
      <c r="AY61" s="627"/>
      <c r="AZ61" s="74"/>
      <c r="BA61" s="32"/>
      <c r="BB61" s="32"/>
      <c r="BC61" s="32"/>
      <c r="BD61" s="32"/>
      <c r="BE61" s="32"/>
      <c r="BF61" s="32"/>
      <c r="BG61" s="32"/>
      <c r="BH61" s="32"/>
      <c r="BI61" s="32"/>
      <c r="BJ61" s="32"/>
      <c r="BK61" s="32"/>
      <c r="BL61" s="32"/>
    </row>
    <row r="62" spans="1:64" s="33" customFormat="1">
      <c r="A62" s="76"/>
      <c r="B62" s="57">
        <v>50</v>
      </c>
      <c r="C62" s="87"/>
      <c r="D62" s="58"/>
      <c r="E62" s="77"/>
      <c r="F62" s="620"/>
      <c r="G62" s="620"/>
      <c r="H62" s="61"/>
      <c r="I62" s="62"/>
      <c r="J62" s="61"/>
      <c r="K62" s="622" t="str">
        <f t="shared" si="0"/>
        <v/>
      </c>
      <c r="L62" s="622" t="str">
        <f>IF($G62="","",IF(OR('２.全体概要'!$C$15=1,'２.全体概要'!$C$15=2),INDEX($BG$15,MATCH($G62,$BF$15,-1)),IF('２.全体概要'!$C$15=3,INDEX($BG$14,MATCH($G62,$BF$14,-1)),INDEX($BG$13,MATCH($G62,$BF$13,-1)))))</f>
        <v/>
      </c>
      <c r="M62" s="622" t="str">
        <f t="shared" si="1"/>
        <v/>
      </c>
      <c r="N62" s="623">
        <f t="shared" si="2"/>
        <v>0</v>
      </c>
      <c r="O62" s="74"/>
      <c r="P62" s="61"/>
      <c r="Q62" s="56"/>
      <c r="R62" s="72"/>
      <c r="S62" s="56"/>
      <c r="T62" s="56"/>
      <c r="U62" s="74"/>
      <c r="V62" s="61"/>
      <c r="W62" s="56"/>
      <c r="X62" s="72"/>
      <c r="Y62" s="56"/>
      <c r="Z62" s="56"/>
      <c r="AA62" s="74"/>
      <c r="AB62" s="61"/>
      <c r="AC62" s="74"/>
      <c r="AD62" s="61"/>
      <c r="AE62" s="74"/>
      <c r="AF62" s="61"/>
      <c r="AG62" s="74"/>
      <c r="AH62" s="61"/>
      <c r="AI62" s="74"/>
      <c r="AJ62" s="61"/>
      <c r="AK62" s="74"/>
      <c r="AL62" s="64"/>
      <c r="AM62" s="74"/>
      <c r="AN62" s="64"/>
      <c r="AO62" s="74"/>
      <c r="AP62" s="66"/>
      <c r="AQ62" s="74"/>
      <c r="AR62" s="61"/>
      <c r="AS62" s="275"/>
      <c r="AT62" s="74"/>
      <c r="AU62" s="61"/>
      <c r="AV62" s="626" t="str">
        <f>IF(AU62="","",IF(AU62="A",'１０.パネルラジエーター設備費用算出シート'!$G$13,IF(AU62="B",'１０.パネルラジエーター設備費用算出シート'!$N$13,IF(AU62="C",'１０.パネルラジエーター設備費用算出シート'!$G$23,IF(AU62="D",'１０.パネルラジエーター設備費用算出シート'!$N$23,IF(AU62="E",'１０.パネルラジエーター設備費用算出シート'!$G$33,IF(AU62="F",'１０.パネルラジエーター設備費用算出シート'!$N$33,IF(AU62="G",'１０.パネルラジエーター設備費用算出シート'!$G$43,IF(AU62="H",'１０.パネルラジエーター設備費用算出シート'!$N$43,IF(AU62="I",'１０.パネルラジエーター設備費用算出シート'!$G$54,'１０.パネルラジエーター設備費用算出シート'!$N$54))))))))))</f>
        <v/>
      </c>
      <c r="AW62" s="74"/>
      <c r="AX62" s="64"/>
      <c r="AY62" s="627"/>
      <c r="AZ62" s="74"/>
      <c r="BA62" s="32"/>
      <c r="BB62" s="32"/>
      <c r="BC62" s="32"/>
      <c r="BD62" s="32"/>
      <c r="BE62" s="32"/>
      <c r="BF62" s="32"/>
      <c r="BG62" s="32"/>
      <c r="BH62" s="32"/>
      <c r="BI62" s="32"/>
      <c r="BJ62" s="32"/>
      <c r="BK62" s="32"/>
      <c r="BL62" s="32"/>
    </row>
    <row r="63" spans="1:64" s="33" customFormat="1">
      <c r="A63" s="76"/>
      <c r="B63" s="57">
        <v>51</v>
      </c>
      <c r="C63" s="87"/>
      <c r="D63" s="58"/>
      <c r="E63" s="77"/>
      <c r="F63" s="620"/>
      <c r="G63" s="620"/>
      <c r="H63" s="61"/>
      <c r="I63" s="62"/>
      <c r="J63" s="61"/>
      <c r="K63" s="622" t="str">
        <f t="shared" si="0"/>
        <v/>
      </c>
      <c r="L63" s="622" t="str">
        <f>IF($G63="","",IF(OR('２.全体概要'!$C$15=1,'２.全体概要'!$C$15=2),INDEX($BG$15,MATCH($G63,$BF$15,-1)),IF('２.全体概要'!$C$15=3,INDEX($BG$14,MATCH($G63,$BF$14,-1)),INDEX($BG$13,MATCH($G63,$BF$13,-1)))))</f>
        <v/>
      </c>
      <c r="M63" s="622" t="str">
        <f t="shared" si="1"/>
        <v/>
      </c>
      <c r="N63" s="623">
        <f t="shared" si="2"/>
        <v>0</v>
      </c>
      <c r="O63" s="74"/>
      <c r="P63" s="61"/>
      <c r="Q63" s="56"/>
      <c r="R63" s="72"/>
      <c r="S63" s="56"/>
      <c r="T63" s="56"/>
      <c r="U63" s="74"/>
      <c r="V63" s="61"/>
      <c r="W63" s="56"/>
      <c r="X63" s="72"/>
      <c r="Y63" s="56"/>
      <c r="Z63" s="56"/>
      <c r="AA63" s="74"/>
      <c r="AB63" s="61"/>
      <c r="AC63" s="74"/>
      <c r="AD63" s="61"/>
      <c r="AE63" s="74"/>
      <c r="AF63" s="61"/>
      <c r="AG63" s="74"/>
      <c r="AH63" s="61"/>
      <c r="AI63" s="74"/>
      <c r="AJ63" s="61"/>
      <c r="AK63" s="74"/>
      <c r="AL63" s="64"/>
      <c r="AM63" s="74"/>
      <c r="AN63" s="64"/>
      <c r="AO63" s="74"/>
      <c r="AP63" s="66"/>
      <c r="AQ63" s="74"/>
      <c r="AR63" s="61"/>
      <c r="AS63" s="275"/>
      <c r="AT63" s="74"/>
      <c r="AU63" s="61"/>
      <c r="AV63" s="626" t="str">
        <f>IF(AU63="","",IF(AU63="A",'１０.パネルラジエーター設備費用算出シート'!$G$13,IF(AU63="B",'１０.パネルラジエーター設備費用算出シート'!$N$13,IF(AU63="C",'１０.パネルラジエーター設備費用算出シート'!$G$23,IF(AU63="D",'１０.パネルラジエーター設備費用算出シート'!$N$23,IF(AU63="E",'１０.パネルラジエーター設備費用算出シート'!$G$33,IF(AU63="F",'１０.パネルラジエーター設備費用算出シート'!$N$33,IF(AU63="G",'１０.パネルラジエーター設備費用算出シート'!$G$43,IF(AU63="H",'１０.パネルラジエーター設備費用算出シート'!$N$43,IF(AU63="I",'１０.パネルラジエーター設備費用算出シート'!$G$54,'１０.パネルラジエーター設備費用算出シート'!$N$54))))))))))</f>
        <v/>
      </c>
      <c r="AW63" s="74"/>
      <c r="AX63" s="64"/>
      <c r="AY63" s="627"/>
      <c r="AZ63" s="74"/>
      <c r="BA63" s="32"/>
      <c r="BB63" s="32"/>
      <c r="BC63" s="32"/>
      <c r="BD63" s="32"/>
      <c r="BE63" s="32"/>
      <c r="BF63" s="32"/>
      <c r="BG63" s="32"/>
      <c r="BH63" s="32"/>
      <c r="BI63" s="32"/>
      <c r="BJ63" s="32"/>
      <c r="BK63" s="32"/>
      <c r="BL63" s="32"/>
    </row>
    <row r="64" spans="1:64" s="33" customFormat="1">
      <c r="A64" s="76"/>
      <c r="B64" s="57">
        <v>52</v>
      </c>
      <c r="C64" s="87"/>
      <c r="D64" s="58"/>
      <c r="E64" s="77"/>
      <c r="F64" s="620"/>
      <c r="G64" s="620"/>
      <c r="H64" s="61"/>
      <c r="I64" s="62"/>
      <c r="J64" s="61"/>
      <c r="K64" s="622" t="str">
        <f t="shared" si="0"/>
        <v/>
      </c>
      <c r="L64" s="622" t="str">
        <f>IF($G64="","",IF(OR('２.全体概要'!$C$15=1,'２.全体概要'!$C$15=2),INDEX($BG$15,MATCH($G64,$BF$15,-1)),IF('２.全体概要'!$C$15=3,INDEX($BG$14,MATCH($G64,$BF$14,-1)),INDEX($BG$13,MATCH($G64,$BF$13,-1)))))</f>
        <v/>
      </c>
      <c r="M64" s="622" t="str">
        <f t="shared" si="1"/>
        <v/>
      </c>
      <c r="N64" s="623">
        <f t="shared" si="2"/>
        <v>0</v>
      </c>
      <c r="O64" s="74"/>
      <c r="P64" s="61"/>
      <c r="Q64" s="56"/>
      <c r="R64" s="72"/>
      <c r="S64" s="56"/>
      <c r="T64" s="56"/>
      <c r="U64" s="74"/>
      <c r="V64" s="61"/>
      <c r="W64" s="56"/>
      <c r="X64" s="72"/>
      <c r="Y64" s="56"/>
      <c r="Z64" s="56"/>
      <c r="AA64" s="74"/>
      <c r="AB64" s="61"/>
      <c r="AC64" s="74"/>
      <c r="AD64" s="61"/>
      <c r="AE64" s="74"/>
      <c r="AF64" s="61"/>
      <c r="AG64" s="74"/>
      <c r="AH64" s="61"/>
      <c r="AI64" s="74"/>
      <c r="AJ64" s="61"/>
      <c r="AK64" s="74"/>
      <c r="AL64" s="64"/>
      <c r="AM64" s="74"/>
      <c r="AN64" s="64"/>
      <c r="AO64" s="74"/>
      <c r="AP64" s="66"/>
      <c r="AQ64" s="74"/>
      <c r="AR64" s="61"/>
      <c r="AS64" s="275"/>
      <c r="AT64" s="74"/>
      <c r="AU64" s="61"/>
      <c r="AV64" s="626" t="str">
        <f>IF(AU64="","",IF(AU64="A",'１０.パネルラジエーター設備費用算出シート'!$G$13,IF(AU64="B",'１０.パネルラジエーター設備費用算出シート'!$N$13,IF(AU64="C",'１０.パネルラジエーター設備費用算出シート'!$G$23,IF(AU64="D",'１０.パネルラジエーター設備費用算出シート'!$N$23,IF(AU64="E",'１０.パネルラジエーター設備費用算出シート'!$G$33,IF(AU64="F",'１０.パネルラジエーター設備費用算出シート'!$N$33,IF(AU64="G",'１０.パネルラジエーター設備費用算出シート'!$G$43,IF(AU64="H",'１０.パネルラジエーター設備費用算出シート'!$N$43,IF(AU64="I",'１０.パネルラジエーター設備費用算出シート'!$G$54,'１０.パネルラジエーター設備費用算出シート'!$N$54))))))))))</f>
        <v/>
      </c>
      <c r="AW64" s="74"/>
      <c r="AX64" s="64"/>
      <c r="AY64" s="627"/>
      <c r="AZ64" s="74"/>
      <c r="BA64" s="32"/>
      <c r="BB64" s="32"/>
      <c r="BC64" s="32"/>
      <c r="BD64" s="32"/>
      <c r="BE64" s="32"/>
      <c r="BF64" s="32"/>
      <c r="BG64" s="32"/>
      <c r="BH64" s="32"/>
      <c r="BI64" s="32"/>
      <c r="BJ64" s="32"/>
      <c r="BK64" s="32"/>
      <c r="BL64" s="32"/>
    </row>
    <row r="65" spans="1:64" s="33" customFormat="1">
      <c r="A65" s="76"/>
      <c r="B65" s="57">
        <v>53</v>
      </c>
      <c r="C65" s="87"/>
      <c r="D65" s="58"/>
      <c r="E65" s="77"/>
      <c r="F65" s="620"/>
      <c r="G65" s="620"/>
      <c r="H65" s="61"/>
      <c r="I65" s="62"/>
      <c r="J65" s="61"/>
      <c r="K65" s="622" t="str">
        <f t="shared" si="0"/>
        <v/>
      </c>
      <c r="L65" s="622" t="str">
        <f>IF($G65="","",IF(OR('２.全体概要'!$C$15=1,'２.全体概要'!$C$15=2),INDEX($BG$15,MATCH($G65,$BF$15,-1)),IF('２.全体概要'!$C$15=3,INDEX($BG$14,MATCH($G65,$BF$14,-1)),INDEX($BG$13,MATCH($G65,$BF$13,-1)))))</f>
        <v/>
      </c>
      <c r="M65" s="622" t="str">
        <f t="shared" si="1"/>
        <v/>
      </c>
      <c r="N65" s="623">
        <f t="shared" si="2"/>
        <v>0</v>
      </c>
      <c r="O65" s="74"/>
      <c r="P65" s="61"/>
      <c r="Q65" s="56"/>
      <c r="R65" s="72"/>
      <c r="S65" s="56"/>
      <c r="T65" s="56"/>
      <c r="U65" s="74"/>
      <c r="V65" s="61"/>
      <c r="W65" s="56"/>
      <c r="X65" s="72"/>
      <c r="Y65" s="56"/>
      <c r="Z65" s="56"/>
      <c r="AA65" s="74"/>
      <c r="AB65" s="61"/>
      <c r="AC65" s="74"/>
      <c r="AD65" s="61"/>
      <c r="AE65" s="74"/>
      <c r="AF65" s="61"/>
      <c r="AG65" s="74"/>
      <c r="AH65" s="61"/>
      <c r="AI65" s="74"/>
      <c r="AJ65" s="61"/>
      <c r="AK65" s="74"/>
      <c r="AL65" s="64"/>
      <c r="AM65" s="74"/>
      <c r="AN65" s="64"/>
      <c r="AO65" s="74"/>
      <c r="AP65" s="66"/>
      <c r="AQ65" s="74"/>
      <c r="AR65" s="61"/>
      <c r="AS65" s="275"/>
      <c r="AT65" s="74"/>
      <c r="AU65" s="61"/>
      <c r="AV65" s="626" t="str">
        <f>IF(AU65="","",IF(AU65="A",'１０.パネルラジエーター設備費用算出シート'!$G$13,IF(AU65="B",'１０.パネルラジエーター設備費用算出シート'!$N$13,IF(AU65="C",'１０.パネルラジエーター設備費用算出シート'!$G$23,IF(AU65="D",'１０.パネルラジエーター設備費用算出シート'!$N$23,IF(AU65="E",'１０.パネルラジエーター設備費用算出シート'!$G$33,IF(AU65="F",'１０.パネルラジエーター設備費用算出シート'!$N$33,IF(AU65="G",'１０.パネルラジエーター設備費用算出シート'!$G$43,IF(AU65="H",'１０.パネルラジエーター設備費用算出シート'!$N$43,IF(AU65="I",'１０.パネルラジエーター設備費用算出シート'!$G$54,'１０.パネルラジエーター設備費用算出シート'!$N$54))))))))))</f>
        <v/>
      </c>
      <c r="AW65" s="74"/>
      <c r="AX65" s="64"/>
      <c r="AY65" s="627"/>
      <c r="AZ65" s="74"/>
      <c r="BA65" s="32"/>
      <c r="BB65" s="32"/>
      <c r="BC65" s="32"/>
      <c r="BD65" s="32"/>
      <c r="BE65" s="32"/>
      <c r="BF65" s="32"/>
      <c r="BG65" s="32"/>
      <c r="BH65" s="32"/>
      <c r="BI65" s="32"/>
      <c r="BJ65" s="32"/>
      <c r="BK65" s="32"/>
      <c r="BL65" s="32"/>
    </row>
    <row r="66" spans="1:64" s="33" customFormat="1">
      <c r="A66" s="76"/>
      <c r="B66" s="57">
        <v>54</v>
      </c>
      <c r="C66" s="87"/>
      <c r="D66" s="58"/>
      <c r="E66" s="77"/>
      <c r="F66" s="620"/>
      <c r="G66" s="620"/>
      <c r="H66" s="61"/>
      <c r="I66" s="62"/>
      <c r="J66" s="61"/>
      <c r="K66" s="622" t="str">
        <f t="shared" si="0"/>
        <v/>
      </c>
      <c r="L66" s="622" t="str">
        <f>IF($G66="","",IF(OR('２.全体概要'!$C$15=1,'２.全体概要'!$C$15=2),INDEX($BG$15,MATCH($G66,$BF$15,-1)),IF('２.全体概要'!$C$15=3,INDEX($BG$14,MATCH($G66,$BF$14,-1)),INDEX($BG$13,MATCH($G66,$BF$13,-1)))))</f>
        <v/>
      </c>
      <c r="M66" s="622" t="str">
        <f t="shared" si="1"/>
        <v/>
      </c>
      <c r="N66" s="623">
        <f t="shared" si="2"/>
        <v>0</v>
      </c>
      <c r="O66" s="74"/>
      <c r="P66" s="61"/>
      <c r="Q66" s="56"/>
      <c r="R66" s="72"/>
      <c r="S66" s="56"/>
      <c r="T66" s="56"/>
      <c r="U66" s="74"/>
      <c r="V66" s="61"/>
      <c r="W66" s="56"/>
      <c r="X66" s="72"/>
      <c r="Y66" s="56"/>
      <c r="Z66" s="56"/>
      <c r="AA66" s="74"/>
      <c r="AB66" s="61"/>
      <c r="AC66" s="74"/>
      <c r="AD66" s="61"/>
      <c r="AE66" s="74"/>
      <c r="AF66" s="61"/>
      <c r="AG66" s="74"/>
      <c r="AH66" s="61"/>
      <c r="AI66" s="74"/>
      <c r="AJ66" s="61"/>
      <c r="AK66" s="74"/>
      <c r="AL66" s="64"/>
      <c r="AM66" s="74"/>
      <c r="AN66" s="64"/>
      <c r="AO66" s="74"/>
      <c r="AP66" s="66"/>
      <c r="AQ66" s="74"/>
      <c r="AR66" s="61"/>
      <c r="AS66" s="275"/>
      <c r="AT66" s="74"/>
      <c r="AU66" s="61"/>
      <c r="AV66" s="626" t="str">
        <f>IF(AU66="","",IF(AU66="A",'１０.パネルラジエーター設備費用算出シート'!$G$13,IF(AU66="B",'１０.パネルラジエーター設備費用算出シート'!$N$13,IF(AU66="C",'１０.パネルラジエーター設備費用算出シート'!$G$23,IF(AU66="D",'１０.パネルラジエーター設備費用算出シート'!$N$23,IF(AU66="E",'１０.パネルラジエーター設備費用算出シート'!$G$33,IF(AU66="F",'１０.パネルラジエーター設備費用算出シート'!$N$33,IF(AU66="G",'１０.パネルラジエーター設備費用算出シート'!$G$43,IF(AU66="H",'１０.パネルラジエーター設備費用算出シート'!$N$43,IF(AU66="I",'１０.パネルラジエーター設備費用算出シート'!$G$54,'１０.パネルラジエーター設備費用算出シート'!$N$54))))))))))</f>
        <v/>
      </c>
      <c r="AW66" s="74"/>
      <c r="AX66" s="64"/>
      <c r="AY66" s="627"/>
      <c r="AZ66" s="74"/>
      <c r="BA66" s="32"/>
      <c r="BB66" s="32"/>
      <c r="BC66" s="32"/>
      <c r="BD66" s="32"/>
      <c r="BE66" s="32"/>
      <c r="BF66" s="32"/>
      <c r="BG66" s="32"/>
      <c r="BH66" s="32"/>
      <c r="BI66" s="32"/>
      <c r="BJ66" s="32"/>
      <c r="BK66" s="32"/>
      <c r="BL66" s="32"/>
    </row>
    <row r="67" spans="1:64" s="33" customFormat="1">
      <c r="A67" s="76"/>
      <c r="B67" s="57">
        <v>55</v>
      </c>
      <c r="C67" s="87"/>
      <c r="D67" s="58"/>
      <c r="E67" s="77"/>
      <c r="F67" s="620"/>
      <c r="G67" s="620"/>
      <c r="H67" s="61"/>
      <c r="I67" s="62"/>
      <c r="J67" s="61"/>
      <c r="K67" s="622" t="str">
        <f t="shared" si="0"/>
        <v/>
      </c>
      <c r="L67" s="622" t="str">
        <f>IF($G67="","",IF(OR('２.全体概要'!$C$15=1,'２.全体概要'!$C$15=2),INDEX($BG$15,MATCH($G67,$BF$15,-1)),IF('２.全体概要'!$C$15=3,INDEX($BG$14,MATCH($G67,$BF$14,-1)),INDEX($BG$13,MATCH($G67,$BF$13,-1)))))</f>
        <v/>
      </c>
      <c r="M67" s="622" t="str">
        <f t="shared" si="1"/>
        <v/>
      </c>
      <c r="N67" s="623">
        <f t="shared" si="2"/>
        <v>0</v>
      </c>
      <c r="O67" s="74"/>
      <c r="P67" s="61"/>
      <c r="Q67" s="56"/>
      <c r="R67" s="72"/>
      <c r="S67" s="56"/>
      <c r="T67" s="56"/>
      <c r="U67" s="74"/>
      <c r="V67" s="61"/>
      <c r="W67" s="56"/>
      <c r="X67" s="72"/>
      <c r="Y67" s="56"/>
      <c r="Z67" s="56"/>
      <c r="AA67" s="74"/>
      <c r="AB67" s="61"/>
      <c r="AC67" s="74"/>
      <c r="AD67" s="61"/>
      <c r="AE67" s="74"/>
      <c r="AF67" s="61"/>
      <c r="AG67" s="74"/>
      <c r="AH67" s="61"/>
      <c r="AI67" s="74"/>
      <c r="AJ67" s="61"/>
      <c r="AK67" s="74"/>
      <c r="AL67" s="64"/>
      <c r="AM67" s="74"/>
      <c r="AN67" s="64"/>
      <c r="AO67" s="74"/>
      <c r="AP67" s="66"/>
      <c r="AQ67" s="74"/>
      <c r="AR67" s="61"/>
      <c r="AS67" s="275"/>
      <c r="AT67" s="74"/>
      <c r="AU67" s="61"/>
      <c r="AV67" s="626" t="str">
        <f>IF(AU67="","",IF(AU67="A",'１０.パネルラジエーター設備費用算出シート'!$G$13,IF(AU67="B",'１０.パネルラジエーター設備費用算出シート'!$N$13,IF(AU67="C",'１０.パネルラジエーター設備費用算出シート'!$G$23,IF(AU67="D",'１０.パネルラジエーター設備費用算出シート'!$N$23,IF(AU67="E",'１０.パネルラジエーター設備費用算出シート'!$G$33,IF(AU67="F",'１０.パネルラジエーター設備費用算出シート'!$N$33,IF(AU67="G",'１０.パネルラジエーター設備費用算出シート'!$G$43,IF(AU67="H",'１０.パネルラジエーター設備費用算出シート'!$N$43,IF(AU67="I",'１０.パネルラジエーター設備費用算出シート'!$G$54,'１０.パネルラジエーター設備費用算出シート'!$N$54))))))))))</f>
        <v/>
      </c>
      <c r="AW67" s="74"/>
      <c r="AX67" s="64"/>
      <c r="AY67" s="627"/>
      <c r="AZ67" s="74"/>
      <c r="BA67" s="32"/>
      <c r="BB67" s="32"/>
      <c r="BC67" s="32"/>
      <c r="BD67" s="32"/>
      <c r="BE67" s="32"/>
      <c r="BF67" s="32"/>
      <c r="BG67" s="32"/>
      <c r="BH67" s="32"/>
      <c r="BI67" s="32"/>
      <c r="BJ67" s="32"/>
      <c r="BK67" s="32"/>
      <c r="BL67" s="32"/>
    </row>
    <row r="68" spans="1:64" s="33" customFormat="1">
      <c r="A68" s="76"/>
      <c r="B68" s="57">
        <v>56</v>
      </c>
      <c r="C68" s="87"/>
      <c r="D68" s="58"/>
      <c r="E68" s="77"/>
      <c r="F68" s="620"/>
      <c r="G68" s="620"/>
      <c r="H68" s="61"/>
      <c r="I68" s="62"/>
      <c r="J68" s="61"/>
      <c r="K68" s="622" t="str">
        <f t="shared" si="0"/>
        <v/>
      </c>
      <c r="L68" s="622" t="str">
        <f>IF($G68="","",IF(OR('２.全体概要'!$C$15=1,'２.全体概要'!$C$15=2),INDEX($BG$15,MATCH($G68,$BF$15,-1)),IF('２.全体概要'!$C$15=3,INDEX($BG$14,MATCH($G68,$BF$14,-1)),INDEX($BG$13,MATCH($G68,$BF$13,-1)))))</f>
        <v/>
      </c>
      <c r="M68" s="622" t="str">
        <f t="shared" si="1"/>
        <v/>
      </c>
      <c r="N68" s="623">
        <f t="shared" si="2"/>
        <v>0</v>
      </c>
      <c r="O68" s="74"/>
      <c r="P68" s="61"/>
      <c r="Q68" s="56"/>
      <c r="R68" s="72"/>
      <c r="S68" s="56"/>
      <c r="T68" s="56"/>
      <c r="U68" s="74"/>
      <c r="V68" s="61"/>
      <c r="W68" s="56"/>
      <c r="X68" s="72"/>
      <c r="Y68" s="56"/>
      <c r="Z68" s="56"/>
      <c r="AA68" s="74"/>
      <c r="AB68" s="61"/>
      <c r="AC68" s="74"/>
      <c r="AD68" s="61"/>
      <c r="AE68" s="74"/>
      <c r="AF68" s="61"/>
      <c r="AG68" s="74"/>
      <c r="AH68" s="61"/>
      <c r="AI68" s="74"/>
      <c r="AJ68" s="61"/>
      <c r="AK68" s="74"/>
      <c r="AL68" s="64"/>
      <c r="AM68" s="74"/>
      <c r="AN68" s="64"/>
      <c r="AO68" s="74"/>
      <c r="AP68" s="66"/>
      <c r="AQ68" s="74"/>
      <c r="AR68" s="61"/>
      <c r="AS68" s="275"/>
      <c r="AT68" s="74"/>
      <c r="AU68" s="61"/>
      <c r="AV68" s="626" t="str">
        <f>IF(AU68="","",IF(AU68="A",'１０.パネルラジエーター設備費用算出シート'!$G$13,IF(AU68="B",'１０.パネルラジエーター設備費用算出シート'!$N$13,IF(AU68="C",'１０.パネルラジエーター設備費用算出シート'!$G$23,IF(AU68="D",'１０.パネルラジエーター設備費用算出シート'!$N$23,IF(AU68="E",'１０.パネルラジエーター設備費用算出シート'!$G$33,IF(AU68="F",'１０.パネルラジエーター設備費用算出シート'!$N$33,IF(AU68="G",'１０.パネルラジエーター設備費用算出シート'!$G$43,IF(AU68="H",'１０.パネルラジエーター設備費用算出シート'!$N$43,IF(AU68="I",'１０.パネルラジエーター設備費用算出シート'!$G$54,'１０.パネルラジエーター設備費用算出シート'!$N$54))))))))))</f>
        <v/>
      </c>
      <c r="AW68" s="74"/>
      <c r="AX68" s="64"/>
      <c r="AY68" s="627"/>
      <c r="AZ68" s="74"/>
      <c r="BA68" s="32"/>
      <c r="BB68" s="32"/>
      <c r="BC68" s="32"/>
      <c r="BD68" s="32"/>
      <c r="BE68" s="32"/>
      <c r="BF68" s="32"/>
      <c r="BG68" s="32"/>
      <c r="BH68" s="32"/>
      <c r="BI68" s="32"/>
      <c r="BJ68" s="32"/>
      <c r="BK68" s="32"/>
      <c r="BL68" s="32"/>
    </row>
    <row r="69" spans="1:64" s="33" customFormat="1">
      <c r="A69" s="76"/>
      <c r="B69" s="57">
        <v>57</v>
      </c>
      <c r="C69" s="87"/>
      <c r="D69" s="58"/>
      <c r="E69" s="77"/>
      <c r="F69" s="620"/>
      <c r="G69" s="620"/>
      <c r="H69" s="61"/>
      <c r="I69" s="62"/>
      <c r="J69" s="61"/>
      <c r="K69" s="622" t="str">
        <f t="shared" si="0"/>
        <v/>
      </c>
      <c r="L69" s="622" t="str">
        <f>IF($G69="","",IF(OR('２.全体概要'!$C$15=1,'２.全体概要'!$C$15=2),INDEX($BG$15,MATCH($G69,$BF$15,-1)),IF('２.全体概要'!$C$15=3,INDEX($BG$14,MATCH($G69,$BF$14,-1)),INDEX($BG$13,MATCH($G69,$BF$13,-1)))))</f>
        <v/>
      </c>
      <c r="M69" s="622" t="str">
        <f t="shared" si="1"/>
        <v/>
      </c>
      <c r="N69" s="623">
        <f t="shared" si="2"/>
        <v>0</v>
      </c>
      <c r="O69" s="74"/>
      <c r="P69" s="61"/>
      <c r="Q69" s="56"/>
      <c r="R69" s="72"/>
      <c r="S69" s="56"/>
      <c r="T69" s="56"/>
      <c r="U69" s="74"/>
      <c r="V69" s="61"/>
      <c r="W69" s="56"/>
      <c r="X69" s="72"/>
      <c r="Y69" s="56"/>
      <c r="Z69" s="56"/>
      <c r="AA69" s="74"/>
      <c r="AB69" s="61"/>
      <c r="AC69" s="74"/>
      <c r="AD69" s="61"/>
      <c r="AE69" s="74"/>
      <c r="AF69" s="61"/>
      <c r="AG69" s="74"/>
      <c r="AH69" s="61"/>
      <c r="AI69" s="74"/>
      <c r="AJ69" s="61"/>
      <c r="AK69" s="74"/>
      <c r="AL69" s="64"/>
      <c r="AM69" s="74"/>
      <c r="AN69" s="64"/>
      <c r="AO69" s="74"/>
      <c r="AP69" s="66"/>
      <c r="AQ69" s="74"/>
      <c r="AR69" s="61"/>
      <c r="AS69" s="275"/>
      <c r="AT69" s="74"/>
      <c r="AU69" s="61"/>
      <c r="AV69" s="626" t="str">
        <f>IF(AU69="","",IF(AU69="A",'１０.パネルラジエーター設備費用算出シート'!$G$13,IF(AU69="B",'１０.パネルラジエーター設備費用算出シート'!$N$13,IF(AU69="C",'１０.パネルラジエーター設備費用算出シート'!$G$23,IF(AU69="D",'１０.パネルラジエーター設備費用算出シート'!$N$23,IF(AU69="E",'１０.パネルラジエーター設備費用算出シート'!$G$33,IF(AU69="F",'１０.パネルラジエーター設備費用算出シート'!$N$33,IF(AU69="G",'１０.パネルラジエーター設備費用算出シート'!$G$43,IF(AU69="H",'１０.パネルラジエーター設備費用算出シート'!$N$43,IF(AU69="I",'１０.パネルラジエーター設備費用算出シート'!$G$54,'１０.パネルラジエーター設備費用算出シート'!$N$54))))))))))</f>
        <v/>
      </c>
      <c r="AW69" s="74"/>
      <c r="AX69" s="64"/>
      <c r="AY69" s="627"/>
      <c r="AZ69" s="74"/>
      <c r="BA69" s="32"/>
      <c r="BB69" s="32"/>
      <c r="BC69" s="32"/>
      <c r="BD69" s="32"/>
      <c r="BE69" s="32"/>
      <c r="BF69" s="32"/>
      <c r="BG69" s="32"/>
      <c r="BH69" s="32"/>
      <c r="BI69" s="32"/>
      <c r="BJ69" s="32"/>
      <c r="BK69" s="32"/>
      <c r="BL69" s="32"/>
    </row>
    <row r="70" spans="1:64" s="33" customFormat="1">
      <c r="A70" s="76"/>
      <c r="B70" s="57">
        <v>58</v>
      </c>
      <c r="C70" s="87"/>
      <c r="D70" s="58"/>
      <c r="E70" s="77"/>
      <c r="F70" s="620"/>
      <c r="G70" s="620"/>
      <c r="H70" s="61"/>
      <c r="I70" s="62"/>
      <c r="J70" s="61"/>
      <c r="K70" s="622" t="str">
        <f t="shared" si="0"/>
        <v/>
      </c>
      <c r="L70" s="622" t="str">
        <f>IF($G70="","",IF(OR('２.全体概要'!$C$15=1,'２.全体概要'!$C$15=2),INDEX($BG$15,MATCH($G70,$BF$15,-1)),IF('２.全体概要'!$C$15=3,INDEX($BG$14,MATCH($G70,$BF$14,-1)),INDEX($BG$13,MATCH($G70,$BF$13,-1)))))</f>
        <v/>
      </c>
      <c r="M70" s="622" t="str">
        <f t="shared" si="1"/>
        <v/>
      </c>
      <c r="N70" s="623">
        <f t="shared" si="2"/>
        <v>0</v>
      </c>
      <c r="O70" s="74"/>
      <c r="P70" s="61"/>
      <c r="Q70" s="56"/>
      <c r="R70" s="72"/>
      <c r="S70" s="56"/>
      <c r="T70" s="56"/>
      <c r="U70" s="74"/>
      <c r="V70" s="61"/>
      <c r="W70" s="56"/>
      <c r="X70" s="72"/>
      <c r="Y70" s="56"/>
      <c r="Z70" s="56"/>
      <c r="AA70" s="74"/>
      <c r="AB70" s="61"/>
      <c r="AC70" s="74"/>
      <c r="AD70" s="61"/>
      <c r="AE70" s="74"/>
      <c r="AF70" s="61"/>
      <c r="AG70" s="74"/>
      <c r="AH70" s="61"/>
      <c r="AI70" s="74"/>
      <c r="AJ70" s="61"/>
      <c r="AK70" s="74"/>
      <c r="AL70" s="64"/>
      <c r="AM70" s="74"/>
      <c r="AN70" s="64"/>
      <c r="AO70" s="74"/>
      <c r="AP70" s="66"/>
      <c r="AQ70" s="74"/>
      <c r="AR70" s="61"/>
      <c r="AS70" s="275"/>
      <c r="AT70" s="74"/>
      <c r="AU70" s="61"/>
      <c r="AV70" s="626" t="str">
        <f>IF(AU70="","",IF(AU70="A",'１０.パネルラジエーター設備費用算出シート'!$G$13,IF(AU70="B",'１０.パネルラジエーター設備費用算出シート'!$N$13,IF(AU70="C",'１０.パネルラジエーター設備費用算出シート'!$G$23,IF(AU70="D",'１０.パネルラジエーター設備費用算出シート'!$N$23,IF(AU70="E",'１０.パネルラジエーター設備費用算出シート'!$G$33,IF(AU70="F",'１０.パネルラジエーター設備費用算出シート'!$N$33,IF(AU70="G",'１０.パネルラジエーター設備費用算出シート'!$G$43,IF(AU70="H",'１０.パネルラジエーター設備費用算出シート'!$N$43,IF(AU70="I",'１０.パネルラジエーター設備費用算出シート'!$G$54,'１０.パネルラジエーター設備費用算出シート'!$N$54))))))))))</f>
        <v/>
      </c>
      <c r="AW70" s="74"/>
      <c r="AX70" s="64"/>
      <c r="AY70" s="627"/>
      <c r="AZ70" s="74"/>
      <c r="BA70" s="32"/>
      <c r="BB70" s="32"/>
      <c r="BC70" s="32"/>
      <c r="BD70" s="32"/>
      <c r="BE70" s="32"/>
      <c r="BF70" s="32"/>
      <c r="BG70" s="32"/>
      <c r="BH70" s="32"/>
      <c r="BI70" s="32"/>
      <c r="BJ70" s="32"/>
      <c r="BK70" s="32"/>
      <c r="BL70" s="32"/>
    </row>
    <row r="71" spans="1:64" s="33" customFormat="1">
      <c r="A71" s="76"/>
      <c r="B71" s="57">
        <v>59</v>
      </c>
      <c r="C71" s="87"/>
      <c r="D71" s="58"/>
      <c r="E71" s="77"/>
      <c r="F71" s="620"/>
      <c r="G71" s="620"/>
      <c r="H71" s="61"/>
      <c r="I71" s="62"/>
      <c r="J71" s="61"/>
      <c r="K71" s="622" t="str">
        <f t="shared" si="0"/>
        <v/>
      </c>
      <c r="L71" s="622" t="str">
        <f>IF($G71="","",IF(OR('２.全体概要'!$C$15=1,'２.全体概要'!$C$15=2),INDEX($BG$15,MATCH($G71,$BF$15,-1)),IF('２.全体概要'!$C$15=3,INDEX($BG$14,MATCH($G71,$BF$14,-1)),INDEX($BG$13,MATCH($G71,$BF$13,-1)))))</f>
        <v/>
      </c>
      <c r="M71" s="622" t="str">
        <f t="shared" si="1"/>
        <v/>
      </c>
      <c r="N71" s="623">
        <f t="shared" si="2"/>
        <v>0</v>
      </c>
      <c r="O71" s="74"/>
      <c r="P71" s="61"/>
      <c r="Q71" s="56"/>
      <c r="R71" s="72"/>
      <c r="S71" s="56"/>
      <c r="T71" s="56"/>
      <c r="U71" s="74"/>
      <c r="V71" s="61"/>
      <c r="W71" s="56"/>
      <c r="X71" s="72"/>
      <c r="Y71" s="56"/>
      <c r="Z71" s="56"/>
      <c r="AA71" s="74"/>
      <c r="AB71" s="61"/>
      <c r="AC71" s="74"/>
      <c r="AD71" s="61"/>
      <c r="AE71" s="74"/>
      <c r="AF71" s="61"/>
      <c r="AG71" s="74"/>
      <c r="AH71" s="61"/>
      <c r="AI71" s="74"/>
      <c r="AJ71" s="61"/>
      <c r="AK71" s="74"/>
      <c r="AL71" s="64"/>
      <c r="AM71" s="74"/>
      <c r="AN71" s="64"/>
      <c r="AO71" s="74"/>
      <c r="AP71" s="66"/>
      <c r="AQ71" s="74"/>
      <c r="AR71" s="61"/>
      <c r="AS71" s="275"/>
      <c r="AT71" s="74"/>
      <c r="AU71" s="61"/>
      <c r="AV71" s="626" t="str">
        <f>IF(AU71="","",IF(AU71="A",'１０.パネルラジエーター設備費用算出シート'!$G$13,IF(AU71="B",'１０.パネルラジエーター設備費用算出シート'!$N$13,IF(AU71="C",'１０.パネルラジエーター設備費用算出シート'!$G$23,IF(AU71="D",'１０.パネルラジエーター設備費用算出シート'!$N$23,IF(AU71="E",'１０.パネルラジエーター設備費用算出シート'!$G$33,IF(AU71="F",'１０.パネルラジエーター設備費用算出シート'!$N$33,IF(AU71="G",'１０.パネルラジエーター設備費用算出シート'!$G$43,IF(AU71="H",'１０.パネルラジエーター設備費用算出シート'!$N$43,IF(AU71="I",'１０.パネルラジエーター設備費用算出シート'!$G$54,'１０.パネルラジエーター設備費用算出シート'!$N$54))))))))))</f>
        <v/>
      </c>
      <c r="AW71" s="74"/>
      <c r="AX71" s="64"/>
      <c r="AY71" s="627"/>
      <c r="AZ71" s="74"/>
      <c r="BA71" s="32"/>
      <c r="BB71" s="32"/>
      <c r="BC71" s="32"/>
      <c r="BD71" s="32"/>
      <c r="BE71" s="32"/>
      <c r="BF71" s="32"/>
      <c r="BG71" s="32"/>
      <c r="BH71" s="32"/>
      <c r="BI71" s="32"/>
      <c r="BJ71" s="32"/>
      <c r="BK71" s="32"/>
      <c r="BL71" s="32"/>
    </row>
    <row r="72" spans="1:64" s="33" customFormat="1">
      <c r="A72" s="76"/>
      <c r="B72" s="57">
        <v>60</v>
      </c>
      <c r="C72" s="87"/>
      <c r="D72" s="58"/>
      <c r="E72" s="77"/>
      <c r="F72" s="620"/>
      <c r="G72" s="620"/>
      <c r="H72" s="61"/>
      <c r="I72" s="62"/>
      <c r="J72" s="61"/>
      <c r="K72" s="622" t="str">
        <f t="shared" si="0"/>
        <v/>
      </c>
      <c r="L72" s="622" t="str">
        <f>IF($G72="","",IF(OR('２.全体概要'!$C$15=1,'２.全体概要'!$C$15=2),INDEX($BG$15,MATCH($G72,$BF$15,-1)),IF('２.全体概要'!$C$15=3,INDEX($BG$14,MATCH($G72,$BF$14,-1)),INDEX($BG$13,MATCH($G72,$BF$13,-1)))))</f>
        <v/>
      </c>
      <c r="M72" s="622" t="str">
        <f t="shared" si="1"/>
        <v/>
      </c>
      <c r="N72" s="623">
        <f t="shared" si="2"/>
        <v>0</v>
      </c>
      <c r="O72" s="74"/>
      <c r="P72" s="61"/>
      <c r="Q72" s="56"/>
      <c r="R72" s="72"/>
      <c r="S72" s="56"/>
      <c r="T72" s="56"/>
      <c r="U72" s="74"/>
      <c r="V72" s="61"/>
      <c r="W72" s="56"/>
      <c r="X72" s="72"/>
      <c r="Y72" s="56"/>
      <c r="Z72" s="56"/>
      <c r="AA72" s="74"/>
      <c r="AB72" s="61"/>
      <c r="AC72" s="74"/>
      <c r="AD72" s="61"/>
      <c r="AE72" s="74"/>
      <c r="AF72" s="61"/>
      <c r="AG72" s="74"/>
      <c r="AH72" s="61"/>
      <c r="AI72" s="74"/>
      <c r="AJ72" s="61"/>
      <c r="AK72" s="74"/>
      <c r="AL72" s="64"/>
      <c r="AM72" s="74"/>
      <c r="AN72" s="64"/>
      <c r="AO72" s="74"/>
      <c r="AP72" s="66"/>
      <c r="AQ72" s="74"/>
      <c r="AR72" s="61"/>
      <c r="AS72" s="275"/>
      <c r="AT72" s="74"/>
      <c r="AU72" s="61"/>
      <c r="AV72" s="626" t="str">
        <f>IF(AU72="","",IF(AU72="A",'１０.パネルラジエーター設備費用算出シート'!$G$13,IF(AU72="B",'１０.パネルラジエーター設備費用算出シート'!$N$13,IF(AU72="C",'１０.パネルラジエーター設備費用算出シート'!$G$23,IF(AU72="D",'１０.パネルラジエーター設備費用算出シート'!$N$23,IF(AU72="E",'１０.パネルラジエーター設備費用算出シート'!$G$33,IF(AU72="F",'１０.パネルラジエーター設備費用算出シート'!$N$33,IF(AU72="G",'１０.パネルラジエーター設備費用算出シート'!$G$43,IF(AU72="H",'１０.パネルラジエーター設備費用算出シート'!$N$43,IF(AU72="I",'１０.パネルラジエーター設備費用算出シート'!$G$54,'１０.パネルラジエーター設備費用算出シート'!$N$54))))))))))</f>
        <v/>
      </c>
      <c r="AW72" s="74"/>
      <c r="AX72" s="64"/>
      <c r="AY72" s="627"/>
      <c r="AZ72" s="74"/>
      <c r="BA72" s="32"/>
      <c r="BB72" s="32"/>
      <c r="BC72" s="32"/>
      <c r="BD72" s="32"/>
      <c r="BE72" s="32"/>
      <c r="BF72" s="32"/>
      <c r="BG72" s="32"/>
      <c r="BH72" s="32"/>
      <c r="BI72" s="32"/>
      <c r="BJ72" s="32"/>
      <c r="BK72" s="32"/>
      <c r="BL72" s="32"/>
    </row>
    <row r="73" spans="1:64" s="33" customFormat="1">
      <c r="A73" s="76"/>
      <c r="B73" s="57">
        <v>61</v>
      </c>
      <c r="C73" s="87"/>
      <c r="D73" s="58"/>
      <c r="E73" s="77"/>
      <c r="F73" s="620"/>
      <c r="G73" s="620"/>
      <c r="H73" s="61"/>
      <c r="I73" s="62"/>
      <c r="J73" s="61"/>
      <c r="K73" s="622" t="str">
        <f t="shared" si="0"/>
        <v/>
      </c>
      <c r="L73" s="622" t="str">
        <f>IF($G73="","",IF(OR('２.全体概要'!$C$15=1,'２.全体概要'!$C$15=2),INDEX($BG$15,MATCH($G73,$BF$15,-1)),IF('２.全体概要'!$C$15=3,INDEX($BG$14,MATCH($G73,$BF$14,-1)),INDEX($BG$13,MATCH($G73,$BF$13,-1)))))</f>
        <v/>
      </c>
      <c r="M73" s="622" t="str">
        <f t="shared" si="1"/>
        <v/>
      </c>
      <c r="N73" s="623">
        <f t="shared" si="2"/>
        <v>0</v>
      </c>
      <c r="O73" s="74"/>
      <c r="P73" s="61"/>
      <c r="Q73" s="56"/>
      <c r="R73" s="72"/>
      <c r="S73" s="56"/>
      <c r="T73" s="56"/>
      <c r="U73" s="74"/>
      <c r="V73" s="61"/>
      <c r="W73" s="56"/>
      <c r="X73" s="72"/>
      <c r="Y73" s="56"/>
      <c r="Z73" s="56"/>
      <c r="AA73" s="74"/>
      <c r="AB73" s="61"/>
      <c r="AC73" s="74"/>
      <c r="AD73" s="61"/>
      <c r="AE73" s="74"/>
      <c r="AF73" s="61"/>
      <c r="AG73" s="74"/>
      <c r="AH73" s="61"/>
      <c r="AI73" s="74"/>
      <c r="AJ73" s="61"/>
      <c r="AK73" s="74"/>
      <c r="AL73" s="64"/>
      <c r="AM73" s="74"/>
      <c r="AN73" s="64"/>
      <c r="AO73" s="74"/>
      <c r="AP73" s="66"/>
      <c r="AQ73" s="74"/>
      <c r="AR73" s="61"/>
      <c r="AS73" s="275"/>
      <c r="AT73" s="74"/>
      <c r="AU73" s="61"/>
      <c r="AV73" s="626" t="str">
        <f>IF(AU73="","",IF(AU73="A",'１０.パネルラジエーター設備費用算出シート'!$G$13,IF(AU73="B",'１０.パネルラジエーター設備費用算出シート'!$N$13,IF(AU73="C",'１０.パネルラジエーター設備費用算出シート'!$G$23,IF(AU73="D",'１０.パネルラジエーター設備費用算出シート'!$N$23,IF(AU73="E",'１０.パネルラジエーター設備費用算出シート'!$G$33,IF(AU73="F",'１０.パネルラジエーター設備費用算出シート'!$N$33,IF(AU73="G",'１０.パネルラジエーター設備費用算出シート'!$G$43,IF(AU73="H",'１０.パネルラジエーター設備費用算出シート'!$N$43,IF(AU73="I",'１０.パネルラジエーター設備費用算出シート'!$G$54,'１０.パネルラジエーター設備費用算出シート'!$N$54))))))))))</f>
        <v/>
      </c>
      <c r="AW73" s="74"/>
      <c r="AX73" s="64"/>
      <c r="AY73" s="627"/>
      <c r="AZ73" s="74"/>
      <c r="BA73" s="32"/>
      <c r="BB73" s="32"/>
      <c r="BC73" s="32"/>
      <c r="BD73" s="32"/>
      <c r="BE73" s="32"/>
      <c r="BF73" s="32"/>
      <c r="BG73" s="32"/>
      <c r="BH73" s="32"/>
      <c r="BI73" s="32"/>
      <c r="BJ73" s="32"/>
      <c r="BK73" s="32"/>
      <c r="BL73" s="32"/>
    </row>
    <row r="74" spans="1:64" s="33" customFormat="1">
      <c r="A74" s="76"/>
      <c r="B74" s="57">
        <v>62</v>
      </c>
      <c r="C74" s="87"/>
      <c r="D74" s="58"/>
      <c r="E74" s="77"/>
      <c r="F74" s="620"/>
      <c r="G74" s="620"/>
      <c r="H74" s="61"/>
      <c r="I74" s="62"/>
      <c r="J74" s="61"/>
      <c r="K74" s="622" t="str">
        <f t="shared" si="0"/>
        <v/>
      </c>
      <c r="L74" s="622" t="str">
        <f>IF($G74="","",IF(OR('２.全体概要'!$C$15=1,'２.全体概要'!$C$15=2),INDEX($BG$15,MATCH($G74,$BF$15,-1)),IF('２.全体概要'!$C$15=3,INDEX($BG$14,MATCH($G74,$BF$14,-1)),INDEX($BG$13,MATCH($G74,$BF$13,-1)))))</f>
        <v/>
      </c>
      <c r="M74" s="622" t="str">
        <f t="shared" si="1"/>
        <v/>
      </c>
      <c r="N74" s="623">
        <f t="shared" si="2"/>
        <v>0</v>
      </c>
      <c r="O74" s="74"/>
      <c r="P74" s="61"/>
      <c r="Q74" s="56"/>
      <c r="R74" s="72"/>
      <c r="S74" s="56"/>
      <c r="T74" s="56"/>
      <c r="U74" s="74"/>
      <c r="V74" s="61"/>
      <c r="W74" s="56"/>
      <c r="X74" s="72"/>
      <c r="Y74" s="56"/>
      <c r="Z74" s="56"/>
      <c r="AA74" s="74"/>
      <c r="AB74" s="61"/>
      <c r="AC74" s="74"/>
      <c r="AD74" s="61"/>
      <c r="AE74" s="74"/>
      <c r="AF74" s="61"/>
      <c r="AG74" s="74"/>
      <c r="AH74" s="61"/>
      <c r="AI74" s="74"/>
      <c r="AJ74" s="61"/>
      <c r="AK74" s="74"/>
      <c r="AL74" s="64"/>
      <c r="AM74" s="74"/>
      <c r="AN74" s="64"/>
      <c r="AO74" s="74"/>
      <c r="AP74" s="66"/>
      <c r="AQ74" s="74"/>
      <c r="AR74" s="61"/>
      <c r="AS74" s="275"/>
      <c r="AT74" s="74"/>
      <c r="AU74" s="61"/>
      <c r="AV74" s="626" t="str">
        <f>IF(AU74="","",IF(AU74="A",'１０.パネルラジエーター設備費用算出シート'!$G$13,IF(AU74="B",'１０.パネルラジエーター設備費用算出シート'!$N$13,IF(AU74="C",'１０.パネルラジエーター設備費用算出シート'!$G$23,IF(AU74="D",'１０.パネルラジエーター設備費用算出シート'!$N$23,IF(AU74="E",'１０.パネルラジエーター設備費用算出シート'!$G$33,IF(AU74="F",'１０.パネルラジエーター設備費用算出シート'!$N$33,IF(AU74="G",'１０.パネルラジエーター設備費用算出シート'!$G$43,IF(AU74="H",'１０.パネルラジエーター設備費用算出シート'!$N$43,IF(AU74="I",'１０.パネルラジエーター設備費用算出シート'!$G$54,'１０.パネルラジエーター設備費用算出シート'!$N$54))))))))))</f>
        <v/>
      </c>
      <c r="AW74" s="74"/>
      <c r="AX74" s="64"/>
      <c r="AY74" s="627"/>
      <c r="AZ74" s="74"/>
      <c r="BA74" s="32"/>
      <c r="BB74" s="32"/>
      <c r="BC74" s="32"/>
      <c r="BD74" s="32"/>
      <c r="BE74" s="32"/>
      <c r="BF74" s="32"/>
      <c r="BG74" s="32"/>
      <c r="BH74" s="32"/>
      <c r="BI74" s="32"/>
      <c r="BJ74" s="32"/>
      <c r="BK74" s="32"/>
      <c r="BL74" s="32"/>
    </row>
    <row r="75" spans="1:64" s="33" customFormat="1">
      <c r="A75" s="76"/>
      <c r="B75" s="57">
        <v>63</v>
      </c>
      <c r="C75" s="87"/>
      <c r="D75" s="58"/>
      <c r="E75" s="77"/>
      <c r="F75" s="620"/>
      <c r="G75" s="620"/>
      <c r="H75" s="61"/>
      <c r="I75" s="62"/>
      <c r="J75" s="61"/>
      <c r="K75" s="622" t="str">
        <f t="shared" si="0"/>
        <v/>
      </c>
      <c r="L75" s="622" t="str">
        <f>IF($G75="","",IF(OR('２.全体概要'!$C$15=1,'２.全体概要'!$C$15=2),INDEX($BG$15,MATCH($G75,$BF$15,-1)),IF('２.全体概要'!$C$15=3,INDEX($BG$14,MATCH($G75,$BF$14,-1)),INDEX($BG$13,MATCH($G75,$BF$13,-1)))))</f>
        <v/>
      </c>
      <c r="M75" s="622" t="str">
        <f t="shared" si="1"/>
        <v/>
      </c>
      <c r="N75" s="623">
        <f t="shared" si="2"/>
        <v>0</v>
      </c>
      <c r="O75" s="74"/>
      <c r="P75" s="61"/>
      <c r="Q75" s="56"/>
      <c r="R75" s="72"/>
      <c r="S75" s="56"/>
      <c r="T75" s="56"/>
      <c r="U75" s="74"/>
      <c r="V75" s="61"/>
      <c r="W75" s="56"/>
      <c r="X75" s="72"/>
      <c r="Y75" s="56"/>
      <c r="Z75" s="56"/>
      <c r="AA75" s="74"/>
      <c r="AB75" s="61"/>
      <c r="AC75" s="74"/>
      <c r="AD75" s="61"/>
      <c r="AE75" s="74"/>
      <c r="AF75" s="61"/>
      <c r="AG75" s="74"/>
      <c r="AH75" s="61"/>
      <c r="AI75" s="74"/>
      <c r="AJ75" s="61"/>
      <c r="AK75" s="74"/>
      <c r="AL75" s="64"/>
      <c r="AM75" s="74"/>
      <c r="AN75" s="64"/>
      <c r="AO75" s="74"/>
      <c r="AP75" s="66"/>
      <c r="AQ75" s="74"/>
      <c r="AR75" s="61"/>
      <c r="AS75" s="275"/>
      <c r="AT75" s="74"/>
      <c r="AU75" s="61"/>
      <c r="AV75" s="626" t="str">
        <f>IF(AU75="","",IF(AU75="A",'１０.パネルラジエーター設備費用算出シート'!$G$13,IF(AU75="B",'１０.パネルラジエーター設備費用算出シート'!$N$13,IF(AU75="C",'１０.パネルラジエーター設備費用算出シート'!$G$23,IF(AU75="D",'１０.パネルラジエーター設備費用算出シート'!$N$23,IF(AU75="E",'１０.パネルラジエーター設備費用算出シート'!$G$33,IF(AU75="F",'１０.パネルラジエーター設備費用算出シート'!$N$33,IF(AU75="G",'１０.パネルラジエーター設備費用算出シート'!$G$43,IF(AU75="H",'１０.パネルラジエーター設備費用算出シート'!$N$43,IF(AU75="I",'１０.パネルラジエーター設備費用算出シート'!$G$54,'１０.パネルラジエーター設備費用算出シート'!$N$54))))))))))</f>
        <v/>
      </c>
      <c r="AW75" s="74"/>
      <c r="AX75" s="64"/>
      <c r="AY75" s="627"/>
      <c r="AZ75" s="74"/>
      <c r="BA75" s="32"/>
      <c r="BB75" s="32"/>
      <c r="BC75" s="32"/>
      <c r="BD75" s="32"/>
      <c r="BE75" s="32"/>
      <c r="BF75" s="32"/>
      <c r="BG75" s="32"/>
      <c r="BH75" s="32"/>
      <c r="BI75" s="32"/>
      <c r="BJ75" s="32"/>
      <c r="BK75" s="32"/>
      <c r="BL75" s="32"/>
    </row>
    <row r="76" spans="1:64" s="33" customFormat="1">
      <c r="A76" s="76"/>
      <c r="B76" s="57">
        <v>64</v>
      </c>
      <c r="C76" s="87"/>
      <c r="D76" s="58"/>
      <c r="E76" s="77"/>
      <c r="F76" s="620"/>
      <c r="G76" s="620"/>
      <c r="H76" s="61"/>
      <c r="I76" s="62"/>
      <c r="J76" s="61"/>
      <c r="K76" s="622" t="str">
        <f t="shared" si="0"/>
        <v/>
      </c>
      <c r="L76" s="622" t="str">
        <f>IF($G76="","",IF(OR('２.全体概要'!$C$15=1,'２.全体概要'!$C$15=2),INDEX($BG$15,MATCH($G76,$BF$15,-1)),IF('２.全体概要'!$C$15=3,INDEX($BG$14,MATCH($G76,$BF$14,-1)),INDEX($BG$13,MATCH($G76,$BF$13,-1)))))</f>
        <v/>
      </c>
      <c r="M76" s="622" t="str">
        <f t="shared" si="1"/>
        <v/>
      </c>
      <c r="N76" s="623">
        <f t="shared" si="2"/>
        <v>0</v>
      </c>
      <c r="O76" s="74"/>
      <c r="P76" s="61"/>
      <c r="Q76" s="56"/>
      <c r="R76" s="72"/>
      <c r="S76" s="56"/>
      <c r="T76" s="56"/>
      <c r="U76" s="74"/>
      <c r="V76" s="61"/>
      <c r="W76" s="56"/>
      <c r="X76" s="72"/>
      <c r="Y76" s="56"/>
      <c r="Z76" s="56"/>
      <c r="AA76" s="74"/>
      <c r="AB76" s="61"/>
      <c r="AC76" s="74"/>
      <c r="AD76" s="61"/>
      <c r="AE76" s="74"/>
      <c r="AF76" s="61"/>
      <c r="AG76" s="74"/>
      <c r="AH76" s="61"/>
      <c r="AI76" s="74"/>
      <c r="AJ76" s="61"/>
      <c r="AK76" s="74"/>
      <c r="AL76" s="64"/>
      <c r="AM76" s="74"/>
      <c r="AN76" s="64"/>
      <c r="AO76" s="74"/>
      <c r="AP76" s="66"/>
      <c r="AQ76" s="74"/>
      <c r="AR76" s="61"/>
      <c r="AS76" s="275"/>
      <c r="AT76" s="74"/>
      <c r="AU76" s="61"/>
      <c r="AV76" s="626" t="str">
        <f>IF(AU76="","",IF(AU76="A",'１０.パネルラジエーター設備費用算出シート'!$G$13,IF(AU76="B",'１０.パネルラジエーター設備費用算出シート'!$N$13,IF(AU76="C",'１０.パネルラジエーター設備費用算出シート'!$G$23,IF(AU76="D",'１０.パネルラジエーター設備費用算出シート'!$N$23,IF(AU76="E",'１０.パネルラジエーター設備費用算出シート'!$G$33,IF(AU76="F",'１０.パネルラジエーター設備費用算出シート'!$N$33,IF(AU76="G",'１０.パネルラジエーター設備費用算出シート'!$G$43,IF(AU76="H",'１０.パネルラジエーター設備費用算出シート'!$N$43,IF(AU76="I",'１０.パネルラジエーター設備費用算出シート'!$G$54,'１０.パネルラジエーター設備費用算出シート'!$N$54))))))))))</f>
        <v/>
      </c>
      <c r="AW76" s="74"/>
      <c r="AX76" s="64"/>
      <c r="AY76" s="627"/>
      <c r="AZ76" s="74"/>
      <c r="BA76" s="32"/>
      <c r="BB76" s="32"/>
      <c r="BC76" s="32"/>
      <c r="BD76" s="32"/>
      <c r="BE76" s="32"/>
      <c r="BF76" s="32"/>
      <c r="BG76" s="32"/>
      <c r="BH76" s="32"/>
      <c r="BI76" s="32"/>
      <c r="BJ76" s="32"/>
      <c r="BK76" s="32"/>
      <c r="BL76" s="32"/>
    </row>
    <row r="77" spans="1:64" s="33" customFormat="1">
      <c r="A77" s="76"/>
      <c r="B77" s="57">
        <v>65</v>
      </c>
      <c r="C77" s="87"/>
      <c r="D77" s="58"/>
      <c r="E77" s="77"/>
      <c r="F77" s="620"/>
      <c r="G77" s="620"/>
      <c r="H77" s="61"/>
      <c r="I77" s="62"/>
      <c r="J77" s="61"/>
      <c r="K77" s="622" t="str">
        <f t="shared" ref="K77:K140" si="3">IF($F77="","",VLOOKUP($F77,$BC$13:$BD$17,2,TRUE))</f>
        <v/>
      </c>
      <c r="L77" s="622" t="str">
        <f>IF($G77="","",IF(OR('２.全体概要'!$C$15=1,'２.全体概要'!$C$15=2),INDEX($BG$15,MATCH($G77,$BF$15,-1)),IF('２.全体概要'!$C$15=3,INDEX($BG$14,MATCH($G77,$BF$14,-1)),INDEX($BG$13,MATCH($G77,$BF$13,-1)))))</f>
        <v/>
      </c>
      <c r="M77" s="622" t="str">
        <f t="shared" ref="M77:M140" si="4">IF(OR($F77="",$H77="",$I77=""),"",VLOOKUP($H77&amp;$I77,$BI$13:$BL$18,IF($F77&lt;50,2,IF(AND($J77="該当",$H77="角住戸"),4,3)),FALSE))</f>
        <v/>
      </c>
      <c r="N77" s="623">
        <f t="shared" si="2"/>
        <v>0</v>
      </c>
      <c r="O77" s="74"/>
      <c r="P77" s="61"/>
      <c r="Q77" s="56"/>
      <c r="R77" s="72"/>
      <c r="S77" s="56"/>
      <c r="T77" s="56"/>
      <c r="U77" s="74"/>
      <c r="V77" s="61"/>
      <c r="W77" s="56"/>
      <c r="X77" s="72"/>
      <c r="Y77" s="56"/>
      <c r="Z77" s="56"/>
      <c r="AA77" s="74"/>
      <c r="AB77" s="61"/>
      <c r="AC77" s="74"/>
      <c r="AD77" s="61"/>
      <c r="AE77" s="74"/>
      <c r="AF77" s="61"/>
      <c r="AG77" s="74"/>
      <c r="AH77" s="61"/>
      <c r="AI77" s="74"/>
      <c r="AJ77" s="61"/>
      <c r="AK77" s="74"/>
      <c r="AL77" s="64"/>
      <c r="AM77" s="74"/>
      <c r="AN77" s="64"/>
      <c r="AO77" s="74"/>
      <c r="AP77" s="66"/>
      <c r="AQ77" s="74"/>
      <c r="AR77" s="61"/>
      <c r="AS77" s="275"/>
      <c r="AT77" s="74"/>
      <c r="AU77" s="61"/>
      <c r="AV77" s="626" t="str">
        <f>IF(AU77="","",IF(AU77="A",'１０.パネルラジエーター設備費用算出シート'!$G$13,IF(AU77="B",'１０.パネルラジエーター設備費用算出シート'!$N$13,IF(AU77="C",'１０.パネルラジエーター設備費用算出シート'!$G$23,IF(AU77="D",'１０.パネルラジエーター設備費用算出シート'!$N$23,IF(AU77="E",'１０.パネルラジエーター設備費用算出シート'!$G$33,IF(AU77="F",'１０.パネルラジエーター設備費用算出シート'!$N$33,IF(AU77="G",'１０.パネルラジエーター設備費用算出シート'!$G$43,IF(AU77="H",'１０.パネルラジエーター設備費用算出シート'!$N$43,IF(AU77="I",'１０.パネルラジエーター設備費用算出シート'!$G$54,'１０.パネルラジエーター設備費用算出シート'!$N$54))))))))))</f>
        <v/>
      </c>
      <c r="AW77" s="74"/>
      <c r="AX77" s="64"/>
      <c r="AY77" s="627"/>
      <c r="AZ77" s="74"/>
      <c r="BA77" s="32"/>
      <c r="BB77" s="32"/>
      <c r="BC77" s="32"/>
      <c r="BD77" s="32"/>
      <c r="BE77" s="32"/>
      <c r="BF77" s="32"/>
      <c r="BG77" s="32"/>
      <c r="BH77" s="32"/>
      <c r="BI77" s="32"/>
      <c r="BJ77" s="32"/>
      <c r="BK77" s="32"/>
      <c r="BL77" s="32"/>
    </row>
    <row r="78" spans="1:64" s="33" customFormat="1">
      <c r="A78" s="76"/>
      <c r="B78" s="57">
        <v>66</v>
      </c>
      <c r="C78" s="87"/>
      <c r="D78" s="58"/>
      <c r="E78" s="77"/>
      <c r="F78" s="620"/>
      <c r="G78" s="620"/>
      <c r="H78" s="61"/>
      <c r="I78" s="62"/>
      <c r="J78" s="61"/>
      <c r="K78" s="622" t="str">
        <f t="shared" si="3"/>
        <v/>
      </c>
      <c r="L78" s="622" t="str">
        <f>IF($G78="","",IF(OR('２.全体概要'!$C$15=1,'２.全体概要'!$C$15=2),INDEX($BG$15,MATCH($G78,$BF$15,-1)),IF('２.全体概要'!$C$15=3,INDEX($BG$14,MATCH($G78,$BF$14,-1)),INDEX($BG$13,MATCH($G78,$BF$13,-1)))))</f>
        <v/>
      </c>
      <c r="M78" s="622" t="str">
        <f t="shared" si="4"/>
        <v/>
      </c>
      <c r="N78" s="623">
        <f t="shared" si="2"/>
        <v>0</v>
      </c>
      <c r="O78" s="74"/>
      <c r="P78" s="61"/>
      <c r="Q78" s="56"/>
      <c r="R78" s="72"/>
      <c r="S78" s="56"/>
      <c r="T78" s="56"/>
      <c r="U78" s="74"/>
      <c r="V78" s="61"/>
      <c r="W78" s="56"/>
      <c r="X78" s="72"/>
      <c r="Y78" s="56"/>
      <c r="Z78" s="56"/>
      <c r="AA78" s="74"/>
      <c r="AB78" s="61"/>
      <c r="AC78" s="74"/>
      <c r="AD78" s="61"/>
      <c r="AE78" s="74"/>
      <c r="AF78" s="61"/>
      <c r="AG78" s="74"/>
      <c r="AH78" s="61"/>
      <c r="AI78" s="74"/>
      <c r="AJ78" s="61"/>
      <c r="AK78" s="74"/>
      <c r="AL78" s="64"/>
      <c r="AM78" s="74"/>
      <c r="AN78" s="64"/>
      <c r="AO78" s="74"/>
      <c r="AP78" s="66"/>
      <c r="AQ78" s="74"/>
      <c r="AR78" s="61"/>
      <c r="AS78" s="275"/>
      <c r="AT78" s="74"/>
      <c r="AU78" s="61"/>
      <c r="AV78" s="626" t="str">
        <f>IF(AU78="","",IF(AU78="A",'１０.パネルラジエーター設備費用算出シート'!$G$13,IF(AU78="B",'１０.パネルラジエーター設備費用算出シート'!$N$13,IF(AU78="C",'１０.パネルラジエーター設備費用算出シート'!$G$23,IF(AU78="D",'１０.パネルラジエーター設備費用算出シート'!$N$23,IF(AU78="E",'１０.パネルラジエーター設備費用算出シート'!$G$33,IF(AU78="F",'１０.パネルラジエーター設備費用算出シート'!$N$33,IF(AU78="G",'１０.パネルラジエーター設備費用算出シート'!$G$43,IF(AU78="H",'１０.パネルラジエーター設備費用算出シート'!$N$43,IF(AU78="I",'１０.パネルラジエーター設備費用算出シート'!$G$54,'１０.パネルラジエーター設備費用算出シート'!$N$54))))))))))</f>
        <v/>
      </c>
      <c r="AW78" s="74"/>
      <c r="AX78" s="64"/>
      <c r="AY78" s="627"/>
      <c r="AZ78" s="74"/>
      <c r="BA78" s="32"/>
      <c r="BB78" s="32"/>
      <c r="BC78" s="32"/>
      <c r="BD78" s="32"/>
      <c r="BE78" s="32"/>
      <c r="BF78" s="32"/>
      <c r="BG78" s="32"/>
      <c r="BH78" s="32"/>
      <c r="BI78" s="32"/>
      <c r="BJ78" s="32"/>
      <c r="BK78" s="32"/>
      <c r="BL78" s="32"/>
    </row>
    <row r="79" spans="1:64" s="33" customFormat="1">
      <c r="A79" s="76"/>
      <c r="B79" s="57">
        <v>67</v>
      </c>
      <c r="C79" s="87"/>
      <c r="D79" s="58"/>
      <c r="E79" s="77"/>
      <c r="F79" s="620"/>
      <c r="G79" s="620"/>
      <c r="H79" s="61"/>
      <c r="I79" s="62"/>
      <c r="J79" s="61"/>
      <c r="K79" s="622" t="str">
        <f t="shared" si="3"/>
        <v/>
      </c>
      <c r="L79" s="622" t="str">
        <f>IF($G79="","",IF(OR('２.全体概要'!$C$15=1,'２.全体概要'!$C$15=2),INDEX($BG$15,MATCH($G79,$BF$15,-1)),IF('２.全体概要'!$C$15=3,INDEX($BG$14,MATCH($G79,$BF$14,-1)),INDEX($BG$13,MATCH($G79,$BF$13,-1)))))</f>
        <v/>
      </c>
      <c r="M79" s="622" t="str">
        <f t="shared" si="4"/>
        <v/>
      </c>
      <c r="N79" s="623">
        <f t="shared" si="2"/>
        <v>0</v>
      </c>
      <c r="O79" s="74"/>
      <c r="P79" s="61"/>
      <c r="Q79" s="56"/>
      <c r="R79" s="72"/>
      <c r="S79" s="56"/>
      <c r="T79" s="56"/>
      <c r="U79" s="74"/>
      <c r="V79" s="61"/>
      <c r="W79" s="56"/>
      <c r="X79" s="72"/>
      <c r="Y79" s="56"/>
      <c r="Z79" s="56"/>
      <c r="AA79" s="74"/>
      <c r="AB79" s="61"/>
      <c r="AC79" s="74"/>
      <c r="AD79" s="61"/>
      <c r="AE79" s="74"/>
      <c r="AF79" s="61"/>
      <c r="AG79" s="74"/>
      <c r="AH79" s="61"/>
      <c r="AI79" s="74"/>
      <c r="AJ79" s="61"/>
      <c r="AK79" s="74"/>
      <c r="AL79" s="64"/>
      <c r="AM79" s="74"/>
      <c r="AN79" s="64"/>
      <c r="AO79" s="74"/>
      <c r="AP79" s="66"/>
      <c r="AQ79" s="74"/>
      <c r="AR79" s="61"/>
      <c r="AS79" s="275"/>
      <c r="AT79" s="74"/>
      <c r="AU79" s="61"/>
      <c r="AV79" s="626" t="str">
        <f>IF(AU79="","",IF(AU79="A",'１０.パネルラジエーター設備費用算出シート'!$G$13,IF(AU79="B",'１０.パネルラジエーター設備費用算出シート'!$N$13,IF(AU79="C",'１０.パネルラジエーター設備費用算出シート'!$G$23,IF(AU79="D",'１０.パネルラジエーター設備費用算出シート'!$N$23,IF(AU79="E",'１０.パネルラジエーター設備費用算出シート'!$G$33,IF(AU79="F",'１０.パネルラジエーター設備費用算出シート'!$N$33,IF(AU79="G",'１０.パネルラジエーター設備費用算出シート'!$G$43,IF(AU79="H",'１０.パネルラジエーター設備費用算出シート'!$N$43,IF(AU79="I",'１０.パネルラジエーター設備費用算出シート'!$G$54,'１０.パネルラジエーター設備費用算出シート'!$N$54))))))))))</f>
        <v/>
      </c>
      <c r="AW79" s="74"/>
      <c r="AX79" s="64"/>
      <c r="AY79" s="627"/>
      <c r="AZ79" s="74"/>
      <c r="BA79" s="32"/>
      <c r="BB79" s="32"/>
      <c r="BC79" s="32"/>
      <c r="BD79" s="32"/>
      <c r="BE79" s="32"/>
      <c r="BF79" s="32"/>
      <c r="BG79" s="32"/>
      <c r="BH79" s="32"/>
      <c r="BI79" s="32"/>
      <c r="BJ79" s="32"/>
      <c r="BK79" s="32"/>
      <c r="BL79" s="32"/>
    </row>
    <row r="80" spans="1:64" s="33" customFormat="1">
      <c r="A80" s="76"/>
      <c r="B80" s="57">
        <v>68</v>
      </c>
      <c r="C80" s="87"/>
      <c r="D80" s="58"/>
      <c r="E80" s="77"/>
      <c r="F80" s="620"/>
      <c r="G80" s="620"/>
      <c r="H80" s="61"/>
      <c r="I80" s="62"/>
      <c r="J80" s="61"/>
      <c r="K80" s="622" t="str">
        <f t="shared" si="3"/>
        <v/>
      </c>
      <c r="L80" s="622" t="str">
        <f>IF($G80="","",IF(OR('２.全体概要'!$C$15=1,'２.全体概要'!$C$15=2),INDEX($BG$15,MATCH($G80,$BF$15,-1)),IF('２.全体概要'!$C$15=3,INDEX($BG$14,MATCH($G80,$BF$14,-1)),INDEX($BG$13,MATCH($G80,$BF$13,-1)))))</f>
        <v/>
      </c>
      <c r="M80" s="622" t="str">
        <f t="shared" si="4"/>
        <v/>
      </c>
      <c r="N80" s="623">
        <f t="shared" si="2"/>
        <v>0</v>
      </c>
      <c r="O80" s="74"/>
      <c r="P80" s="61"/>
      <c r="Q80" s="56"/>
      <c r="R80" s="72"/>
      <c r="S80" s="56"/>
      <c r="T80" s="56"/>
      <c r="U80" s="74"/>
      <c r="V80" s="61"/>
      <c r="W80" s="56"/>
      <c r="X80" s="72"/>
      <c r="Y80" s="56"/>
      <c r="Z80" s="56"/>
      <c r="AA80" s="74"/>
      <c r="AB80" s="61"/>
      <c r="AC80" s="74"/>
      <c r="AD80" s="61"/>
      <c r="AE80" s="74"/>
      <c r="AF80" s="61"/>
      <c r="AG80" s="74"/>
      <c r="AH80" s="61"/>
      <c r="AI80" s="74"/>
      <c r="AJ80" s="61"/>
      <c r="AK80" s="74"/>
      <c r="AL80" s="64"/>
      <c r="AM80" s="74"/>
      <c r="AN80" s="64"/>
      <c r="AO80" s="74"/>
      <c r="AP80" s="66"/>
      <c r="AQ80" s="74"/>
      <c r="AR80" s="61"/>
      <c r="AS80" s="275"/>
      <c r="AT80" s="74"/>
      <c r="AU80" s="61"/>
      <c r="AV80" s="626" t="str">
        <f>IF(AU80="","",IF(AU80="A",'１０.パネルラジエーター設備費用算出シート'!$G$13,IF(AU80="B",'１０.パネルラジエーター設備費用算出シート'!$N$13,IF(AU80="C",'１０.パネルラジエーター設備費用算出シート'!$G$23,IF(AU80="D",'１０.パネルラジエーター設備費用算出シート'!$N$23,IF(AU80="E",'１０.パネルラジエーター設備費用算出シート'!$G$33,IF(AU80="F",'１０.パネルラジエーター設備費用算出シート'!$N$33,IF(AU80="G",'１０.パネルラジエーター設備費用算出シート'!$G$43,IF(AU80="H",'１０.パネルラジエーター設備費用算出シート'!$N$43,IF(AU80="I",'１０.パネルラジエーター設備費用算出シート'!$G$54,'１０.パネルラジエーター設備費用算出シート'!$N$54))))))))))</f>
        <v/>
      </c>
      <c r="AW80" s="74"/>
      <c r="AX80" s="64"/>
      <c r="AY80" s="627"/>
      <c r="AZ80" s="74"/>
      <c r="BA80" s="32"/>
      <c r="BB80" s="32"/>
      <c r="BC80" s="32"/>
      <c r="BD80" s="32"/>
      <c r="BE80" s="32"/>
      <c r="BF80" s="32"/>
      <c r="BG80" s="32"/>
      <c r="BH80" s="32"/>
      <c r="BI80" s="32"/>
      <c r="BJ80" s="32"/>
      <c r="BK80" s="32"/>
      <c r="BL80" s="32"/>
    </row>
    <row r="81" spans="1:64" s="33" customFormat="1">
      <c r="A81" s="76"/>
      <c r="B81" s="57">
        <v>69</v>
      </c>
      <c r="C81" s="87"/>
      <c r="D81" s="58"/>
      <c r="E81" s="77"/>
      <c r="F81" s="620"/>
      <c r="G81" s="620"/>
      <c r="H81" s="61"/>
      <c r="I81" s="62"/>
      <c r="J81" s="61"/>
      <c r="K81" s="622" t="str">
        <f t="shared" si="3"/>
        <v/>
      </c>
      <c r="L81" s="622" t="str">
        <f>IF($G81="","",IF(OR('２.全体概要'!$C$15=1,'２.全体概要'!$C$15=2),INDEX($BG$15,MATCH($G81,$BF$15,-1)),IF('２.全体概要'!$C$15=3,INDEX($BG$14,MATCH($G81,$BF$14,-1)),INDEX($BG$13,MATCH($G81,$BF$13,-1)))))</f>
        <v/>
      </c>
      <c r="M81" s="622" t="str">
        <f t="shared" si="4"/>
        <v/>
      </c>
      <c r="N81" s="623">
        <f t="shared" si="2"/>
        <v>0</v>
      </c>
      <c r="O81" s="74"/>
      <c r="P81" s="61"/>
      <c r="Q81" s="56"/>
      <c r="R81" s="72"/>
      <c r="S81" s="56"/>
      <c r="T81" s="56"/>
      <c r="U81" s="74"/>
      <c r="V81" s="61"/>
      <c r="W81" s="56"/>
      <c r="X81" s="72"/>
      <c r="Y81" s="56"/>
      <c r="Z81" s="56"/>
      <c r="AA81" s="74"/>
      <c r="AB81" s="61"/>
      <c r="AC81" s="74"/>
      <c r="AD81" s="61"/>
      <c r="AE81" s="74"/>
      <c r="AF81" s="61"/>
      <c r="AG81" s="74"/>
      <c r="AH81" s="61"/>
      <c r="AI81" s="74"/>
      <c r="AJ81" s="61"/>
      <c r="AK81" s="74"/>
      <c r="AL81" s="64"/>
      <c r="AM81" s="74"/>
      <c r="AN81" s="64"/>
      <c r="AO81" s="74"/>
      <c r="AP81" s="66"/>
      <c r="AQ81" s="74"/>
      <c r="AR81" s="61"/>
      <c r="AS81" s="275"/>
      <c r="AT81" s="74"/>
      <c r="AU81" s="61"/>
      <c r="AV81" s="626" t="str">
        <f>IF(AU81="","",IF(AU81="A",'１０.パネルラジエーター設備費用算出シート'!$G$13,IF(AU81="B",'１０.パネルラジエーター設備費用算出シート'!$N$13,IF(AU81="C",'１０.パネルラジエーター設備費用算出シート'!$G$23,IF(AU81="D",'１０.パネルラジエーター設備費用算出シート'!$N$23,IF(AU81="E",'１０.パネルラジエーター設備費用算出シート'!$G$33,IF(AU81="F",'１０.パネルラジエーター設備費用算出シート'!$N$33,IF(AU81="G",'１０.パネルラジエーター設備費用算出シート'!$G$43,IF(AU81="H",'１０.パネルラジエーター設備費用算出シート'!$N$43,IF(AU81="I",'１０.パネルラジエーター設備費用算出シート'!$G$54,'１０.パネルラジエーター設備費用算出シート'!$N$54))))))))))</f>
        <v/>
      </c>
      <c r="AW81" s="74"/>
      <c r="AX81" s="64"/>
      <c r="AY81" s="627"/>
      <c r="AZ81" s="74"/>
      <c r="BA81" s="32"/>
      <c r="BB81" s="32"/>
      <c r="BC81" s="32"/>
      <c r="BD81" s="32"/>
      <c r="BE81" s="32"/>
      <c r="BF81" s="32"/>
      <c r="BG81" s="32"/>
      <c r="BH81" s="32"/>
      <c r="BI81" s="32"/>
      <c r="BJ81" s="32"/>
      <c r="BK81" s="32"/>
      <c r="BL81" s="32"/>
    </row>
    <row r="82" spans="1:64" s="33" customFormat="1">
      <c r="A82" s="76"/>
      <c r="B82" s="57">
        <v>70</v>
      </c>
      <c r="C82" s="87"/>
      <c r="D82" s="58"/>
      <c r="E82" s="77"/>
      <c r="F82" s="620"/>
      <c r="G82" s="620"/>
      <c r="H82" s="61"/>
      <c r="I82" s="62"/>
      <c r="J82" s="61"/>
      <c r="K82" s="622" t="str">
        <f t="shared" si="3"/>
        <v/>
      </c>
      <c r="L82" s="622" t="str">
        <f>IF($G82="","",IF(OR('２.全体概要'!$C$15=1,'２.全体概要'!$C$15=2),INDEX($BG$15,MATCH($G82,$BF$15,-1)),IF('２.全体概要'!$C$15=3,INDEX($BG$14,MATCH($G82,$BF$14,-1)),INDEX($BG$13,MATCH($G82,$BF$13,-1)))))</f>
        <v/>
      </c>
      <c r="M82" s="622" t="str">
        <f t="shared" si="4"/>
        <v/>
      </c>
      <c r="N82" s="623">
        <f t="shared" ref="N82:N145" si="5">IF(OR(K82="",L82="",M82=""),0,(700000*K82*L82*M82))</f>
        <v>0</v>
      </c>
      <c r="O82" s="74"/>
      <c r="P82" s="61"/>
      <c r="Q82" s="56"/>
      <c r="R82" s="72"/>
      <c r="S82" s="56"/>
      <c r="T82" s="56"/>
      <c r="U82" s="74"/>
      <c r="V82" s="61"/>
      <c r="W82" s="56"/>
      <c r="X82" s="72"/>
      <c r="Y82" s="56"/>
      <c r="Z82" s="56"/>
      <c r="AA82" s="74"/>
      <c r="AB82" s="61"/>
      <c r="AC82" s="74"/>
      <c r="AD82" s="61"/>
      <c r="AE82" s="74"/>
      <c r="AF82" s="61"/>
      <c r="AG82" s="74"/>
      <c r="AH82" s="61"/>
      <c r="AI82" s="74"/>
      <c r="AJ82" s="61"/>
      <c r="AK82" s="74"/>
      <c r="AL82" s="64"/>
      <c r="AM82" s="74"/>
      <c r="AN82" s="64"/>
      <c r="AO82" s="74"/>
      <c r="AP82" s="66"/>
      <c r="AQ82" s="74"/>
      <c r="AR82" s="61"/>
      <c r="AS82" s="275"/>
      <c r="AT82" s="74"/>
      <c r="AU82" s="61"/>
      <c r="AV82" s="626" t="str">
        <f>IF(AU82="","",IF(AU82="A",'１０.パネルラジエーター設備費用算出シート'!$G$13,IF(AU82="B",'１０.パネルラジエーター設備費用算出シート'!$N$13,IF(AU82="C",'１０.パネルラジエーター設備費用算出シート'!$G$23,IF(AU82="D",'１０.パネルラジエーター設備費用算出シート'!$N$23,IF(AU82="E",'１０.パネルラジエーター設備費用算出シート'!$G$33,IF(AU82="F",'１０.パネルラジエーター設備費用算出シート'!$N$33,IF(AU82="G",'１０.パネルラジエーター設備費用算出シート'!$G$43,IF(AU82="H",'１０.パネルラジエーター設備費用算出シート'!$N$43,IF(AU82="I",'１０.パネルラジエーター設備費用算出シート'!$G$54,'１０.パネルラジエーター設備費用算出シート'!$N$54))))))))))</f>
        <v/>
      </c>
      <c r="AW82" s="74"/>
      <c r="AX82" s="64"/>
      <c r="AY82" s="627"/>
      <c r="AZ82" s="74"/>
      <c r="BA82" s="32"/>
      <c r="BB82" s="32"/>
      <c r="BC82" s="32"/>
      <c r="BD82" s="32"/>
      <c r="BE82" s="32"/>
      <c r="BF82" s="32"/>
      <c r="BG82" s="32"/>
      <c r="BH82" s="32"/>
      <c r="BI82" s="32"/>
      <c r="BJ82" s="32"/>
      <c r="BK82" s="32"/>
      <c r="BL82" s="32"/>
    </row>
    <row r="83" spans="1:64" s="33" customFormat="1">
      <c r="A83" s="76"/>
      <c r="B83" s="57">
        <v>71</v>
      </c>
      <c r="C83" s="87"/>
      <c r="D83" s="58"/>
      <c r="E83" s="77"/>
      <c r="F83" s="620"/>
      <c r="G83" s="620"/>
      <c r="H83" s="61"/>
      <c r="I83" s="62"/>
      <c r="J83" s="61"/>
      <c r="K83" s="622" t="str">
        <f t="shared" si="3"/>
        <v/>
      </c>
      <c r="L83" s="622" t="str">
        <f>IF($G83="","",IF(OR('２.全体概要'!$C$15=1,'２.全体概要'!$C$15=2),INDEX($BG$15,MATCH($G83,$BF$15,-1)),IF('２.全体概要'!$C$15=3,INDEX($BG$14,MATCH($G83,$BF$14,-1)),INDEX($BG$13,MATCH($G83,$BF$13,-1)))))</f>
        <v/>
      </c>
      <c r="M83" s="622" t="str">
        <f t="shared" si="4"/>
        <v/>
      </c>
      <c r="N83" s="623">
        <f t="shared" si="5"/>
        <v>0</v>
      </c>
      <c r="O83" s="74"/>
      <c r="P83" s="61"/>
      <c r="Q83" s="56"/>
      <c r="R83" s="72"/>
      <c r="S83" s="56"/>
      <c r="T83" s="56"/>
      <c r="U83" s="74"/>
      <c r="V83" s="61"/>
      <c r="W83" s="56"/>
      <c r="X83" s="72"/>
      <c r="Y83" s="56"/>
      <c r="Z83" s="56"/>
      <c r="AA83" s="74"/>
      <c r="AB83" s="61"/>
      <c r="AC83" s="74"/>
      <c r="AD83" s="61"/>
      <c r="AE83" s="74"/>
      <c r="AF83" s="61"/>
      <c r="AG83" s="74"/>
      <c r="AH83" s="61"/>
      <c r="AI83" s="74"/>
      <c r="AJ83" s="61"/>
      <c r="AK83" s="74"/>
      <c r="AL83" s="64"/>
      <c r="AM83" s="74"/>
      <c r="AN83" s="64"/>
      <c r="AO83" s="74"/>
      <c r="AP83" s="66"/>
      <c r="AQ83" s="74"/>
      <c r="AR83" s="61"/>
      <c r="AS83" s="275"/>
      <c r="AT83" s="74"/>
      <c r="AU83" s="61"/>
      <c r="AV83" s="626" t="str">
        <f>IF(AU83="","",IF(AU83="A",'１０.パネルラジエーター設備費用算出シート'!$G$13,IF(AU83="B",'１０.パネルラジエーター設備費用算出シート'!$N$13,IF(AU83="C",'１０.パネルラジエーター設備費用算出シート'!$G$23,IF(AU83="D",'１０.パネルラジエーター設備費用算出シート'!$N$23,IF(AU83="E",'１０.パネルラジエーター設備費用算出シート'!$G$33,IF(AU83="F",'１０.パネルラジエーター設備費用算出シート'!$N$33,IF(AU83="G",'１０.パネルラジエーター設備費用算出シート'!$G$43,IF(AU83="H",'１０.パネルラジエーター設備費用算出シート'!$N$43,IF(AU83="I",'１０.パネルラジエーター設備費用算出シート'!$G$54,'１０.パネルラジエーター設備費用算出シート'!$N$54))))))))))</f>
        <v/>
      </c>
      <c r="AW83" s="74"/>
      <c r="AX83" s="64"/>
      <c r="AY83" s="627"/>
      <c r="AZ83" s="74"/>
      <c r="BA83" s="32"/>
      <c r="BB83" s="32"/>
      <c r="BC83" s="32"/>
      <c r="BD83" s="32"/>
      <c r="BE83" s="32"/>
      <c r="BF83" s="32"/>
      <c r="BG83" s="32"/>
      <c r="BH83" s="32"/>
      <c r="BI83" s="32"/>
      <c r="BJ83" s="32"/>
      <c r="BK83" s="32"/>
      <c r="BL83" s="32"/>
    </row>
    <row r="84" spans="1:64" s="33" customFormat="1">
      <c r="A84" s="76"/>
      <c r="B84" s="57">
        <v>72</v>
      </c>
      <c r="C84" s="87"/>
      <c r="D84" s="58"/>
      <c r="E84" s="77"/>
      <c r="F84" s="620"/>
      <c r="G84" s="620"/>
      <c r="H84" s="61"/>
      <c r="I84" s="62"/>
      <c r="J84" s="61"/>
      <c r="K84" s="622" t="str">
        <f t="shared" si="3"/>
        <v/>
      </c>
      <c r="L84" s="622" t="str">
        <f>IF($G84="","",IF(OR('２.全体概要'!$C$15=1,'２.全体概要'!$C$15=2),INDEX($BG$15,MATCH($G84,$BF$15,-1)),IF('２.全体概要'!$C$15=3,INDEX($BG$14,MATCH($G84,$BF$14,-1)),INDEX($BG$13,MATCH($G84,$BF$13,-1)))))</f>
        <v/>
      </c>
      <c r="M84" s="622" t="str">
        <f t="shared" si="4"/>
        <v/>
      </c>
      <c r="N84" s="623">
        <f t="shared" si="5"/>
        <v>0</v>
      </c>
      <c r="O84" s="74"/>
      <c r="P84" s="61"/>
      <c r="Q84" s="56"/>
      <c r="R84" s="72"/>
      <c r="S84" s="56"/>
      <c r="T84" s="56"/>
      <c r="U84" s="74"/>
      <c r="V84" s="61"/>
      <c r="W84" s="56"/>
      <c r="X84" s="72"/>
      <c r="Y84" s="56"/>
      <c r="Z84" s="56"/>
      <c r="AA84" s="74"/>
      <c r="AB84" s="61"/>
      <c r="AC84" s="74"/>
      <c r="AD84" s="61"/>
      <c r="AE84" s="74"/>
      <c r="AF84" s="61"/>
      <c r="AG84" s="74"/>
      <c r="AH84" s="61"/>
      <c r="AI84" s="74"/>
      <c r="AJ84" s="61"/>
      <c r="AK84" s="74"/>
      <c r="AL84" s="64"/>
      <c r="AM84" s="74"/>
      <c r="AN84" s="64"/>
      <c r="AO84" s="74"/>
      <c r="AP84" s="66"/>
      <c r="AQ84" s="74"/>
      <c r="AR84" s="61"/>
      <c r="AS84" s="275"/>
      <c r="AT84" s="74"/>
      <c r="AU84" s="61"/>
      <c r="AV84" s="626" t="str">
        <f>IF(AU84="","",IF(AU84="A",'１０.パネルラジエーター設備費用算出シート'!$G$13,IF(AU84="B",'１０.パネルラジエーター設備費用算出シート'!$N$13,IF(AU84="C",'１０.パネルラジエーター設備費用算出シート'!$G$23,IF(AU84="D",'１０.パネルラジエーター設備費用算出シート'!$N$23,IF(AU84="E",'１０.パネルラジエーター設備費用算出シート'!$G$33,IF(AU84="F",'１０.パネルラジエーター設備費用算出シート'!$N$33,IF(AU84="G",'１０.パネルラジエーター設備費用算出シート'!$G$43,IF(AU84="H",'１０.パネルラジエーター設備費用算出シート'!$N$43,IF(AU84="I",'１０.パネルラジエーター設備費用算出シート'!$G$54,'１０.パネルラジエーター設備費用算出シート'!$N$54))))))))))</f>
        <v/>
      </c>
      <c r="AW84" s="74"/>
      <c r="AX84" s="64"/>
      <c r="AY84" s="627"/>
      <c r="AZ84" s="74"/>
      <c r="BA84" s="32"/>
      <c r="BB84" s="32"/>
      <c r="BC84" s="32"/>
      <c r="BD84" s="32"/>
      <c r="BE84" s="32"/>
      <c r="BF84" s="32"/>
      <c r="BG84" s="32"/>
      <c r="BH84" s="32"/>
      <c r="BI84" s="32"/>
      <c r="BJ84" s="32"/>
      <c r="BK84" s="32"/>
      <c r="BL84" s="32"/>
    </row>
    <row r="85" spans="1:64" s="33" customFormat="1">
      <c r="A85" s="76"/>
      <c r="B85" s="57">
        <v>73</v>
      </c>
      <c r="C85" s="87"/>
      <c r="D85" s="58"/>
      <c r="E85" s="77"/>
      <c r="F85" s="620"/>
      <c r="G85" s="620"/>
      <c r="H85" s="61"/>
      <c r="I85" s="62"/>
      <c r="J85" s="61"/>
      <c r="K85" s="622" t="str">
        <f t="shared" si="3"/>
        <v/>
      </c>
      <c r="L85" s="622" t="str">
        <f>IF($G85="","",IF(OR('２.全体概要'!$C$15=1,'２.全体概要'!$C$15=2),INDEX($BG$15,MATCH($G85,$BF$15,-1)),IF('２.全体概要'!$C$15=3,INDEX($BG$14,MATCH($G85,$BF$14,-1)),INDEX($BG$13,MATCH($G85,$BF$13,-1)))))</f>
        <v/>
      </c>
      <c r="M85" s="622" t="str">
        <f t="shared" si="4"/>
        <v/>
      </c>
      <c r="N85" s="623">
        <f t="shared" si="5"/>
        <v>0</v>
      </c>
      <c r="O85" s="74"/>
      <c r="P85" s="61"/>
      <c r="Q85" s="56"/>
      <c r="R85" s="72"/>
      <c r="S85" s="56"/>
      <c r="T85" s="56"/>
      <c r="U85" s="74"/>
      <c r="V85" s="61"/>
      <c r="W85" s="56"/>
      <c r="X85" s="72"/>
      <c r="Y85" s="56"/>
      <c r="Z85" s="56"/>
      <c r="AA85" s="74"/>
      <c r="AB85" s="61"/>
      <c r="AC85" s="74"/>
      <c r="AD85" s="61"/>
      <c r="AE85" s="74"/>
      <c r="AF85" s="61"/>
      <c r="AG85" s="74"/>
      <c r="AH85" s="61"/>
      <c r="AI85" s="74"/>
      <c r="AJ85" s="61"/>
      <c r="AK85" s="74"/>
      <c r="AL85" s="64"/>
      <c r="AM85" s="74"/>
      <c r="AN85" s="64"/>
      <c r="AO85" s="74"/>
      <c r="AP85" s="66"/>
      <c r="AQ85" s="74"/>
      <c r="AR85" s="61"/>
      <c r="AS85" s="275"/>
      <c r="AT85" s="74"/>
      <c r="AU85" s="61"/>
      <c r="AV85" s="626" t="str">
        <f>IF(AU85="","",IF(AU85="A",'１０.パネルラジエーター設備費用算出シート'!$G$13,IF(AU85="B",'１０.パネルラジエーター設備費用算出シート'!$N$13,IF(AU85="C",'１０.パネルラジエーター設備費用算出シート'!$G$23,IF(AU85="D",'１０.パネルラジエーター設備費用算出シート'!$N$23,IF(AU85="E",'１０.パネルラジエーター設備費用算出シート'!$G$33,IF(AU85="F",'１０.パネルラジエーター設備費用算出シート'!$N$33,IF(AU85="G",'１０.パネルラジエーター設備費用算出シート'!$G$43,IF(AU85="H",'１０.パネルラジエーター設備費用算出シート'!$N$43,IF(AU85="I",'１０.パネルラジエーター設備費用算出シート'!$G$54,'１０.パネルラジエーター設備費用算出シート'!$N$54))))))))))</f>
        <v/>
      </c>
      <c r="AW85" s="74"/>
      <c r="AX85" s="64"/>
      <c r="AY85" s="627"/>
      <c r="AZ85" s="74"/>
      <c r="BA85" s="32"/>
      <c r="BB85" s="32"/>
      <c r="BC85" s="32"/>
      <c r="BD85" s="32"/>
      <c r="BE85" s="32"/>
      <c r="BF85" s="32"/>
      <c r="BG85" s="32"/>
      <c r="BH85" s="32"/>
      <c r="BI85" s="32"/>
      <c r="BJ85" s="32"/>
      <c r="BK85" s="32"/>
      <c r="BL85" s="32"/>
    </row>
    <row r="86" spans="1:64" s="33" customFormat="1">
      <c r="A86" s="76"/>
      <c r="B86" s="57">
        <v>74</v>
      </c>
      <c r="C86" s="87"/>
      <c r="D86" s="58"/>
      <c r="E86" s="77"/>
      <c r="F86" s="620"/>
      <c r="G86" s="620"/>
      <c r="H86" s="61"/>
      <c r="I86" s="62"/>
      <c r="J86" s="61"/>
      <c r="K86" s="622" t="str">
        <f t="shared" si="3"/>
        <v/>
      </c>
      <c r="L86" s="622" t="str">
        <f>IF($G86="","",IF(OR('２.全体概要'!$C$15=1,'２.全体概要'!$C$15=2),INDEX($BG$15,MATCH($G86,$BF$15,-1)),IF('２.全体概要'!$C$15=3,INDEX($BG$14,MATCH($G86,$BF$14,-1)),INDEX($BG$13,MATCH($G86,$BF$13,-1)))))</f>
        <v/>
      </c>
      <c r="M86" s="622" t="str">
        <f t="shared" si="4"/>
        <v/>
      </c>
      <c r="N86" s="623">
        <f t="shared" si="5"/>
        <v>0</v>
      </c>
      <c r="O86" s="74"/>
      <c r="P86" s="61"/>
      <c r="Q86" s="56"/>
      <c r="R86" s="72"/>
      <c r="S86" s="56"/>
      <c r="T86" s="56"/>
      <c r="U86" s="74"/>
      <c r="V86" s="61"/>
      <c r="W86" s="56"/>
      <c r="X86" s="72"/>
      <c r="Y86" s="56"/>
      <c r="Z86" s="56"/>
      <c r="AA86" s="74"/>
      <c r="AB86" s="61"/>
      <c r="AC86" s="74"/>
      <c r="AD86" s="61"/>
      <c r="AE86" s="74"/>
      <c r="AF86" s="61"/>
      <c r="AG86" s="74"/>
      <c r="AH86" s="61"/>
      <c r="AI86" s="74"/>
      <c r="AJ86" s="61"/>
      <c r="AK86" s="74"/>
      <c r="AL86" s="64"/>
      <c r="AM86" s="74"/>
      <c r="AN86" s="64"/>
      <c r="AO86" s="74"/>
      <c r="AP86" s="66"/>
      <c r="AQ86" s="74"/>
      <c r="AR86" s="61"/>
      <c r="AS86" s="275"/>
      <c r="AT86" s="74"/>
      <c r="AU86" s="61"/>
      <c r="AV86" s="626" t="str">
        <f>IF(AU86="","",IF(AU86="A",'１０.パネルラジエーター設備費用算出シート'!$G$13,IF(AU86="B",'１０.パネルラジエーター設備費用算出シート'!$N$13,IF(AU86="C",'１０.パネルラジエーター設備費用算出シート'!$G$23,IF(AU86="D",'１０.パネルラジエーター設備費用算出シート'!$N$23,IF(AU86="E",'１０.パネルラジエーター設備費用算出シート'!$G$33,IF(AU86="F",'１０.パネルラジエーター設備費用算出シート'!$N$33,IF(AU86="G",'１０.パネルラジエーター設備費用算出シート'!$G$43,IF(AU86="H",'１０.パネルラジエーター設備費用算出シート'!$N$43,IF(AU86="I",'１０.パネルラジエーター設備費用算出シート'!$G$54,'１０.パネルラジエーター設備費用算出シート'!$N$54))))))))))</f>
        <v/>
      </c>
      <c r="AW86" s="74"/>
      <c r="AX86" s="64"/>
      <c r="AY86" s="627"/>
      <c r="AZ86" s="74"/>
      <c r="BA86" s="32"/>
      <c r="BB86" s="32"/>
      <c r="BC86" s="32"/>
      <c r="BD86" s="32"/>
      <c r="BE86" s="32"/>
      <c r="BF86" s="32"/>
      <c r="BG86" s="32"/>
      <c r="BH86" s="32"/>
      <c r="BI86" s="32"/>
      <c r="BJ86" s="32"/>
      <c r="BK86" s="32"/>
      <c r="BL86" s="32"/>
    </row>
    <row r="87" spans="1:64" s="33" customFormat="1">
      <c r="A87" s="76"/>
      <c r="B87" s="57">
        <v>75</v>
      </c>
      <c r="C87" s="87"/>
      <c r="D87" s="58"/>
      <c r="E87" s="77"/>
      <c r="F87" s="620"/>
      <c r="G87" s="620"/>
      <c r="H87" s="61"/>
      <c r="I87" s="62"/>
      <c r="J87" s="61"/>
      <c r="K87" s="622" t="str">
        <f t="shared" si="3"/>
        <v/>
      </c>
      <c r="L87" s="622" t="str">
        <f>IF($G87="","",IF(OR('２.全体概要'!$C$15=1,'２.全体概要'!$C$15=2),INDEX($BG$15,MATCH($G87,$BF$15,-1)),IF('２.全体概要'!$C$15=3,INDEX($BG$14,MATCH($G87,$BF$14,-1)),INDEX($BG$13,MATCH($G87,$BF$13,-1)))))</f>
        <v/>
      </c>
      <c r="M87" s="622" t="str">
        <f t="shared" si="4"/>
        <v/>
      </c>
      <c r="N87" s="623">
        <f t="shared" si="5"/>
        <v>0</v>
      </c>
      <c r="O87" s="74"/>
      <c r="P87" s="61"/>
      <c r="Q87" s="56"/>
      <c r="R87" s="72"/>
      <c r="S87" s="56"/>
      <c r="T87" s="56"/>
      <c r="U87" s="74"/>
      <c r="V87" s="61"/>
      <c r="W87" s="56"/>
      <c r="X87" s="72"/>
      <c r="Y87" s="56"/>
      <c r="Z87" s="56"/>
      <c r="AA87" s="74"/>
      <c r="AB87" s="61"/>
      <c r="AC87" s="74"/>
      <c r="AD87" s="61"/>
      <c r="AE87" s="74"/>
      <c r="AF87" s="61"/>
      <c r="AG87" s="74"/>
      <c r="AH87" s="61"/>
      <c r="AI87" s="74"/>
      <c r="AJ87" s="61"/>
      <c r="AK87" s="74"/>
      <c r="AL87" s="64"/>
      <c r="AM87" s="74"/>
      <c r="AN87" s="64"/>
      <c r="AO87" s="74"/>
      <c r="AP87" s="66"/>
      <c r="AQ87" s="74"/>
      <c r="AR87" s="61"/>
      <c r="AS87" s="275"/>
      <c r="AT87" s="74"/>
      <c r="AU87" s="61"/>
      <c r="AV87" s="626" t="str">
        <f>IF(AU87="","",IF(AU87="A",'１０.パネルラジエーター設備費用算出シート'!$G$13,IF(AU87="B",'１０.パネルラジエーター設備費用算出シート'!$N$13,IF(AU87="C",'１０.パネルラジエーター設備費用算出シート'!$G$23,IF(AU87="D",'１０.パネルラジエーター設備費用算出シート'!$N$23,IF(AU87="E",'１０.パネルラジエーター設備費用算出シート'!$G$33,IF(AU87="F",'１０.パネルラジエーター設備費用算出シート'!$N$33,IF(AU87="G",'１０.パネルラジエーター設備費用算出シート'!$G$43,IF(AU87="H",'１０.パネルラジエーター設備費用算出シート'!$N$43,IF(AU87="I",'１０.パネルラジエーター設備費用算出シート'!$G$54,'１０.パネルラジエーター設備費用算出シート'!$N$54))))))))))</f>
        <v/>
      </c>
      <c r="AW87" s="74"/>
      <c r="AX87" s="64"/>
      <c r="AY87" s="627"/>
      <c r="AZ87" s="74"/>
      <c r="BA87" s="32"/>
      <c r="BB87" s="32"/>
      <c r="BC87" s="32"/>
      <c r="BD87" s="32"/>
      <c r="BE87" s="32"/>
      <c r="BF87" s="32"/>
      <c r="BG87" s="32"/>
      <c r="BH87" s="32"/>
      <c r="BI87" s="32"/>
      <c r="BJ87" s="32"/>
      <c r="BK87" s="32"/>
      <c r="BL87" s="32"/>
    </row>
    <row r="88" spans="1:64" s="33" customFormat="1">
      <c r="A88" s="76"/>
      <c r="B88" s="57">
        <v>76</v>
      </c>
      <c r="C88" s="87"/>
      <c r="D88" s="58"/>
      <c r="E88" s="77"/>
      <c r="F88" s="620"/>
      <c r="G88" s="620"/>
      <c r="H88" s="61"/>
      <c r="I88" s="62"/>
      <c r="J88" s="61"/>
      <c r="K88" s="622" t="str">
        <f t="shared" si="3"/>
        <v/>
      </c>
      <c r="L88" s="622" t="str">
        <f>IF($G88="","",IF(OR('２.全体概要'!$C$15=1,'２.全体概要'!$C$15=2),INDEX($BG$15,MATCH($G88,$BF$15,-1)),IF('２.全体概要'!$C$15=3,INDEX($BG$14,MATCH($G88,$BF$14,-1)),INDEX($BG$13,MATCH($G88,$BF$13,-1)))))</f>
        <v/>
      </c>
      <c r="M88" s="622" t="str">
        <f t="shared" si="4"/>
        <v/>
      </c>
      <c r="N88" s="623">
        <f t="shared" si="5"/>
        <v>0</v>
      </c>
      <c r="O88" s="74"/>
      <c r="P88" s="61"/>
      <c r="Q88" s="56"/>
      <c r="R88" s="72"/>
      <c r="S88" s="56"/>
      <c r="T88" s="56"/>
      <c r="U88" s="74"/>
      <c r="V88" s="61"/>
      <c r="W88" s="56"/>
      <c r="X88" s="72"/>
      <c r="Y88" s="56"/>
      <c r="Z88" s="56"/>
      <c r="AA88" s="74"/>
      <c r="AB88" s="61"/>
      <c r="AC88" s="74"/>
      <c r="AD88" s="61"/>
      <c r="AE88" s="74"/>
      <c r="AF88" s="61"/>
      <c r="AG88" s="74"/>
      <c r="AH88" s="61"/>
      <c r="AI88" s="74"/>
      <c r="AJ88" s="61"/>
      <c r="AK88" s="74"/>
      <c r="AL88" s="64"/>
      <c r="AM88" s="74"/>
      <c r="AN88" s="64"/>
      <c r="AO88" s="74"/>
      <c r="AP88" s="66"/>
      <c r="AQ88" s="74"/>
      <c r="AR88" s="61"/>
      <c r="AS88" s="275"/>
      <c r="AT88" s="74"/>
      <c r="AU88" s="61"/>
      <c r="AV88" s="626" t="str">
        <f>IF(AU88="","",IF(AU88="A",'１０.パネルラジエーター設備費用算出シート'!$G$13,IF(AU88="B",'１０.パネルラジエーター設備費用算出シート'!$N$13,IF(AU88="C",'１０.パネルラジエーター設備費用算出シート'!$G$23,IF(AU88="D",'１０.パネルラジエーター設備費用算出シート'!$N$23,IF(AU88="E",'１０.パネルラジエーター設備費用算出シート'!$G$33,IF(AU88="F",'１０.パネルラジエーター設備費用算出シート'!$N$33,IF(AU88="G",'１０.パネルラジエーター設備費用算出シート'!$G$43,IF(AU88="H",'１０.パネルラジエーター設備費用算出シート'!$N$43,IF(AU88="I",'１０.パネルラジエーター設備費用算出シート'!$G$54,'１０.パネルラジエーター設備費用算出シート'!$N$54))))))))))</f>
        <v/>
      </c>
      <c r="AW88" s="74"/>
      <c r="AX88" s="64"/>
      <c r="AY88" s="627"/>
      <c r="AZ88" s="74"/>
      <c r="BA88" s="32"/>
      <c r="BB88" s="32"/>
      <c r="BC88" s="32"/>
      <c r="BD88" s="32"/>
      <c r="BE88" s="32"/>
      <c r="BF88" s="32"/>
      <c r="BG88" s="32"/>
      <c r="BH88" s="32"/>
      <c r="BI88" s="32"/>
      <c r="BJ88" s="32"/>
      <c r="BK88" s="32"/>
      <c r="BL88" s="32"/>
    </row>
    <row r="89" spans="1:64" s="33" customFormat="1">
      <c r="A89" s="76"/>
      <c r="B89" s="57">
        <v>77</v>
      </c>
      <c r="C89" s="87"/>
      <c r="D89" s="58"/>
      <c r="E89" s="77"/>
      <c r="F89" s="620"/>
      <c r="G89" s="620"/>
      <c r="H89" s="61"/>
      <c r="I89" s="62"/>
      <c r="J89" s="61"/>
      <c r="K89" s="622" t="str">
        <f t="shared" si="3"/>
        <v/>
      </c>
      <c r="L89" s="622" t="str">
        <f>IF($G89="","",IF(OR('２.全体概要'!$C$15=1,'２.全体概要'!$C$15=2),INDEX($BG$15,MATCH($G89,$BF$15,-1)),IF('２.全体概要'!$C$15=3,INDEX($BG$14,MATCH($G89,$BF$14,-1)),INDEX($BG$13,MATCH($G89,$BF$13,-1)))))</f>
        <v/>
      </c>
      <c r="M89" s="622" t="str">
        <f t="shared" si="4"/>
        <v/>
      </c>
      <c r="N89" s="623">
        <f t="shared" si="5"/>
        <v>0</v>
      </c>
      <c r="O89" s="74"/>
      <c r="P89" s="61"/>
      <c r="Q89" s="56"/>
      <c r="R89" s="72"/>
      <c r="S89" s="56"/>
      <c r="T89" s="56"/>
      <c r="U89" s="74"/>
      <c r="V89" s="61"/>
      <c r="W89" s="56"/>
      <c r="X89" s="72"/>
      <c r="Y89" s="56"/>
      <c r="Z89" s="56"/>
      <c r="AA89" s="74"/>
      <c r="AB89" s="61"/>
      <c r="AC89" s="74"/>
      <c r="AD89" s="61"/>
      <c r="AE89" s="74"/>
      <c r="AF89" s="61"/>
      <c r="AG89" s="74"/>
      <c r="AH89" s="61"/>
      <c r="AI89" s="74"/>
      <c r="AJ89" s="61"/>
      <c r="AK89" s="74"/>
      <c r="AL89" s="64"/>
      <c r="AM89" s="74"/>
      <c r="AN89" s="64"/>
      <c r="AO89" s="74"/>
      <c r="AP89" s="66"/>
      <c r="AQ89" s="74"/>
      <c r="AR89" s="61"/>
      <c r="AS89" s="275"/>
      <c r="AT89" s="74"/>
      <c r="AU89" s="61"/>
      <c r="AV89" s="626" t="str">
        <f>IF(AU89="","",IF(AU89="A",'１０.パネルラジエーター設備費用算出シート'!$G$13,IF(AU89="B",'１０.パネルラジエーター設備費用算出シート'!$N$13,IF(AU89="C",'１０.パネルラジエーター設備費用算出シート'!$G$23,IF(AU89="D",'１０.パネルラジエーター設備費用算出シート'!$N$23,IF(AU89="E",'１０.パネルラジエーター設備費用算出シート'!$G$33,IF(AU89="F",'１０.パネルラジエーター設備費用算出シート'!$N$33,IF(AU89="G",'１０.パネルラジエーター設備費用算出シート'!$G$43,IF(AU89="H",'１０.パネルラジエーター設備費用算出シート'!$N$43,IF(AU89="I",'１０.パネルラジエーター設備費用算出シート'!$G$54,'１０.パネルラジエーター設備費用算出シート'!$N$54))))))))))</f>
        <v/>
      </c>
      <c r="AW89" s="74"/>
      <c r="AX89" s="64"/>
      <c r="AY89" s="627"/>
      <c r="AZ89" s="74"/>
      <c r="BA89" s="32"/>
      <c r="BB89" s="32"/>
      <c r="BC89" s="32"/>
      <c r="BD89" s="32"/>
      <c r="BE89" s="32"/>
      <c r="BF89" s="32"/>
      <c r="BG89" s="32"/>
      <c r="BH89" s="32"/>
      <c r="BI89" s="32"/>
      <c r="BJ89" s="32"/>
      <c r="BK89" s="32"/>
      <c r="BL89" s="32"/>
    </row>
    <row r="90" spans="1:64" s="33" customFormat="1">
      <c r="A90" s="76"/>
      <c r="B90" s="57">
        <v>78</v>
      </c>
      <c r="C90" s="87"/>
      <c r="D90" s="58"/>
      <c r="E90" s="77"/>
      <c r="F90" s="620"/>
      <c r="G90" s="620"/>
      <c r="H90" s="61"/>
      <c r="I90" s="62"/>
      <c r="J90" s="61"/>
      <c r="K90" s="622" t="str">
        <f t="shared" si="3"/>
        <v/>
      </c>
      <c r="L90" s="622" t="str">
        <f>IF($G90="","",IF(OR('２.全体概要'!$C$15=1,'２.全体概要'!$C$15=2),INDEX($BG$15,MATCH($G90,$BF$15,-1)),IF('２.全体概要'!$C$15=3,INDEX($BG$14,MATCH($G90,$BF$14,-1)),INDEX($BG$13,MATCH($G90,$BF$13,-1)))))</f>
        <v/>
      </c>
      <c r="M90" s="622" t="str">
        <f t="shared" si="4"/>
        <v/>
      </c>
      <c r="N90" s="623">
        <f t="shared" si="5"/>
        <v>0</v>
      </c>
      <c r="O90" s="74"/>
      <c r="P90" s="61"/>
      <c r="Q90" s="56"/>
      <c r="R90" s="72"/>
      <c r="S90" s="56"/>
      <c r="T90" s="56"/>
      <c r="U90" s="74"/>
      <c r="V90" s="61"/>
      <c r="W90" s="56"/>
      <c r="X90" s="72"/>
      <c r="Y90" s="56"/>
      <c r="Z90" s="56"/>
      <c r="AA90" s="74"/>
      <c r="AB90" s="61"/>
      <c r="AC90" s="74"/>
      <c r="AD90" s="61"/>
      <c r="AE90" s="74"/>
      <c r="AF90" s="61"/>
      <c r="AG90" s="74"/>
      <c r="AH90" s="61"/>
      <c r="AI90" s="74"/>
      <c r="AJ90" s="61"/>
      <c r="AK90" s="74"/>
      <c r="AL90" s="64"/>
      <c r="AM90" s="74"/>
      <c r="AN90" s="64"/>
      <c r="AO90" s="74"/>
      <c r="AP90" s="66"/>
      <c r="AQ90" s="74"/>
      <c r="AR90" s="61"/>
      <c r="AS90" s="275"/>
      <c r="AT90" s="74"/>
      <c r="AU90" s="61"/>
      <c r="AV90" s="626" t="str">
        <f>IF(AU90="","",IF(AU90="A",'１０.パネルラジエーター設備費用算出シート'!$G$13,IF(AU90="B",'１０.パネルラジエーター設備費用算出シート'!$N$13,IF(AU90="C",'１０.パネルラジエーター設備費用算出シート'!$G$23,IF(AU90="D",'１０.パネルラジエーター設備費用算出シート'!$N$23,IF(AU90="E",'１０.パネルラジエーター設備費用算出シート'!$G$33,IF(AU90="F",'１０.パネルラジエーター設備費用算出シート'!$N$33,IF(AU90="G",'１０.パネルラジエーター設備費用算出シート'!$G$43,IF(AU90="H",'１０.パネルラジエーター設備費用算出シート'!$N$43,IF(AU90="I",'１０.パネルラジエーター設備費用算出シート'!$G$54,'１０.パネルラジエーター設備費用算出シート'!$N$54))))))))))</f>
        <v/>
      </c>
      <c r="AW90" s="74"/>
      <c r="AX90" s="64"/>
      <c r="AY90" s="627"/>
      <c r="AZ90" s="74"/>
      <c r="BA90" s="32"/>
      <c r="BB90" s="32"/>
      <c r="BC90" s="32"/>
      <c r="BD90" s="32"/>
      <c r="BE90" s="32"/>
      <c r="BF90" s="32"/>
      <c r="BG90" s="32"/>
      <c r="BH90" s="32"/>
      <c r="BI90" s="32"/>
      <c r="BJ90" s="32"/>
      <c r="BK90" s="32"/>
      <c r="BL90" s="32"/>
    </row>
    <row r="91" spans="1:64" s="33" customFormat="1">
      <c r="A91" s="76"/>
      <c r="B91" s="57">
        <v>79</v>
      </c>
      <c r="C91" s="87"/>
      <c r="D91" s="58"/>
      <c r="E91" s="77"/>
      <c r="F91" s="620"/>
      <c r="G91" s="620"/>
      <c r="H91" s="61"/>
      <c r="I91" s="62"/>
      <c r="J91" s="61"/>
      <c r="K91" s="622" t="str">
        <f t="shared" si="3"/>
        <v/>
      </c>
      <c r="L91" s="622" t="str">
        <f>IF($G91="","",IF(OR('２.全体概要'!$C$15=1,'２.全体概要'!$C$15=2),INDEX($BG$15,MATCH($G91,$BF$15,-1)),IF('２.全体概要'!$C$15=3,INDEX($BG$14,MATCH($G91,$BF$14,-1)),INDEX($BG$13,MATCH($G91,$BF$13,-1)))))</f>
        <v/>
      </c>
      <c r="M91" s="622" t="str">
        <f t="shared" si="4"/>
        <v/>
      </c>
      <c r="N91" s="623">
        <f t="shared" si="5"/>
        <v>0</v>
      </c>
      <c r="O91" s="74"/>
      <c r="P91" s="61"/>
      <c r="Q91" s="56"/>
      <c r="R91" s="72"/>
      <c r="S91" s="56"/>
      <c r="T91" s="56"/>
      <c r="U91" s="74"/>
      <c r="V91" s="61"/>
      <c r="W91" s="56"/>
      <c r="X91" s="72"/>
      <c r="Y91" s="56"/>
      <c r="Z91" s="56"/>
      <c r="AA91" s="74"/>
      <c r="AB91" s="61"/>
      <c r="AC91" s="74"/>
      <c r="AD91" s="61"/>
      <c r="AE91" s="74"/>
      <c r="AF91" s="61"/>
      <c r="AG91" s="74"/>
      <c r="AH91" s="61"/>
      <c r="AI91" s="74"/>
      <c r="AJ91" s="61"/>
      <c r="AK91" s="74"/>
      <c r="AL91" s="64"/>
      <c r="AM91" s="74"/>
      <c r="AN91" s="64"/>
      <c r="AO91" s="74"/>
      <c r="AP91" s="66"/>
      <c r="AQ91" s="74"/>
      <c r="AR91" s="61"/>
      <c r="AS91" s="275"/>
      <c r="AT91" s="74"/>
      <c r="AU91" s="61"/>
      <c r="AV91" s="626" t="str">
        <f>IF(AU91="","",IF(AU91="A",'１０.パネルラジエーター設備費用算出シート'!$G$13,IF(AU91="B",'１０.パネルラジエーター設備費用算出シート'!$N$13,IF(AU91="C",'１０.パネルラジエーター設備費用算出シート'!$G$23,IF(AU91="D",'１０.パネルラジエーター設備費用算出シート'!$N$23,IF(AU91="E",'１０.パネルラジエーター設備費用算出シート'!$G$33,IF(AU91="F",'１０.パネルラジエーター設備費用算出シート'!$N$33,IF(AU91="G",'１０.パネルラジエーター設備費用算出シート'!$G$43,IF(AU91="H",'１０.パネルラジエーター設備費用算出シート'!$N$43,IF(AU91="I",'１０.パネルラジエーター設備費用算出シート'!$G$54,'１０.パネルラジエーター設備費用算出シート'!$N$54))))))))))</f>
        <v/>
      </c>
      <c r="AW91" s="74"/>
      <c r="AX91" s="64"/>
      <c r="AY91" s="627"/>
      <c r="AZ91" s="74"/>
      <c r="BA91" s="32"/>
      <c r="BB91" s="32"/>
      <c r="BC91" s="32"/>
      <c r="BD91" s="32"/>
      <c r="BE91" s="32"/>
      <c r="BF91" s="32"/>
      <c r="BG91" s="32"/>
      <c r="BH91" s="32"/>
      <c r="BI91" s="32"/>
      <c r="BJ91" s="32"/>
      <c r="BK91" s="32"/>
      <c r="BL91" s="32"/>
    </row>
    <row r="92" spans="1:64" s="33" customFormat="1">
      <c r="A92" s="76"/>
      <c r="B92" s="57">
        <v>80</v>
      </c>
      <c r="C92" s="87"/>
      <c r="D92" s="58"/>
      <c r="E92" s="77"/>
      <c r="F92" s="620"/>
      <c r="G92" s="620"/>
      <c r="H92" s="61"/>
      <c r="I92" s="62"/>
      <c r="J92" s="61"/>
      <c r="K92" s="622" t="str">
        <f t="shared" si="3"/>
        <v/>
      </c>
      <c r="L92" s="622" t="str">
        <f>IF($G92="","",IF(OR('２.全体概要'!$C$15=1,'２.全体概要'!$C$15=2),INDEX($BG$15,MATCH($G92,$BF$15,-1)),IF('２.全体概要'!$C$15=3,INDEX($BG$14,MATCH($G92,$BF$14,-1)),INDEX($BG$13,MATCH($G92,$BF$13,-1)))))</f>
        <v/>
      </c>
      <c r="M92" s="622" t="str">
        <f t="shared" si="4"/>
        <v/>
      </c>
      <c r="N92" s="623">
        <f t="shared" si="5"/>
        <v>0</v>
      </c>
      <c r="O92" s="74"/>
      <c r="P92" s="61"/>
      <c r="Q92" s="56"/>
      <c r="R92" s="72"/>
      <c r="S92" s="56"/>
      <c r="T92" s="56"/>
      <c r="U92" s="74"/>
      <c r="V92" s="61"/>
      <c r="W92" s="56"/>
      <c r="X92" s="72"/>
      <c r="Y92" s="56"/>
      <c r="Z92" s="56"/>
      <c r="AA92" s="74"/>
      <c r="AB92" s="61"/>
      <c r="AC92" s="74"/>
      <c r="AD92" s="61"/>
      <c r="AE92" s="74"/>
      <c r="AF92" s="61"/>
      <c r="AG92" s="74"/>
      <c r="AH92" s="61"/>
      <c r="AI92" s="74"/>
      <c r="AJ92" s="61"/>
      <c r="AK92" s="74"/>
      <c r="AL92" s="64"/>
      <c r="AM92" s="74"/>
      <c r="AN92" s="64"/>
      <c r="AO92" s="74"/>
      <c r="AP92" s="66"/>
      <c r="AQ92" s="74"/>
      <c r="AR92" s="61"/>
      <c r="AS92" s="275"/>
      <c r="AT92" s="74"/>
      <c r="AU92" s="61"/>
      <c r="AV92" s="626" t="str">
        <f>IF(AU92="","",IF(AU92="A",'１０.パネルラジエーター設備費用算出シート'!$G$13,IF(AU92="B",'１０.パネルラジエーター設備費用算出シート'!$N$13,IF(AU92="C",'１０.パネルラジエーター設備費用算出シート'!$G$23,IF(AU92="D",'１０.パネルラジエーター設備費用算出シート'!$N$23,IF(AU92="E",'１０.パネルラジエーター設備費用算出シート'!$G$33,IF(AU92="F",'１０.パネルラジエーター設備費用算出シート'!$N$33,IF(AU92="G",'１０.パネルラジエーター設備費用算出シート'!$G$43,IF(AU92="H",'１０.パネルラジエーター設備費用算出シート'!$N$43,IF(AU92="I",'１０.パネルラジエーター設備費用算出シート'!$G$54,'１０.パネルラジエーター設備費用算出シート'!$N$54))))))))))</f>
        <v/>
      </c>
      <c r="AW92" s="74"/>
      <c r="AX92" s="64"/>
      <c r="AY92" s="627"/>
      <c r="AZ92" s="74"/>
      <c r="BA92" s="32"/>
      <c r="BB92" s="32"/>
      <c r="BC92" s="32"/>
      <c r="BD92" s="32"/>
      <c r="BE92" s="32"/>
      <c r="BF92" s="32"/>
      <c r="BG92" s="32"/>
      <c r="BH92" s="32"/>
      <c r="BI92" s="32"/>
      <c r="BJ92" s="32"/>
      <c r="BK92" s="32"/>
      <c r="BL92" s="32"/>
    </row>
    <row r="93" spans="1:64" s="33" customFormat="1">
      <c r="A93" s="76"/>
      <c r="B93" s="57">
        <v>81</v>
      </c>
      <c r="C93" s="87"/>
      <c r="D93" s="58"/>
      <c r="E93" s="77"/>
      <c r="F93" s="620"/>
      <c r="G93" s="620"/>
      <c r="H93" s="61"/>
      <c r="I93" s="62"/>
      <c r="J93" s="61"/>
      <c r="K93" s="622" t="str">
        <f t="shared" si="3"/>
        <v/>
      </c>
      <c r="L93" s="622" t="str">
        <f>IF($G93="","",IF(OR('２.全体概要'!$C$15=1,'２.全体概要'!$C$15=2),INDEX($BG$15,MATCH($G93,$BF$15,-1)),IF('２.全体概要'!$C$15=3,INDEX($BG$14,MATCH($G93,$BF$14,-1)),INDEX($BG$13,MATCH($G93,$BF$13,-1)))))</f>
        <v/>
      </c>
      <c r="M93" s="622" t="str">
        <f t="shared" si="4"/>
        <v/>
      </c>
      <c r="N93" s="623">
        <f t="shared" si="5"/>
        <v>0</v>
      </c>
      <c r="O93" s="74"/>
      <c r="P93" s="61"/>
      <c r="Q93" s="56"/>
      <c r="R93" s="72"/>
      <c r="S93" s="56"/>
      <c r="T93" s="56"/>
      <c r="U93" s="74"/>
      <c r="V93" s="61"/>
      <c r="W93" s="56"/>
      <c r="X93" s="72"/>
      <c r="Y93" s="56"/>
      <c r="Z93" s="56"/>
      <c r="AA93" s="74"/>
      <c r="AB93" s="61"/>
      <c r="AC93" s="74"/>
      <c r="AD93" s="61"/>
      <c r="AE93" s="74"/>
      <c r="AF93" s="61"/>
      <c r="AG93" s="74"/>
      <c r="AH93" s="61"/>
      <c r="AI93" s="74"/>
      <c r="AJ93" s="61"/>
      <c r="AK93" s="74"/>
      <c r="AL93" s="64"/>
      <c r="AM93" s="74"/>
      <c r="AN93" s="64"/>
      <c r="AO93" s="74"/>
      <c r="AP93" s="66"/>
      <c r="AQ93" s="74"/>
      <c r="AR93" s="61"/>
      <c r="AS93" s="275"/>
      <c r="AT93" s="74"/>
      <c r="AU93" s="61"/>
      <c r="AV93" s="626" t="str">
        <f>IF(AU93="","",IF(AU93="A",'１０.パネルラジエーター設備費用算出シート'!$G$13,IF(AU93="B",'１０.パネルラジエーター設備費用算出シート'!$N$13,IF(AU93="C",'１０.パネルラジエーター設備費用算出シート'!$G$23,IF(AU93="D",'１０.パネルラジエーター設備費用算出シート'!$N$23,IF(AU93="E",'１０.パネルラジエーター設備費用算出シート'!$G$33,IF(AU93="F",'１０.パネルラジエーター設備費用算出シート'!$N$33,IF(AU93="G",'１０.パネルラジエーター設備費用算出シート'!$G$43,IF(AU93="H",'１０.パネルラジエーター設備費用算出シート'!$N$43,IF(AU93="I",'１０.パネルラジエーター設備費用算出シート'!$G$54,'１０.パネルラジエーター設備費用算出シート'!$N$54))))))))))</f>
        <v/>
      </c>
      <c r="AW93" s="74"/>
      <c r="AX93" s="64"/>
      <c r="AY93" s="627"/>
      <c r="AZ93" s="74"/>
      <c r="BA93" s="32"/>
      <c r="BB93" s="32"/>
      <c r="BC93" s="32"/>
      <c r="BD93" s="32"/>
      <c r="BE93" s="32"/>
      <c r="BF93" s="32"/>
      <c r="BG93" s="32"/>
      <c r="BH93" s="32"/>
      <c r="BI93" s="32"/>
      <c r="BJ93" s="32"/>
      <c r="BK93" s="32"/>
      <c r="BL93" s="32"/>
    </row>
    <row r="94" spans="1:64" s="33" customFormat="1">
      <c r="A94" s="76"/>
      <c r="B94" s="57">
        <v>82</v>
      </c>
      <c r="C94" s="87"/>
      <c r="D94" s="58"/>
      <c r="E94" s="77"/>
      <c r="F94" s="620"/>
      <c r="G94" s="620"/>
      <c r="H94" s="61"/>
      <c r="I94" s="62"/>
      <c r="J94" s="61"/>
      <c r="K94" s="622" t="str">
        <f t="shared" si="3"/>
        <v/>
      </c>
      <c r="L94" s="622" t="str">
        <f>IF($G94="","",IF(OR('２.全体概要'!$C$15=1,'２.全体概要'!$C$15=2),INDEX($BG$15,MATCH($G94,$BF$15,-1)),IF('２.全体概要'!$C$15=3,INDEX($BG$14,MATCH($G94,$BF$14,-1)),INDEX($BG$13,MATCH($G94,$BF$13,-1)))))</f>
        <v/>
      </c>
      <c r="M94" s="622" t="str">
        <f t="shared" si="4"/>
        <v/>
      </c>
      <c r="N94" s="623">
        <f t="shared" si="5"/>
        <v>0</v>
      </c>
      <c r="O94" s="74"/>
      <c r="P94" s="61"/>
      <c r="Q94" s="56"/>
      <c r="R94" s="72"/>
      <c r="S94" s="56"/>
      <c r="T94" s="56"/>
      <c r="U94" s="74"/>
      <c r="V94" s="61"/>
      <c r="W94" s="56"/>
      <c r="X94" s="72"/>
      <c r="Y94" s="56"/>
      <c r="Z94" s="56"/>
      <c r="AA94" s="74"/>
      <c r="AB94" s="61"/>
      <c r="AC94" s="74"/>
      <c r="AD94" s="61"/>
      <c r="AE94" s="74"/>
      <c r="AF94" s="61"/>
      <c r="AG94" s="74"/>
      <c r="AH94" s="61"/>
      <c r="AI94" s="74"/>
      <c r="AJ94" s="61"/>
      <c r="AK94" s="74"/>
      <c r="AL94" s="64"/>
      <c r="AM94" s="74"/>
      <c r="AN94" s="64"/>
      <c r="AO94" s="74"/>
      <c r="AP94" s="66"/>
      <c r="AQ94" s="74"/>
      <c r="AR94" s="61"/>
      <c r="AS94" s="275"/>
      <c r="AT94" s="74"/>
      <c r="AU94" s="61"/>
      <c r="AV94" s="626" t="str">
        <f>IF(AU94="","",IF(AU94="A",'１０.パネルラジエーター設備費用算出シート'!$G$13,IF(AU94="B",'１０.パネルラジエーター設備費用算出シート'!$N$13,IF(AU94="C",'１０.パネルラジエーター設備費用算出シート'!$G$23,IF(AU94="D",'１０.パネルラジエーター設備費用算出シート'!$N$23,IF(AU94="E",'１０.パネルラジエーター設備費用算出シート'!$G$33,IF(AU94="F",'１０.パネルラジエーター設備費用算出シート'!$N$33,IF(AU94="G",'１０.パネルラジエーター設備費用算出シート'!$G$43,IF(AU94="H",'１０.パネルラジエーター設備費用算出シート'!$N$43,IF(AU94="I",'１０.パネルラジエーター設備費用算出シート'!$G$54,'１０.パネルラジエーター設備費用算出シート'!$N$54))))))))))</f>
        <v/>
      </c>
      <c r="AW94" s="74"/>
      <c r="AX94" s="64"/>
      <c r="AY94" s="627"/>
      <c r="AZ94" s="74"/>
      <c r="BA94" s="32"/>
      <c r="BB94" s="32"/>
      <c r="BC94" s="32"/>
      <c r="BD94" s="32"/>
      <c r="BE94" s="32"/>
      <c r="BF94" s="32"/>
      <c r="BG94" s="32"/>
      <c r="BH94" s="32"/>
      <c r="BI94" s="32"/>
      <c r="BJ94" s="32"/>
      <c r="BK94" s="32"/>
      <c r="BL94" s="32"/>
    </row>
    <row r="95" spans="1:64" s="33" customFormat="1">
      <c r="A95" s="76"/>
      <c r="B95" s="57">
        <v>83</v>
      </c>
      <c r="C95" s="87"/>
      <c r="D95" s="58"/>
      <c r="E95" s="77"/>
      <c r="F95" s="620"/>
      <c r="G95" s="620"/>
      <c r="H95" s="61"/>
      <c r="I95" s="62"/>
      <c r="J95" s="61"/>
      <c r="K95" s="622" t="str">
        <f t="shared" si="3"/>
        <v/>
      </c>
      <c r="L95" s="622" t="str">
        <f>IF($G95="","",IF(OR('２.全体概要'!$C$15=1,'２.全体概要'!$C$15=2),INDEX($BG$15,MATCH($G95,$BF$15,-1)),IF('２.全体概要'!$C$15=3,INDEX($BG$14,MATCH($G95,$BF$14,-1)),INDEX($BG$13,MATCH($G95,$BF$13,-1)))))</f>
        <v/>
      </c>
      <c r="M95" s="622" t="str">
        <f t="shared" si="4"/>
        <v/>
      </c>
      <c r="N95" s="623">
        <f t="shared" si="5"/>
        <v>0</v>
      </c>
      <c r="O95" s="74"/>
      <c r="P95" s="61"/>
      <c r="Q95" s="56"/>
      <c r="R95" s="72"/>
      <c r="S95" s="56"/>
      <c r="T95" s="56"/>
      <c r="U95" s="74"/>
      <c r="V95" s="61"/>
      <c r="W95" s="56"/>
      <c r="X95" s="72"/>
      <c r="Y95" s="56"/>
      <c r="Z95" s="56"/>
      <c r="AA95" s="74"/>
      <c r="AB95" s="61"/>
      <c r="AC95" s="74"/>
      <c r="AD95" s="61"/>
      <c r="AE95" s="74"/>
      <c r="AF95" s="61"/>
      <c r="AG95" s="74"/>
      <c r="AH95" s="61"/>
      <c r="AI95" s="74"/>
      <c r="AJ95" s="61"/>
      <c r="AK95" s="74"/>
      <c r="AL95" s="64"/>
      <c r="AM95" s="74"/>
      <c r="AN95" s="64"/>
      <c r="AO95" s="74"/>
      <c r="AP95" s="66"/>
      <c r="AQ95" s="74"/>
      <c r="AR95" s="61"/>
      <c r="AS95" s="275"/>
      <c r="AT95" s="74"/>
      <c r="AU95" s="61"/>
      <c r="AV95" s="626" t="str">
        <f>IF(AU95="","",IF(AU95="A",'１０.パネルラジエーター設備費用算出シート'!$G$13,IF(AU95="B",'１０.パネルラジエーター設備費用算出シート'!$N$13,IF(AU95="C",'１０.パネルラジエーター設備費用算出シート'!$G$23,IF(AU95="D",'１０.パネルラジエーター設備費用算出シート'!$N$23,IF(AU95="E",'１０.パネルラジエーター設備費用算出シート'!$G$33,IF(AU95="F",'１０.パネルラジエーター設備費用算出シート'!$N$33,IF(AU95="G",'１０.パネルラジエーター設備費用算出シート'!$G$43,IF(AU95="H",'１０.パネルラジエーター設備費用算出シート'!$N$43,IF(AU95="I",'１０.パネルラジエーター設備費用算出シート'!$G$54,'１０.パネルラジエーター設備費用算出シート'!$N$54))))))))))</f>
        <v/>
      </c>
      <c r="AW95" s="74"/>
      <c r="AX95" s="64"/>
      <c r="AY95" s="627"/>
      <c r="AZ95" s="74"/>
      <c r="BA95" s="32"/>
      <c r="BB95" s="32"/>
      <c r="BC95" s="32"/>
      <c r="BD95" s="32"/>
      <c r="BE95" s="32"/>
      <c r="BF95" s="32"/>
      <c r="BG95" s="32"/>
      <c r="BH95" s="32"/>
      <c r="BI95" s="32"/>
      <c r="BJ95" s="32"/>
      <c r="BK95" s="32"/>
      <c r="BL95" s="32"/>
    </row>
    <row r="96" spans="1:64" s="33" customFormat="1">
      <c r="A96" s="76"/>
      <c r="B96" s="57">
        <v>84</v>
      </c>
      <c r="C96" s="87"/>
      <c r="D96" s="58"/>
      <c r="E96" s="77"/>
      <c r="F96" s="620"/>
      <c r="G96" s="620"/>
      <c r="H96" s="61"/>
      <c r="I96" s="62"/>
      <c r="J96" s="61"/>
      <c r="K96" s="622" t="str">
        <f t="shared" si="3"/>
        <v/>
      </c>
      <c r="L96" s="622" t="str">
        <f>IF($G96="","",IF(OR('２.全体概要'!$C$15=1,'２.全体概要'!$C$15=2),INDEX($BG$15,MATCH($G96,$BF$15,-1)),IF('２.全体概要'!$C$15=3,INDEX($BG$14,MATCH($G96,$BF$14,-1)),INDEX($BG$13,MATCH($G96,$BF$13,-1)))))</f>
        <v/>
      </c>
      <c r="M96" s="622" t="str">
        <f t="shared" si="4"/>
        <v/>
      </c>
      <c r="N96" s="623">
        <f t="shared" si="5"/>
        <v>0</v>
      </c>
      <c r="O96" s="74"/>
      <c r="P96" s="61"/>
      <c r="Q96" s="56"/>
      <c r="R96" s="72"/>
      <c r="S96" s="56"/>
      <c r="T96" s="56"/>
      <c r="U96" s="74"/>
      <c r="V96" s="61"/>
      <c r="W96" s="56"/>
      <c r="X96" s="72"/>
      <c r="Y96" s="56"/>
      <c r="Z96" s="56"/>
      <c r="AA96" s="74"/>
      <c r="AB96" s="61"/>
      <c r="AC96" s="74"/>
      <c r="AD96" s="61"/>
      <c r="AE96" s="74"/>
      <c r="AF96" s="61"/>
      <c r="AG96" s="74"/>
      <c r="AH96" s="61"/>
      <c r="AI96" s="74"/>
      <c r="AJ96" s="61"/>
      <c r="AK96" s="74"/>
      <c r="AL96" s="64"/>
      <c r="AM96" s="74"/>
      <c r="AN96" s="64"/>
      <c r="AO96" s="74"/>
      <c r="AP96" s="66"/>
      <c r="AQ96" s="74"/>
      <c r="AR96" s="61"/>
      <c r="AS96" s="275"/>
      <c r="AT96" s="74"/>
      <c r="AU96" s="61"/>
      <c r="AV96" s="626" t="str">
        <f>IF(AU96="","",IF(AU96="A",'１０.パネルラジエーター設備費用算出シート'!$G$13,IF(AU96="B",'１０.パネルラジエーター設備費用算出シート'!$N$13,IF(AU96="C",'１０.パネルラジエーター設備費用算出シート'!$G$23,IF(AU96="D",'１０.パネルラジエーター設備費用算出シート'!$N$23,IF(AU96="E",'１０.パネルラジエーター設備費用算出シート'!$G$33,IF(AU96="F",'１０.パネルラジエーター設備費用算出シート'!$N$33,IF(AU96="G",'１０.パネルラジエーター設備費用算出シート'!$G$43,IF(AU96="H",'１０.パネルラジエーター設備費用算出シート'!$N$43,IF(AU96="I",'１０.パネルラジエーター設備費用算出シート'!$G$54,'１０.パネルラジエーター設備費用算出シート'!$N$54))))))))))</f>
        <v/>
      </c>
      <c r="AW96" s="74"/>
      <c r="AX96" s="64"/>
      <c r="AY96" s="627"/>
      <c r="AZ96" s="74"/>
      <c r="BA96" s="32"/>
      <c r="BB96" s="32"/>
      <c r="BC96" s="32"/>
      <c r="BD96" s="32"/>
      <c r="BE96" s="32"/>
      <c r="BF96" s="32"/>
      <c r="BG96" s="32"/>
      <c r="BH96" s="32"/>
      <c r="BI96" s="32"/>
      <c r="BJ96" s="32"/>
      <c r="BK96" s="32"/>
      <c r="BL96" s="32"/>
    </row>
    <row r="97" spans="1:64" s="33" customFormat="1">
      <c r="A97" s="76"/>
      <c r="B97" s="57">
        <v>85</v>
      </c>
      <c r="C97" s="87"/>
      <c r="D97" s="58"/>
      <c r="E97" s="77"/>
      <c r="F97" s="620"/>
      <c r="G97" s="620"/>
      <c r="H97" s="61"/>
      <c r="I97" s="62"/>
      <c r="J97" s="61"/>
      <c r="K97" s="622" t="str">
        <f t="shared" si="3"/>
        <v/>
      </c>
      <c r="L97" s="622" t="str">
        <f>IF($G97="","",IF(OR('２.全体概要'!$C$15=1,'２.全体概要'!$C$15=2),INDEX($BG$15,MATCH($G97,$BF$15,-1)),IF('２.全体概要'!$C$15=3,INDEX($BG$14,MATCH($G97,$BF$14,-1)),INDEX($BG$13,MATCH($G97,$BF$13,-1)))))</f>
        <v/>
      </c>
      <c r="M97" s="622" t="str">
        <f t="shared" si="4"/>
        <v/>
      </c>
      <c r="N97" s="623">
        <f t="shared" si="5"/>
        <v>0</v>
      </c>
      <c r="O97" s="74"/>
      <c r="P97" s="61"/>
      <c r="Q97" s="56"/>
      <c r="R97" s="72"/>
      <c r="S97" s="56"/>
      <c r="T97" s="56"/>
      <c r="U97" s="74"/>
      <c r="V97" s="61"/>
      <c r="W97" s="56"/>
      <c r="X97" s="72"/>
      <c r="Y97" s="56"/>
      <c r="Z97" s="56"/>
      <c r="AA97" s="74"/>
      <c r="AB97" s="61"/>
      <c r="AC97" s="74"/>
      <c r="AD97" s="61"/>
      <c r="AE97" s="74"/>
      <c r="AF97" s="61"/>
      <c r="AG97" s="74"/>
      <c r="AH97" s="61"/>
      <c r="AI97" s="74"/>
      <c r="AJ97" s="61"/>
      <c r="AK97" s="74"/>
      <c r="AL97" s="64"/>
      <c r="AM97" s="74"/>
      <c r="AN97" s="64"/>
      <c r="AO97" s="74"/>
      <c r="AP97" s="66"/>
      <c r="AQ97" s="74"/>
      <c r="AR97" s="61"/>
      <c r="AS97" s="275"/>
      <c r="AT97" s="74"/>
      <c r="AU97" s="61"/>
      <c r="AV97" s="626" t="str">
        <f>IF(AU97="","",IF(AU97="A",'１０.パネルラジエーター設備費用算出シート'!$G$13,IF(AU97="B",'１０.パネルラジエーター設備費用算出シート'!$N$13,IF(AU97="C",'１０.パネルラジエーター設備費用算出シート'!$G$23,IF(AU97="D",'１０.パネルラジエーター設備費用算出シート'!$N$23,IF(AU97="E",'１０.パネルラジエーター設備費用算出シート'!$G$33,IF(AU97="F",'１０.パネルラジエーター設備費用算出シート'!$N$33,IF(AU97="G",'１０.パネルラジエーター設備費用算出シート'!$G$43,IF(AU97="H",'１０.パネルラジエーター設備費用算出シート'!$N$43,IF(AU97="I",'１０.パネルラジエーター設備費用算出シート'!$G$54,'１０.パネルラジエーター設備費用算出シート'!$N$54))))))))))</f>
        <v/>
      </c>
      <c r="AW97" s="74"/>
      <c r="AX97" s="64"/>
      <c r="AY97" s="627"/>
      <c r="AZ97" s="74"/>
      <c r="BA97" s="32"/>
      <c r="BB97" s="32"/>
      <c r="BC97" s="32"/>
      <c r="BD97" s="32"/>
      <c r="BE97" s="32"/>
      <c r="BF97" s="32"/>
      <c r="BG97" s="32"/>
      <c r="BH97" s="32"/>
      <c r="BI97" s="32"/>
      <c r="BJ97" s="32"/>
      <c r="BK97" s="32"/>
      <c r="BL97" s="32"/>
    </row>
    <row r="98" spans="1:64" s="33" customFormat="1">
      <c r="A98" s="76"/>
      <c r="B98" s="57">
        <v>86</v>
      </c>
      <c r="C98" s="87"/>
      <c r="D98" s="58"/>
      <c r="E98" s="77"/>
      <c r="F98" s="620"/>
      <c r="G98" s="620"/>
      <c r="H98" s="61"/>
      <c r="I98" s="62"/>
      <c r="J98" s="61"/>
      <c r="K98" s="622" t="str">
        <f t="shared" si="3"/>
        <v/>
      </c>
      <c r="L98" s="622" t="str">
        <f>IF($G98="","",IF(OR('２.全体概要'!$C$15=1,'２.全体概要'!$C$15=2),INDEX($BG$15,MATCH($G98,$BF$15,-1)),IF('２.全体概要'!$C$15=3,INDEX($BG$14,MATCH($G98,$BF$14,-1)),INDEX($BG$13,MATCH($G98,$BF$13,-1)))))</f>
        <v/>
      </c>
      <c r="M98" s="622" t="str">
        <f t="shared" si="4"/>
        <v/>
      </c>
      <c r="N98" s="623">
        <f t="shared" si="5"/>
        <v>0</v>
      </c>
      <c r="O98" s="74"/>
      <c r="P98" s="61"/>
      <c r="Q98" s="56"/>
      <c r="R98" s="72"/>
      <c r="S98" s="56"/>
      <c r="T98" s="56"/>
      <c r="U98" s="74"/>
      <c r="V98" s="61"/>
      <c r="W98" s="56"/>
      <c r="X98" s="72"/>
      <c r="Y98" s="56"/>
      <c r="Z98" s="56"/>
      <c r="AA98" s="74"/>
      <c r="AB98" s="61"/>
      <c r="AC98" s="74"/>
      <c r="AD98" s="61"/>
      <c r="AE98" s="74"/>
      <c r="AF98" s="61"/>
      <c r="AG98" s="74"/>
      <c r="AH98" s="61"/>
      <c r="AI98" s="74"/>
      <c r="AJ98" s="61"/>
      <c r="AK98" s="74"/>
      <c r="AL98" s="64"/>
      <c r="AM98" s="74"/>
      <c r="AN98" s="64"/>
      <c r="AO98" s="74"/>
      <c r="AP98" s="66"/>
      <c r="AQ98" s="74"/>
      <c r="AR98" s="61"/>
      <c r="AS98" s="275"/>
      <c r="AT98" s="74"/>
      <c r="AU98" s="61"/>
      <c r="AV98" s="626" t="str">
        <f>IF(AU98="","",IF(AU98="A",'１０.パネルラジエーター設備費用算出シート'!$G$13,IF(AU98="B",'１０.パネルラジエーター設備費用算出シート'!$N$13,IF(AU98="C",'１０.パネルラジエーター設備費用算出シート'!$G$23,IF(AU98="D",'１０.パネルラジエーター設備費用算出シート'!$N$23,IF(AU98="E",'１０.パネルラジエーター設備費用算出シート'!$G$33,IF(AU98="F",'１０.パネルラジエーター設備費用算出シート'!$N$33,IF(AU98="G",'１０.パネルラジエーター設備費用算出シート'!$G$43,IF(AU98="H",'１０.パネルラジエーター設備費用算出シート'!$N$43,IF(AU98="I",'１０.パネルラジエーター設備費用算出シート'!$G$54,'１０.パネルラジエーター設備費用算出シート'!$N$54))))))))))</f>
        <v/>
      </c>
      <c r="AW98" s="74"/>
      <c r="AX98" s="64"/>
      <c r="AY98" s="627"/>
      <c r="AZ98" s="74"/>
      <c r="BA98" s="32"/>
      <c r="BB98" s="32"/>
      <c r="BC98" s="32"/>
      <c r="BD98" s="32"/>
      <c r="BE98" s="32"/>
      <c r="BF98" s="32"/>
      <c r="BG98" s="32"/>
      <c r="BH98" s="32"/>
      <c r="BI98" s="32"/>
      <c r="BJ98" s="32"/>
      <c r="BK98" s="32"/>
      <c r="BL98" s="32"/>
    </row>
    <row r="99" spans="1:64" s="33" customFormat="1">
      <c r="A99" s="76"/>
      <c r="B99" s="57">
        <v>87</v>
      </c>
      <c r="C99" s="87"/>
      <c r="D99" s="58"/>
      <c r="E99" s="77"/>
      <c r="F99" s="620"/>
      <c r="G99" s="620"/>
      <c r="H99" s="61"/>
      <c r="I99" s="62"/>
      <c r="J99" s="61"/>
      <c r="K99" s="622" t="str">
        <f t="shared" si="3"/>
        <v/>
      </c>
      <c r="L99" s="622" t="str">
        <f>IF($G99="","",IF(OR('２.全体概要'!$C$15=1,'２.全体概要'!$C$15=2),INDEX($BG$15,MATCH($G99,$BF$15,-1)),IF('２.全体概要'!$C$15=3,INDEX($BG$14,MATCH($G99,$BF$14,-1)),INDEX($BG$13,MATCH($G99,$BF$13,-1)))))</f>
        <v/>
      </c>
      <c r="M99" s="622" t="str">
        <f t="shared" si="4"/>
        <v/>
      </c>
      <c r="N99" s="623">
        <f t="shared" si="5"/>
        <v>0</v>
      </c>
      <c r="O99" s="74"/>
      <c r="P99" s="61"/>
      <c r="Q99" s="56"/>
      <c r="R99" s="72"/>
      <c r="S99" s="56"/>
      <c r="T99" s="56"/>
      <c r="U99" s="74"/>
      <c r="V99" s="61"/>
      <c r="W99" s="56"/>
      <c r="X99" s="72"/>
      <c r="Y99" s="56"/>
      <c r="Z99" s="56"/>
      <c r="AA99" s="74"/>
      <c r="AB99" s="61"/>
      <c r="AC99" s="74"/>
      <c r="AD99" s="61"/>
      <c r="AE99" s="74"/>
      <c r="AF99" s="61"/>
      <c r="AG99" s="74"/>
      <c r="AH99" s="61"/>
      <c r="AI99" s="74"/>
      <c r="AJ99" s="61"/>
      <c r="AK99" s="74"/>
      <c r="AL99" s="64"/>
      <c r="AM99" s="74"/>
      <c r="AN99" s="64"/>
      <c r="AO99" s="74"/>
      <c r="AP99" s="66"/>
      <c r="AQ99" s="74"/>
      <c r="AR99" s="61"/>
      <c r="AS99" s="275"/>
      <c r="AT99" s="74"/>
      <c r="AU99" s="61"/>
      <c r="AV99" s="626" t="str">
        <f>IF(AU99="","",IF(AU99="A",'１０.パネルラジエーター設備費用算出シート'!$G$13,IF(AU99="B",'１０.パネルラジエーター設備費用算出シート'!$N$13,IF(AU99="C",'１０.パネルラジエーター設備費用算出シート'!$G$23,IF(AU99="D",'１０.パネルラジエーター設備費用算出シート'!$N$23,IF(AU99="E",'１０.パネルラジエーター設備費用算出シート'!$G$33,IF(AU99="F",'１０.パネルラジエーター設備費用算出シート'!$N$33,IF(AU99="G",'１０.パネルラジエーター設備費用算出シート'!$G$43,IF(AU99="H",'１０.パネルラジエーター設備費用算出シート'!$N$43,IF(AU99="I",'１０.パネルラジエーター設備費用算出シート'!$G$54,'１０.パネルラジエーター設備費用算出シート'!$N$54))))))))))</f>
        <v/>
      </c>
      <c r="AW99" s="74"/>
      <c r="AX99" s="64"/>
      <c r="AY99" s="627"/>
      <c r="AZ99" s="74"/>
      <c r="BA99" s="32"/>
      <c r="BB99" s="32"/>
      <c r="BC99" s="32"/>
      <c r="BD99" s="32"/>
      <c r="BE99" s="32"/>
      <c r="BF99" s="32"/>
      <c r="BG99" s="32"/>
      <c r="BH99" s="32"/>
      <c r="BI99" s="32"/>
      <c r="BJ99" s="32"/>
      <c r="BK99" s="32"/>
      <c r="BL99" s="32"/>
    </row>
    <row r="100" spans="1:64" s="33" customFormat="1">
      <c r="A100" s="76"/>
      <c r="B100" s="57">
        <v>88</v>
      </c>
      <c r="C100" s="87"/>
      <c r="D100" s="58"/>
      <c r="E100" s="77"/>
      <c r="F100" s="620"/>
      <c r="G100" s="620"/>
      <c r="H100" s="61"/>
      <c r="I100" s="62"/>
      <c r="J100" s="61"/>
      <c r="K100" s="622" t="str">
        <f t="shared" si="3"/>
        <v/>
      </c>
      <c r="L100" s="622" t="str">
        <f>IF($G100="","",IF(OR('２.全体概要'!$C$15=1,'２.全体概要'!$C$15=2),INDEX($BG$15,MATCH($G100,$BF$15,-1)),IF('２.全体概要'!$C$15=3,INDEX($BG$14,MATCH($G100,$BF$14,-1)),INDEX($BG$13,MATCH($G100,$BF$13,-1)))))</f>
        <v/>
      </c>
      <c r="M100" s="622" t="str">
        <f t="shared" si="4"/>
        <v/>
      </c>
      <c r="N100" s="623">
        <f t="shared" si="5"/>
        <v>0</v>
      </c>
      <c r="O100" s="74"/>
      <c r="P100" s="61"/>
      <c r="Q100" s="56"/>
      <c r="R100" s="72"/>
      <c r="S100" s="56"/>
      <c r="T100" s="56"/>
      <c r="U100" s="74"/>
      <c r="V100" s="61"/>
      <c r="W100" s="56"/>
      <c r="X100" s="72"/>
      <c r="Y100" s="56"/>
      <c r="Z100" s="56"/>
      <c r="AA100" s="74"/>
      <c r="AB100" s="61"/>
      <c r="AC100" s="74"/>
      <c r="AD100" s="61"/>
      <c r="AE100" s="74"/>
      <c r="AF100" s="61"/>
      <c r="AG100" s="74"/>
      <c r="AH100" s="61"/>
      <c r="AI100" s="74"/>
      <c r="AJ100" s="61"/>
      <c r="AK100" s="74"/>
      <c r="AL100" s="64"/>
      <c r="AM100" s="74"/>
      <c r="AN100" s="64"/>
      <c r="AO100" s="74"/>
      <c r="AP100" s="66"/>
      <c r="AQ100" s="74"/>
      <c r="AR100" s="61"/>
      <c r="AS100" s="275"/>
      <c r="AT100" s="74"/>
      <c r="AU100" s="61"/>
      <c r="AV100" s="626" t="str">
        <f>IF(AU100="","",IF(AU100="A",'１０.パネルラジエーター設備費用算出シート'!$G$13,IF(AU100="B",'１０.パネルラジエーター設備費用算出シート'!$N$13,IF(AU100="C",'１０.パネルラジエーター設備費用算出シート'!$G$23,IF(AU100="D",'１０.パネルラジエーター設備費用算出シート'!$N$23,IF(AU100="E",'１０.パネルラジエーター設備費用算出シート'!$G$33,IF(AU100="F",'１０.パネルラジエーター設備費用算出シート'!$N$33,IF(AU100="G",'１０.パネルラジエーター設備費用算出シート'!$G$43,IF(AU100="H",'１０.パネルラジエーター設備費用算出シート'!$N$43,IF(AU100="I",'１０.パネルラジエーター設備費用算出シート'!$G$54,'１０.パネルラジエーター設備費用算出シート'!$N$54))))))))))</f>
        <v/>
      </c>
      <c r="AW100" s="74"/>
      <c r="AX100" s="64"/>
      <c r="AY100" s="627"/>
      <c r="AZ100" s="74"/>
      <c r="BA100" s="32"/>
      <c r="BB100" s="32"/>
      <c r="BC100" s="32"/>
      <c r="BD100" s="32"/>
      <c r="BE100" s="32"/>
      <c r="BF100" s="32"/>
      <c r="BG100" s="32"/>
      <c r="BH100" s="32"/>
      <c r="BI100" s="32"/>
      <c r="BJ100" s="32"/>
      <c r="BK100" s="32"/>
      <c r="BL100" s="32"/>
    </row>
    <row r="101" spans="1:64" s="33" customFormat="1">
      <c r="A101" s="76"/>
      <c r="B101" s="57">
        <v>89</v>
      </c>
      <c r="C101" s="87"/>
      <c r="D101" s="58"/>
      <c r="E101" s="77"/>
      <c r="F101" s="620"/>
      <c r="G101" s="620"/>
      <c r="H101" s="61"/>
      <c r="I101" s="62"/>
      <c r="J101" s="61"/>
      <c r="K101" s="622" t="str">
        <f t="shared" si="3"/>
        <v/>
      </c>
      <c r="L101" s="622" t="str">
        <f>IF($G101="","",IF(OR('２.全体概要'!$C$15=1,'２.全体概要'!$C$15=2),INDEX($BG$15,MATCH($G101,$BF$15,-1)),IF('２.全体概要'!$C$15=3,INDEX($BG$14,MATCH($G101,$BF$14,-1)),INDEX($BG$13,MATCH($G101,$BF$13,-1)))))</f>
        <v/>
      </c>
      <c r="M101" s="622" t="str">
        <f t="shared" si="4"/>
        <v/>
      </c>
      <c r="N101" s="623">
        <f t="shared" si="5"/>
        <v>0</v>
      </c>
      <c r="O101" s="74"/>
      <c r="P101" s="61"/>
      <c r="Q101" s="56"/>
      <c r="R101" s="72"/>
      <c r="S101" s="56"/>
      <c r="T101" s="56"/>
      <c r="U101" s="74"/>
      <c r="V101" s="61"/>
      <c r="W101" s="56"/>
      <c r="X101" s="72"/>
      <c r="Y101" s="56"/>
      <c r="Z101" s="56"/>
      <c r="AA101" s="74"/>
      <c r="AB101" s="61"/>
      <c r="AC101" s="74"/>
      <c r="AD101" s="61"/>
      <c r="AE101" s="74"/>
      <c r="AF101" s="61"/>
      <c r="AG101" s="74"/>
      <c r="AH101" s="61"/>
      <c r="AI101" s="74"/>
      <c r="AJ101" s="61"/>
      <c r="AK101" s="74"/>
      <c r="AL101" s="64"/>
      <c r="AM101" s="74"/>
      <c r="AN101" s="64"/>
      <c r="AO101" s="74"/>
      <c r="AP101" s="66"/>
      <c r="AQ101" s="74"/>
      <c r="AR101" s="61"/>
      <c r="AS101" s="275"/>
      <c r="AT101" s="74"/>
      <c r="AU101" s="61"/>
      <c r="AV101" s="626" t="str">
        <f>IF(AU101="","",IF(AU101="A",'１０.パネルラジエーター設備費用算出シート'!$G$13,IF(AU101="B",'１０.パネルラジエーター設備費用算出シート'!$N$13,IF(AU101="C",'１０.パネルラジエーター設備費用算出シート'!$G$23,IF(AU101="D",'１０.パネルラジエーター設備費用算出シート'!$N$23,IF(AU101="E",'１０.パネルラジエーター設備費用算出シート'!$G$33,IF(AU101="F",'１０.パネルラジエーター設備費用算出シート'!$N$33,IF(AU101="G",'１０.パネルラジエーター設備費用算出シート'!$G$43,IF(AU101="H",'１０.パネルラジエーター設備費用算出シート'!$N$43,IF(AU101="I",'１０.パネルラジエーター設備費用算出シート'!$G$54,'１０.パネルラジエーター設備費用算出シート'!$N$54))))))))))</f>
        <v/>
      </c>
      <c r="AW101" s="74"/>
      <c r="AX101" s="64"/>
      <c r="AY101" s="627"/>
      <c r="AZ101" s="74"/>
      <c r="BA101" s="32"/>
      <c r="BB101" s="32"/>
      <c r="BC101" s="32"/>
      <c r="BD101" s="32"/>
      <c r="BE101" s="32"/>
      <c r="BF101" s="32"/>
      <c r="BG101" s="32"/>
      <c r="BH101" s="32"/>
      <c r="BI101" s="32"/>
      <c r="BJ101" s="32"/>
      <c r="BK101" s="32"/>
      <c r="BL101" s="32"/>
    </row>
    <row r="102" spans="1:64" s="33" customFormat="1">
      <c r="A102" s="76"/>
      <c r="B102" s="57">
        <v>90</v>
      </c>
      <c r="C102" s="87"/>
      <c r="D102" s="58"/>
      <c r="E102" s="77"/>
      <c r="F102" s="620"/>
      <c r="G102" s="620"/>
      <c r="H102" s="61"/>
      <c r="I102" s="62"/>
      <c r="J102" s="61"/>
      <c r="K102" s="622" t="str">
        <f t="shared" si="3"/>
        <v/>
      </c>
      <c r="L102" s="622" t="str">
        <f>IF($G102="","",IF(OR('２.全体概要'!$C$15=1,'２.全体概要'!$C$15=2),INDEX($BG$15,MATCH($G102,$BF$15,-1)),IF('２.全体概要'!$C$15=3,INDEX($BG$14,MATCH($G102,$BF$14,-1)),INDEX($BG$13,MATCH($G102,$BF$13,-1)))))</f>
        <v/>
      </c>
      <c r="M102" s="622" t="str">
        <f t="shared" si="4"/>
        <v/>
      </c>
      <c r="N102" s="623">
        <f t="shared" si="5"/>
        <v>0</v>
      </c>
      <c r="O102" s="74"/>
      <c r="P102" s="61"/>
      <c r="Q102" s="56"/>
      <c r="R102" s="72"/>
      <c r="S102" s="56"/>
      <c r="T102" s="56"/>
      <c r="U102" s="74"/>
      <c r="V102" s="61"/>
      <c r="W102" s="56"/>
      <c r="X102" s="72"/>
      <c r="Y102" s="56"/>
      <c r="Z102" s="56"/>
      <c r="AA102" s="74"/>
      <c r="AB102" s="61"/>
      <c r="AC102" s="74"/>
      <c r="AD102" s="61"/>
      <c r="AE102" s="74"/>
      <c r="AF102" s="61"/>
      <c r="AG102" s="74"/>
      <c r="AH102" s="61"/>
      <c r="AI102" s="74"/>
      <c r="AJ102" s="61"/>
      <c r="AK102" s="74"/>
      <c r="AL102" s="64"/>
      <c r="AM102" s="74"/>
      <c r="AN102" s="64"/>
      <c r="AO102" s="74"/>
      <c r="AP102" s="66"/>
      <c r="AQ102" s="74"/>
      <c r="AR102" s="61"/>
      <c r="AS102" s="275"/>
      <c r="AT102" s="74"/>
      <c r="AU102" s="61"/>
      <c r="AV102" s="626" t="str">
        <f>IF(AU102="","",IF(AU102="A",'１０.パネルラジエーター設備費用算出シート'!$G$13,IF(AU102="B",'１０.パネルラジエーター設備費用算出シート'!$N$13,IF(AU102="C",'１０.パネルラジエーター設備費用算出シート'!$G$23,IF(AU102="D",'１０.パネルラジエーター設備費用算出シート'!$N$23,IF(AU102="E",'１０.パネルラジエーター設備費用算出シート'!$G$33,IF(AU102="F",'１０.パネルラジエーター設備費用算出シート'!$N$33,IF(AU102="G",'１０.パネルラジエーター設備費用算出シート'!$G$43,IF(AU102="H",'１０.パネルラジエーター設備費用算出シート'!$N$43,IF(AU102="I",'１０.パネルラジエーター設備費用算出シート'!$G$54,'１０.パネルラジエーター設備費用算出シート'!$N$54))))))))))</f>
        <v/>
      </c>
      <c r="AW102" s="74"/>
      <c r="AX102" s="64"/>
      <c r="AY102" s="627"/>
      <c r="AZ102" s="74"/>
      <c r="BA102" s="32"/>
      <c r="BB102" s="32"/>
      <c r="BC102" s="32"/>
      <c r="BD102" s="32"/>
      <c r="BE102" s="32"/>
      <c r="BF102" s="32"/>
      <c r="BG102" s="32"/>
      <c r="BH102" s="32"/>
      <c r="BI102" s="32"/>
      <c r="BJ102" s="32"/>
      <c r="BK102" s="32"/>
      <c r="BL102" s="32"/>
    </row>
    <row r="103" spans="1:64" s="33" customFormat="1">
      <c r="A103" s="76"/>
      <c r="B103" s="57">
        <v>91</v>
      </c>
      <c r="C103" s="87"/>
      <c r="D103" s="58"/>
      <c r="E103" s="77"/>
      <c r="F103" s="620"/>
      <c r="G103" s="620"/>
      <c r="H103" s="61"/>
      <c r="I103" s="62"/>
      <c r="J103" s="61"/>
      <c r="K103" s="622" t="str">
        <f t="shared" si="3"/>
        <v/>
      </c>
      <c r="L103" s="622" t="str">
        <f>IF($G103="","",IF(OR('２.全体概要'!$C$15=1,'２.全体概要'!$C$15=2),INDEX($BG$15,MATCH($G103,$BF$15,-1)),IF('２.全体概要'!$C$15=3,INDEX($BG$14,MATCH($G103,$BF$14,-1)),INDEX($BG$13,MATCH($G103,$BF$13,-1)))))</f>
        <v/>
      </c>
      <c r="M103" s="622" t="str">
        <f t="shared" si="4"/>
        <v/>
      </c>
      <c r="N103" s="623">
        <f t="shared" si="5"/>
        <v>0</v>
      </c>
      <c r="O103" s="74"/>
      <c r="P103" s="61"/>
      <c r="Q103" s="56"/>
      <c r="R103" s="72"/>
      <c r="S103" s="56"/>
      <c r="T103" s="56"/>
      <c r="U103" s="74"/>
      <c r="V103" s="61"/>
      <c r="W103" s="56"/>
      <c r="X103" s="72"/>
      <c r="Y103" s="56"/>
      <c r="Z103" s="56"/>
      <c r="AA103" s="74"/>
      <c r="AB103" s="61"/>
      <c r="AC103" s="74"/>
      <c r="AD103" s="61"/>
      <c r="AE103" s="74"/>
      <c r="AF103" s="61"/>
      <c r="AG103" s="74"/>
      <c r="AH103" s="61"/>
      <c r="AI103" s="74"/>
      <c r="AJ103" s="61"/>
      <c r="AK103" s="74"/>
      <c r="AL103" s="64"/>
      <c r="AM103" s="74"/>
      <c r="AN103" s="64"/>
      <c r="AO103" s="74"/>
      <c r="AP103" s="66"/>
      <c r="AQ103" s="74"/>
      <c r="AR103" s="61"/>
      <c r="AS103" s="275"/>
      <c r="AT103" s="74"/>
      <c r="AU103" s="61"/>
      <c r="AV103" s="626" t="str">
        <f>IF(AU103="","",IF(AU103="A",'１０.パネルラジエーター設備費用算出シート'!$G$13,IF(AU103="B",'１０.パネルラジエーター設備費用算出シート'!$N$13,IF(AU103="C",'１０.パネルラジエーター設備費用算出シート'!$G$23,IF(AU103="D",'１０.パネルラジエーター設備費用算出シート'!$N$23,IF(AU103="E",'１０.パネルラジエーター設備費用算出シート'!$G$33,IF(AU103="F",'１０.パネルラジエーター設備費用算出シート'!$N$33,IF(AU103="G",'１０.パネルラジエーター設備費用算出シート'!$G$43,IF(AU103="H",'１０.パネルラジエーター設備費用算出シート'!$N$43,IF(AU103="I",'１０.パネルラジエーター設備費用算出シート'!$G$54,'１０.パネルラジエーター設備費用算出シート'!$N$54))))))))))</f>
        <v/>
      </c>
      <c r="AW103" s="74"/>
      <c r="AX103" s="64"/>
      <c r="AY103" s="627"/>
      <c r="AZ103" s="74"/>
      <c r="BA103" s="32"/>
      <c r="BB103" s="32"/>
      <c r="BC103" s="32"/>
      <c r="BD103" s="32"/>
      <c r="BE103" s="32"/>
      <c r="BF103" s="32"/>
      <c r="BG103" s="32"/>
      <c r="BH103" s="32"/>
      <c r="BI103" s="32"/>
      <c r="BJ103" s="32"/>
      <c r="BK103" s="32"/>
      <c r="BL103" s="32"/>
    </row>
    <row r="104" spans="1:64" s="33" customFormat="1">
      <c r="A104" s="76"/>
      <c r="B104" s="57">
        <v>92</v>
      </c>
      <c r="C104" s="87"/>
      <c r="D104" s="58"/>
      <c r="E104" s="77"/>
      <c r="F104" s="620"/>
      <c r="G104" s="620"/>
      <c r="H104" s="61"/>
      <c r="I104" s="62"/>
      <c r="J104" s="61"/>
      <c r="K104" s="622" t="str">
        <f t="shared" si="3"/>
        <v/>
      </c>
      <c r="L104" s="622" t="str">
        <f>IF($G104="","",IF(OR('２.全体概要'!$C$15=1,'２.全体概要'!$C$15=2),INDEX($BG$15,MATCH($G104,$BF$15,-1)),IF('２.全体概要'!$C$15=3,INDEX($BG$14,MATCH($G104,$BF$14,-1)),INDEX($BG$13,MATCH($G104,$BF$13,-1)))))</f>
        <v/>
      </c>
      <c r="M104" s="622" t="str">
        <f t="shared" si="4"/>
        <v/>
      </c>
      <c r="N104" s="623">
        <f t="shared" si="5"/>
        <v>0</v>
      </c>
      <c r="O104" s="74"/>
      <c r="P104" s="61"/>
      <c r="Q104" s="56"/>
      <c r="R104" s="72"/>
      <c r="S104" s="56"/>
      <c r="T104" s="56"/>
      <c r="U104" s="74"/>
      <c r="V104" s="61"/>
      <c r="W104" s="56"/>
      <c r="X104" s="72"/>
      <c r="Y104" s="56"/>
      <c r="Z104" s="56"/>
      <c r="AA104" s="74"/>
      <c r="AB104" s="61"/>
      <c r="AC104" s="74"/>
      <c r="AD104" s="61"/>
      <c r="AE104" s="74"/>
      <c r="AF104" s="61"/>
      <c r="AG104" s="74"/>
      <c r="AH104" s="61"/>
      <c r="AI104" s="74"/>
      <c r="AJ104" s="61"/>
      <c r="AK104" s="74"/>
      <c r="AL104" s="64"/>
      <c r="AM104" s="74"/>
      <c r="AN104" s="64"/>
      <c r="AO104" s="74"/>
      <c r="AP104" s="66"/>
      <c r="AQ104" s="74"/>
      <c r="AR104" s="61"/>
      <c r="AS104" s="275"/>
      <c r="AT104" s="74"/>
      <c r="AU104" s="61"/>
      <c r="AV104" s="626" t="str">
        <f>IF(AU104="","",IF(AU104="A",'１０.パネルラジエーター設備費用算出シート'!$G$13,IF(AU104="B",'１０.パネルラジエーター設備費用算出シート'!$N$13,IF(AU104="C",'１０.パネルラジエーター設備費用算出シート'!$G$23,IF(AU104="D",'１０.パネルラジエーター設備費用算出シート'!$N$23,IF(AU104="E",'１０.パネルラジエーター設備費用算出シート'!$G$33,IF(AU104="F",'１０.パネルラジエーター設備費用算出シート'!$N$33,IF(AU104="G",'１０.パネルラジエーター設備費用算出シート'!$G$43,IF(AU104="H",'１０.パネルラジエーター設備費用算出シート'!$N$43,IF(AU104="I",'１０.パネルラジエーター設備費用算出シート'!$G$54,'１０.パネルラジエーター設備費用算出シート'!$N$54))))))))))</f>
        <v/>
      </c>
      <c r="AW104" s="74"/>
      <c r="AX104" s="64"/>
      <c r="AY104" s="627"/>
      <c r="AZ104" s="74"/>
      <c r="BA104" s="32"/>
      <c r="BB104" s="32"/>
      <c r="BC104" s="32"/>
      <c r="BD104" s="32"/>
      <c r="BE104" s="32"/>
      <c r="BF104" s="32"/>
      <c r="BG104" s="32"/>
      <c r="BH104" s="32"/>
      <c r="BI104" s="32"/>
      <c r="BJ104" s="32"/>
      <c r="BK104" s="32"/>
      <c r="BL104" s="32"/>
    </row>
    <row r="105" spans="1:64" s="33" customFormat="1">
      <c r="A105" s="76"/>
      <c r="B105" s="57">
        <v>93</v>
      </c>
      <c r="C105" s="87"/>
      <c r="D105" s="58"/>
      <c r="E105" s="77"/>
      <c r="F105" s="620"/>
      <c r="G105" s="620"/>
      <c r="H105" s="61"/>
      <c r="I105" s="62"/>
      <c r="J105" s="61"/>
      <c r="K105" s="622" t="str">
        <f t="shared" si="3"/>
        <v/>
      </c>
      <c r="L105" s="622" t="str">
        <f>IF($G105="","",IF(OR('２.全体概要'!$C$15=1,'２.全体概要'!$C$15=2),INDEX($BG$15,MATCH($G105,$BF$15,-1)),IF('２.全体概要'!$C$15=3,INDEX($BG$14,MATCH($G105,$BF$14,-1)),INDEX($BG$13,MATCH($G105,$BF$13,-1)))))</f>
        <v/>
      </c>
      <c r="M105" s="622" t="str">
        <f t="shared" si="4"/>
        <v/>
      </c>
      <c r="N105" s="623">
        <f t="shared" si="5"/>
        <v>0</v>
      </c>
      <c r="O105" s="74"/>
      <c r="P105" s="61"/>
      <c r="Q105" s="56"/>
      <c r="R105" s="72"/>
      <c r="S105" s="56"/>
      <c r="T105" s="56"/>
      <c r="U105" s="74"/>
      <c r="V105" s="61"/>
      <c r="W105" s="56"/>
      <c r="X105" s="72"/>
      <c r="Y105" s="56"/>
      <c r="Z105" s="56"/>
      <c r="AA105" s="74"/>
      <c r="AB105" s="61"/>
      <c r="AC105" s="74"/>
      <c r="AD105" s="61"/>
      <c r="AE105" s="74"/>
      <c r="AF105" s="61"/>
      <c r="AG105" s="74"/>
      <c r="AH105" s="61"/>
      <c r="AI105" s="74"/>
      <c r="AJ105" s="61"/>
      <c r="AK105" s="74"/>
      <c r="AL105" s="64"/>
      <c r="AM105" s="74"/>
      <c r="AN105" s="64"/>
      <c r="AO105" s="74"/>
      <c r="AP105" s="66"/>
      <c r="AQ105" s="74"/>
      <c r="AR105" s="61"/>
      <c r="AS105" s="275"/>
      <c r="AT105" s="74"/>
      <c r="AU105" s="61"/>
      <c r="AV105" s="626" t="str">
        <f>IF(AU105="","",IF(AU105="A",'１０.パネルラジエーター設備費用算出シート'!$G$13,IF(AU105="B",'１０.パネルラジエーター設備費用算出シート'!$N$13,IF(AU105="C",'１０.パネルラジエーター設備費用算出シート'!$G$23,IF(AU105="D",'１０.パネルラジエーター設備費用算出シート'!$N$23,IF(AU105="E",'１０.パネルラジエーター設備費用算出シート'!$G$33,IF(AU105="F",'１０.パネルラジエーター設備費用算出シート'!$N$33,IF(AU105="G",'１０.パネルラジエーター設備費用算出シート'!$G$43,IF(AU105="H",'１０.パネルラジエーター設備費用算出シート'!$N$43,IF(AU105="I",'１０.パネルラジエーター設備費用算出シート'!$G$54,'１０.パネルラジエーター設備費用算出シート'!$N$54))))))))))</f>
        <v/>
      </c>
      <c r="AW105" s="74"/>
      <c r="AX105" s="64"/>
      <c r="AY105" s="627"/>
      <c r="AZ105" s="74"/>
      <c r="BA105" s="32"/>
      <c r="BB105" s="32"/>
      <c r="BC105" s="32"/>
      <c r="BD105" s="32"/>
      <c r="BE105" s="32"/>
      <c r="BF105" s="32"/>
      <c r="BG105" s="32"/>
      <c r="BH105" s="32"/>
      <c r="BI105" s="32"/>
      <c r="BJ105" s="32"/>
      <c r="BK105" s="32"/>
      <c r="BL105" s="32"/>
    </row>
    <row r="106" spans="1:64" s="33" customFormat="1">
      <c r="A106" s="76"/>
      <c r="B106" s="57">
        <v>94</v>
      </c>
      <c r="C106" s="87"/>
      <c r="D106" s="58"/>
      <c r="E106" s="77"/>
      <c r="F106" s="620"/>
      <c r="G106" s="620"/>
      <c r="H106" s="61"/>
      <c r="I106" s="62"/>
      <c r="J106" s="61"/>
      <c r="K106" s="622" t="str">
        <f t="shared" si="3"/>
        <v/>
      </c>
      <c r="L106" s="622" t="str">
        <f>IF($G106="","",IF(OR('２.全体概要'!$C$15=1,'２.全体概要'!$C$15=2),INDEX($BG$15,MATCH($G106,$BF$15,-1)),IF('２.全体概要'!$C$15=3,INDEX($BG$14,MATCH($G106,$BF$14,-1)),INDEX($BG$13,MATCH($G106,$BF$13,-1)))))</f>
        <v/>
      </c>
      <c r="M106" s="622" t="str">
        <f t="shared" si="4"/>
        <v/>
      </c>
      <c r="N106" s="623">
        <f t="shared" si="5"/>
        <v>0</v>
      </c>
      <c r="O106" s="74"/>
      <c r="P106" s="61"/>
      <c r="Q106" s="56"/>
      <c r="R106" s="72"/>
      <c r="S106" s="56"/>
      <c r="T106" s="56"/>
      <c r="U106" s="74"/>
      <c r="V106" s="61"/>
      <c r="W106" s="56"/>
      <c r="X106" s="72"/>
      <c r="Y106" s="56"/>
      <c r="Z106" s="56"/>
      <c r="AA106" s="74"/>
      <c r="AB106" s="61"/>
      <c r="AC106" s="74"/>
      <c r="AD106" s="61"/>
      <c r="AE106" s="74"/>
      <c r="AF106" s="61"/>
      <c r="AG106" s="74"/>
      <c r="AH106" s="61"/>
      <c r="AI106" s="74"/>
      <c r="AJ106" s="61"/>
      <c r="AK106" s="74"/>
      <c r="AL106" s="64"/>
      <c r="AM106" s="74"/>
      <c r="AN106" s="64"/>
      <c r="AO106" s="74"/>
      <c r="AP106" s="66"/>
      <c r="AQ106" s="74"/>
      <c r="AR106" s="61"/>
      <c r="AS106" s="275"/>
      <c r="AT106" s="74"/>
      <c r="AU106" s="61"/>
      <c r="AV106" s="626" t="str">
        <f>IF(AU106="","",IF(AU106="A",'１０.パネルラジエーター設備費用算出シート'!$G$13,IF(AU106="B",'１０.パネルラジエーター設備費用算出シート'!$N$13,IF(AU106="C",'１０.パネルラジエーター設備費用算出シート'!$G$23,IF(AU106="D",'１０.パネルラジエーター設備費用算出シート'!$N$23,IF(AU106="E",'１０.パネルラジエーター設備費用算出シート'!$G$33,IF(AU106="F",'１０.パネルラジエーター設備費用算出シート'!$N$33,IF(AU106="G",'１０.パネルラジエーター設備費用算出シート'!$G$43,IF(AU106="H",'１０.パネルラジエーター設備費用算出シート'!$N$43,IF(AU106="I",'１０.パネルラジエーター設備費用算出シート'!$G$54,'１０.パネルラジエーター設備費用算出シート'!$N$54))))))))))</f>
        <v/>
      </c>
      <c r="AW106" s="74"/>
      <c r="AX106" s="64"/>
      <c r="AY106" s="627"/>
      <c r="AZ106" s="74"/>
      <c r="BA106" s="32"/>
      <c r="BB106" s="32"/>
      <c r="BC106" s="32"/>
      <c r="BD106" s="32"/>
      <c r="BE106" s="32"/>
      <c r="BF106" s="32"/>
      <c r="BG106" s="32"/>
      <c r="BH106" s="32"/>
      <c r="BI106" s="32"/>
      <c r="BJ106" s="32"/>
      <c r="BK106" s="32"/>
      <c r="BL106" s="32"/>
    </row>
    <row r="107" spans="1:64" s="33" customFormat="1">
      <c r="A107" s="76"/>
      <c r="B107" s="57">
        <v>95</v>
      </c>
      <c r="C107" s="87"/>
      <c r="D107" s="58"/>
      <c r="E107" s="77"/>
      <c r="F107" s="620"/>
      <c r="G107" s="620"/>
      <c r="H107" s="61"/>
      <c r="I107" s="62"/>
      <c r="J107" s="61"/>
      <c r="K107" s="622" t="str">
        <f t="shared" si="3"/>
        <v/>
      </c>
      <c r="L107" s="622" t="str">
        <f>IF($G107="","",IF(OR('２.全体概要'!$C$15=1,'２.全体概要'!$C$15=2),INDEX($BG$15,MATCH($G107,$BF$15,-1)),IF('２.全体概要'!$C$15=3,INDEX($BG$14,MATCH($G107,$BF$14,-1)),INDEX($BG$13,MATCH($G107,$BF$13,-1)))))</f>
        <v/>
      </c>
      <c r="M107" s="622" t="str">
        <f t="shared" si="4"/>
        <v/>
      </c>
      <c r="N107" s="623">
        <f t="shared" si="5"/>
        <v>0</v>
      </c>
      <c r="O107" s="74"/>
      <c r="P107" s="61"/>
      <c r="Q107" s="56"/>
      <c r="R107" s="72"/>
      <c r="S107" s="56"/>
      <c r="T107" s="56"/>
      <c r="U107" s="74"/>
      <c r="V107" s="61"/>
      <c r="W107" s="56"/>
      <c r="X107" s="72"/>
      <c r="Y107" s="56"/>
      <c r="Z107" s="56"/>
      <c r="AA107" s="74"/>
      <c r="AB107" s="61"/>
      <c r="AC107" s="74"/>
      <c r="AD107" s="61"/>
      <c r="AE107" s="74"/>
      <c r="AF107" s="61"/>
      <c r="AG107" s="74"/>
      <c r="AH107" s="61"/>
      <c r="AI107" s="74"/>
      <c r="AJ107" s="61"/>
      <c r="AK107" s="74"/>
      <c r="AL107" s="64"/>
      <c r="AM107" s="74"/>
      <c r="AN107" s="64"/>
      <c r="AO107" s="74"/>
      <c r="AP107" s="66"/>
      <c r="AQ107" s="74"/>
      <c r="AR107" s="61"/>
      <c r="AS107" s="275"/>
      <c r="AT107" s="74"/>
      <c r="AU107" s="61"/>
      <c r="AV107" s="626" t="str">
        <f>IF(AU107="","",IF(AU107="A",'１０.パネルラジエーター設備費用算出シート'!$G$13,IF(AU107="B",'１０.パネルラジエーター設備費用算出シート'!$N$13,IF(AU107="C",'１０.パネルラジエーター設備費用算出シート'!$G$23,IF(AU107="D",'１０.パネルラジエーター設備費用算出シート'!$N$23,IF(AU107="E",'１０.パネルラジエーター設備費用算出シート'!$G$33,IF(AU107="F",'１０.パネルラジエーター設備費用算出シート'!$N$33,IF(AU107="G",'１０.パネルラジエーター設備費用算出シート'!$G$43,IF(AU107="H",'１０.パネルラジエーター設備費用算出シート'!$N$43,IF(AU107="I",'１０.パネルラジエーター設備費用算出シート'!$G$54,'１０.パネルラジエーター設備費用算出シート'!$N$54))))))))))</f>
        <v/>
      </c>
      <c r="AW107" s="74"/>
      <c r="AX107" s="64"/>
      <c r="AY107" s="627"/>
      <c r="AZ107" s="74"/>
      <c r="BA107" s="32"/>
      <c r="BB107" s="32"/>
      <c r="BC107" s="32"/>
      <c r="BD107" s="32"/>
      <c r="BE107" s="32"/>
      <c r="BF107" s="32"/>
      <c r="BG107" s="32"/>
      <c r="BH107" s="32"/>
      <c r="BI107" s="32"/>
      <c r="BJ107" s="32"/>
      <c r="BK107" s="32"/>
      <c r="BL107" s="32"/>
    </row>
    <row r="108" spans="1:64" s="33" customFormat="1">
      <c r="A108" s="76"/>
      <c r="B108" s="57">
        <v>96</v>
      </c>
      <c r="C108" s="87"/>
      <c r="D108" s="58"/>
      <c r="E108" s="77"/>
      <c r="F108" s="620"/>
      <c r="G108" s="620"/>
      <c r="H108" s="61"/>
      <c r="I108" s="62"/>
      <c r="J108" s="61"/>
      <c r="K108" s="622" t="str">
        <f t="shared" si="3"/>
        <v/>
      </c>
      <c r="L108" s="622" t="str">
        <f>IF($G108="","",IF(OR('２.全体概要'!$C$15=1,'２.全体概要'!$C$15=2),INDEX($BG$15,MATCH($G108,$BF$15,-1)),IF('２.全体概要'!$C$15=3,INDEX($BG$14,MATCH($G108,$BF$14,-1)),INDEX($BG$13,MATCH($G108,$BF$13,-1)))))</f>
        <v/>
      </c>
      <c r="M108" s="622" t="str">
        <f t="shared" si="4"/>
        <v/>
      </c>
      <c r="N108" s="623">
        <f t="shared" si="5"/>
        <v>0</v>
      </c>
      <c r="O108" s="74"/>
      <c r="P108" s="61"/>
      <c r="Q108" s="56"/>
      <c r="R108" s="72"/>
      <c r="S108" s="56"/>
      <c r="T108" s="56"/>
      <c r="U108" s="74"/>
      <c r="V108" s="61"/>
      <c r="W108" s="56"/>
      <c r="X108" s="72"/>
      <c r="Y108" s="56"/>
      <c r="Z108" s="56"/>
      <c r="AA108" s="74"/>
      <c r="AB108" s="61"/>
      <c r="AC108" s="74"/>
      <c r="AD108" s="61"/>
      <c r="AE108" s="74"/>
      <c r="AF108" s="61"/>
      <c r="AG108" s="74"/>
      <c r="AH108" s="61"/>
      <c r="AI108" s="74"/>
      <c r="AJ108" s="61"/>
      <c r="AK108" s="74"/>
      <c r="AL108" s="64"/>
      <c r="AM108" s="74"/>
      <c r="AN108" s="64"/>
      <c r="AO108" s="74"/>
      <c r="AP108" s="66"/>
      <c r="AQ108" s="74"/>
      <c r="AR108" s="61"/>
      <c r="AS108" s="275"/>
      <c r="AT108" s="74"/>
      <c r="AU108" s="61"/>
      <c r="AV108" s="626" t="str">
        <f>IF(AU108="","",IF(AU108="A",'１０.パネルラジエーター設備費用算出シート'!$G$13,IF(AU108="B",'１０.パネルラジエーター設備費用算出シート'!$N$13,IF(AU108="C",'１０.パネルラジエーター設備費用算出シート'!$G$23,IF(AU108="D",'１０.パネルラジエーター設備費用算出シート'!$N$23,IF(AU108="E",'１０.パネルラジエーター設備費用算出シート'!$G$33,IF(AU108="F",'１０.パネルラジエーター設備費用算出シート'!$N$33,IF(AU108="G",'１０.パネルラジエーター設備費用算出シート'!$G$43,IF(AU108="H",'１０.パネルラジエーター設備費用算出シート'!$N$43,IF(AU108="I",'１０.パネルラジエーター設備費用算出シート'!$G$54,'１０.パネルラジエーター設備費用算出シート'!$N$54))))))))))</f>
        <v/>
      </c>
      <c r="AW108" s="74"/>
      <c r="AX108" s="64"/>
      <c r="AY108" s="627"/>
      <c r="AZ108" s="74"/>
      <c r="BA108" s="32"/>
      <c r="BB108" s="32"/>
      <c r="BC108" s="32"/>
      <c r="BD108" s="32"/>
      <c r="BE108" s="32"/>
      <c r="BF108" s="32"/>
      <c r="BG108" s="32"/>
      <c r="BH108" s="32"/>
      <c r="BI108" s="32"/>
      <c r="BJ108" s="32"/>
      <c r="BK108" s="32"/>
      <c r="BL108" s="32"/>
    </row>
    <row r="109" spans="1:64" s="33" customFormat="1">
      <c r="A109" s="76"/>
      <c r="B109" s="57">
        <v>97</v>
      </c>
      <c r="C109" s="87"/>
      <c r="D109" s="58"/>
      <c r="E109" s="77"/>
      <c r="F109" s="620"/>
      <c r="G109" s="620"/>
      <c r="H109" s="61"/>
      <c r="I109" s="62"/>
      <c r="J109" s="61"/>
      <c r="K109" s="622" t="str">
        <f t="shared" si="3"/>
        <v/>
      </c>
      <c r="L109" s="622" t="str">
        <f>IF($G109="","",IF(OR('２.全体概要'!$C$15=1,'２.全体概要'!$C$15=2),INDEX($BG$15,MATCH($G109,$BF$15,-1)),IF('２.全体概要'!$C$15=3,INDEX($BG$14,MATCH($G109,$BF$14,-1)),INDEX($BG$13,MATCH($G109,$BF$13,-1)))))</f>
        <v/>
      </c>
      <c r="M109" s="622" t="str">
        <f t="shared" si="4"/>
        <v/>
      </c>
      <c r="N109" s="623">
        <f t="shared" si="5"/>
        <v>0</v>
      </c>
      <c r="O109" s="74"/>
      <c r="P109" s="61"/>
      <c r="Q109" s="56"/>
      <c r="R109" s="72"/>
      <c r="S109" s="56"/>
      <c r="T109" s="56"/>
      <c r="U109" s="74"/>
      <c r="V109" s="61"/>
      <c r="W109" s="56"/>
      <c r="X109" s="72"/>
      <c r="Y109" s="56"/>
      <c r="Z109" s="56"/>
      <c r="AA109" s="74"/>
      <c r="AB109" s="61"/>
      <c r="AC109" s="74"/>
      <c r="AD109" s="61"/>
      <c r="AE109" s="74"/>
      <c r="AF109" s="61"/>
      <c r="AG109" s="74"/>
      <c r="AH109" s="61"/>
      <c r="AI109" s="74"/>
      <c r="AJ109" s="61"/>
      <c r="AK109" s="74"/>
      <c r="AL109" s="64"/>
      <c r="AM109" s="74"/>
      <c r="AN109" s="64"/>
      <c r="AO109" s="74"/>
      <c r="AP109" s="66"/>
      <c r="AQ109" s="74"/>
      <c r="AR109" s="61"/>
      <c r="AS109" s="275"/>
      <c r="AT109" s="74"/>
      <c r="AU109" s="61"/>
      <c r="AV109" s="626" t="str">
        <f>IF(AU109="","",IF(AU109="A",'１０.パネルラジエーター設備費用算出シート'!$G$13,IF(AU109="B",'１０.パネルラジエーター設備費用算出シート'!$N$13,IF(AU109="C",'１０.パネルラジエーター設備費用算出シート'!$G$23,IF(AU109="D",'１０.パネルラジエーター設備費用算出シート'!$N$23,IF(AU109="E",'１０.パネルラジエーター設備費用算出シート'!$G$33,IF(AU109="F",'１０.パネルラジエーター設備費用算出シート'!$N$33,IF(AU109="G",'１０.パネルラジエーター設備費用算出シート'!$G$43,IF(AU109="H",'１０.パネルラジエーター設備費用算出シート'!$N$43,IF(AU109="I",'１０.パネルラジエーター設備費用算出シート'!$G$54,'１０.パネルラジエーター設備費用算出シート'!$N$54))))))))))</f>
        <v/>
      </c>
      <c r="AW109" s="74"/>
      <c r="AX109" s="64"/>
      <c r="AY109" s="627"/>
      <c r="AZ109" s="74"/>
      <c r="BA109" s="32"/>
      <c r="BB109" s="32"/>
      <c r="BC109" s="32"/>
      <c r="BD109" s="32"/>
      <c r="BE109" s="32"/>
      <c r="BF109" s="32"/>
      <c r="BG109" s="32"/>
      <c r="BH109" s="32"/>
      <c r="BI109" s="32"/>
      <c r="BJ109" s="32"/>
      <c r="BK109" s="32"/>
      <c r="BL109" s="32"/>
    </row>
    <row r="110" spans="1:64" s="33" customFormat="1">
      <c r="A110" s="76"/>
      <c r="B110" s="57">
        <v>98</v>
      </c>
      <c r="C110" s="87"/>
      <c r="D110" s="58"/>
      <c r="E110" s="77"/>
      <c r="F110" s="620"/>
      <c r="G110" s="620"/>
      <c r="H110" s="61"/>
      <c r="I110" s="62"/>
      <c r="J110" s="61"/>
      <c r="K110" s="622" t="str">
        <f t="shared" si="3"/>
        <v/>
      </c>
      <c r="L110" s="622" t="str">
        <f>IF($G110="","",IF(OR('２.全体概要'!$C$15=1,'２.全体概要'!$C$15=2),INDEX($BG$15,MATCH($G110,$BF$15,-1)),IF('２.全体概要'!$C$15=3,INDEX($BG$14,MATCH($G110,$BF$14,-1)),INDEX($BG$13,MATCH($G110,$BF$13,-1)))))</f>
        <v/>
      </c>
      <c r="M110" s="622" t="str">
        <f t="shared" si="4"/>
        <v/>
      </c>
      <c r="N110" s="623">
        <f t="shared" si="5"/>
        <v>0</v>
      </c>
      <c r="O110" s="74"/>
      <c r="P110" s="61"/>
      <c r="Q110" s="56"/>
      <c r="R110" s="72"/>
      <c r="S110" s="56"/>
      <c r="T110" s="56"/>
      <c r="U110" s="74"/>
      <c r="V110" s="61"/>
      <c r="W110" s="56"/>
      <c r="X110" s="72"/>
      <c r="Y110" s="56"/>
      <c r="Z110" s="56"/>
      <c r="AA110" s="74"/>
      <c r="AB110" s="61"/>
      <c r="AC110" s="74"/>
      <c r="AD110" s="61"/>
      <c r="AE110" s="74"/>
      <c r="AF110" s="61"/>
      <c r="AG110" s="74"/>
      <c r="AH110" s="61"/>
      <c r="AI110" s="74"/>
      <c r="AJ110" s="61"/>
      <c r="AK110" s="74"/>
      <c r="AL110" s="64"/>
      <c r="AM110" s="74"/>
      <c r="AN110" s="64"/>
      <c r="AO110" s="74"/>
      <c r="AP110" s="66"/>
      <c r="AQ110" s="74"/>
      <c r="AR110" s="61"/>
      <c r="AS110" s="275"/>
      <c r="AT110" s="74"/>
      <c r="AU110" s="61"/>
      <c r="AV110" s="626" t="str">
        <f>IF(AU110="","",IF(AU110="A",'１０.パネルラジエーター設備費用算出シート'!$G$13,IF(AU110="B",'１０.パネルラジエーター設備費用算出シート'!$N$13,IF(AU110="C",'１０.パネルラジエーター設備費用算出シート'!$G$23,IF(AU110="D",'１０.パネルラジエーター設備費用算出シート'!$N$23,IF(AU110="E",'１０.パネルラジエーター設備費用算出シート'!$G$33,IF(AU110="F",'１０.パネルラジエーター設備費用算出シート'!$N$33,IF(AU110="G",'１０.パネルラジエーター設備費用算出シート'!$G$43,IF(AU110="H",'１０.パネルラジエーター設備費用算出シート'!$N$43,IF(AU110="I",'１０.パネルラジエーター設備費用算出シート'!$G$54,'１０.パネルラジエーター設備費用算出シート'!$N$54))))))))))</f>
        <v/>
      </c>
      <c r="AW110" s="74"/>
      <c r="AX110" s="64"/>
      <c r="AY110" s="627"/>
      <c r="AZ110" s="74"/>
      <c r="BA110" s="32"/>
      <c r="BB110" s="32"/>
      <c r="BC110" s="32"/>
      <c r="BD110" s="32"/>
      <c r="BE110" s="32"/>
      <c r="BF110" s="32"/>
      <c r="BG110" s="32"/>
      <c r="BH110" s="32"/>
      <c r="BI110" s="32"/>
      <c r="BJ110" s="32"/>
      <c r="BK110" s="32"/>
      <c r="BL110" s="32"/>
    </row>
    <row r="111" spans="1:64" s="33" customFormat="1">
      <c r="A111" s="76"/>
      <c r="B111" s="57">
        <v>99</v>
      </c>
      <c r="C111" s="87"/>
      <c r="D111" s="58"/>
      <c r="E111" s="77"/>
      <c r="F111" s="620"/>
      <c r="G111" s="620"/>
      <c r="H111" s="61"/>
      <c r="I111" s="62"/>
      <c r="J111" s="61"/>
      <c r="K111" s="622" t="str">
        <f t="shared" si="3"/>
        <v/>
      </c>
      <c r="L111" s="622" t="str">
        <f>IF($G111="","",IF(OR('２.全体概要'!$C$15=1,'２.全体概要'!$C$15=2),INDEX($BG$15,MATCH($G111,$BF$15,-1)),IF('２.全体概要'!$C$15=3,INDEX($BG$14,MATCH($G111,$BF$14,-1)),INDEX($BG$13,MATCH($G111,$BF$13,-1)))))</f>
        <v/>
      </c>
      <c r="M111" s="622" t="str">
        <f t="shared" si="4"/>
        <v/>
      </c>
      <c r="N111" s="623">
        <f t="shared" si="5"/>
        <v>0</v>
      </c>
      <c r="O111" s="74"/>
      <c r="P111" s="61"/>
      <c r="Q111" s="56"/>
      <c r="R111" s="72"/>
      <c r="S111" s="56"/>
      <c r="T111" s="56"/>
      <c r="U111" s="74"/>
      <c r="V111" s="61"/>
      <c r="W111" s="56"/>
      <c r="X111" s="72"/>
      <c r="Y111" s="56"/>
      <c r="Z111" s="56"/>
      <c r="AA111" s="74"/>
      <c r="AB111" s="61"/>
      <c r="AC111" s="74"/>
      <c r="AD111" s="61"/>
      <c r="AE111" s="74"/>
      <c r="AF111" s="61"/>
      <c r="AG111" s="74"/>
      <c r="AH111" s="61"/>
      <c r="AI111" s="74"/>
      <c r="AJ111" s="61"/>
      <c r="AK111" s="74"/>
      <c r="AL111" s="64"/>
      <c r="AM111" s="74"/>
      <c r="AN111" s="64"/>
      <c r="AO111" s="74"/>
      <c r="AP111" s="66"/>
      <c r="AQ111" s="74"/>
      <c r="AR111" s="61"/>
      <c r="AS111" s="275"/>
      <c r="AT111" s="74"/>
      <c r="AU111" s="61"/>
      <c r="AV111" s="626" t="str">
        <f>IF(AU111="","",IF(AU111="A",'１０.パネルラジエーター設備費用算出シート'!$G$13,IF(AU111="B",'１０.パネルラジエーター設備費用算出シート'!$N$13,IF(AU111="C",'１０.パネルラジエーター設備費用算出シート'!$G$23,IF(AU111="D",'１０.パネルラジエーター設備費用算出シート'!$N$23,IF(AU111="E",'１０.パネルラジエーター設備費用算出シート'!$G$33,IF(AU111="F",'１０.パネルラジエーター設備費用算出シート'!$N$33,IF(AU111="G",'１０.パネルラジエーター設備費用算出シート'!$G$43,IF(AU111="H",'１０.パネルラジエーター設備費用算出シート'!$N$43,IF(AU111="I",'１０.パネルラジエーター設備費用算出シート'!$G$54,'１０.パネルラジエーター設備費用算出シート'!$N$54))))))))))</f>
        <v/>
      </c>
      <c r="AW111" s="74"/>
      <c r="AX111" s="64"/>
      <c r="AY111" s="627"/>
      <c r="AZ111" s="74"/>
      <c r="BA111" s="32"/>
      <c r="BB111" s="32"/>
      <c r="BC111" s="32"/>
      <c r="BD111" s="32"/>
      <c r="BE111" s="32"/>
      <c r="BF111" s="32"/>
      <c r="BG111" s="32"/>
      <c r="BH111" s="32"/>
      <c r="BI111" s="32"/>
      <c r="BJ111" s="32"/>
      <c r="BK111" s="32"/>
      <c r="BL111" s="32"/>
    </row>
    <row r="112" spans="1:64" s="33" customFormat="1">
      <c r="A112" s="76"/>
      <c r="B112" s="57">
        <v>100</v>
      </c>
      <c r="C112" s="87"/>
      <c r="D112" s="58"/>
      <c r="E112" s="77"/>
      <c r="F112" s="620"/>
      <c r="G112" s="620"/>
      <c r="H112" s="61"/>
      <c r="I112" s="62"/>
      <c r="J112" s="61"/>
      <c r="K112" s="622" t="str">
        <f t="shared" si="3"/>
        <v/>
      </c>
      <c r="L112" s="622" t="str">
        <f>IF($G112="","",IF(OR('２.全体概要'!$C$15=1,'２.全体概要'!$C$15=2),INDEX($BG$15,MATCH($G112,$BF$15,-1)),IF('２.全体概要'!$C$15=3,INDEX($BG$14,MATCH($G112,$BF$14,-1)),INDEX($BG$13,MATCH($G112,$BF$13,-1)))))</f>
        <v/>
      </c>
      <c r="M112" s="622" t="str">
        <f t="shared" si="4"/>
        <v/>
      </c>
      <c r="N112" s="623">
        <f t="shared" si="5"/>
        <v>0</v>
      </c>
      <c r="O112" s="74"/>
      <c r="P112" s="61"/>
      <c r="Q112" s="56"/>
      <c r="R112" s="72"/>
      <c r="S112" s="56"/>
      <c r="T112" s="56"/>
      <c r="U112" s="74"/>
      <c r="V112" s="61"/>
      <c r="W112" s="56"/>
      <c r="X112" s="72"/>
      <c r="Y112" s="56"/>
      <c r="Z112" s="56"/>
      <c r="AA112" s="74"/>
      <c r="AB112" s="61"/>
      <c r="AC112" s="74"/>
      <c r="AD112" s="61"/>
      <c r="AE112" s="74"/>
      <c r="AF112" s="61"/>
      <c r="AG112" s="74"/>
      <c r="AH112" s="61"/>
      <c r="AI112" s="74"/>
      <c r="AJ112" s="61"/>
      <c r="AK112" s="74"/>
      <c r="AL112" s="64"/>
      <c r="AM112" s="74"/>
      <c r="AN112" s="64"/>
      <c r="AO112" s="74"/>
      <c r="AP112" s="66"/>
      <c r="AQ112" s="74"/>
      <c r="AR112" s="61"/>
      <c r="AS112" s="275"/>
      <c r="AT112" s="74"/>
      <c r="AU112" s="61"/>
      <c r="AV112" s="626" t="str">
        <f>IF(AU112="","",IF(AU112="A",'１０.パネルラジエーター設備費用算出シート'!$G$13,IF(AU112="B",'１０.パネルラジエーター設備費用算出シート'!$N$13,IF(AU112="C",'１０.パネルラジエーター設備費用算出シート'!$G$23,IF(AU112="D",'１０.パネルラジエーター設備費用算出シート'!$N$23,IF(AU112="E",'１０.パネルラジエーター設備費用算出シート'!$G$33,IF(AU112="F",'１０.パネルラジエーター設備費用算出シート'!$N$33,IF(AU112="G",'１０.パネルラジエーター設備費用算出シート'!$G$43,IF(AU112="H",'１０.パネルラジエーター設備費用算出シート'!$N$43,IF(AU112="I",'１０.パネルラジエーター設備費用算出シート'!$G$54,'１０.パネルラジエーター設備費用算出シート'!$N$54))))))))))</f>
        <v/>
      </c>
      <c r="AW112" s="74"/>
      <c r="AX112" s="64"/>
      <c r="AY112" s="627"/>
      <c r="AZ112" s="74"/>
      <c r="BA112" s="32"/>
      <c r="BB112" s="32"/>
      <c r="BC112" s="32"/>
      <c r="BD112" s="32"/>
      <c r="BE112" s="32"/>
      <c r="BF112" s="32"/>
      <c r="BG112" s="32"/>
      <c r="BH112" s="32"/>
      <c r="BI112" s="32"/>
      <c r="BJ112" s="32"/>
      <c r="BK112" s="32"/>
      <c r="BL112" s="32"/>
    </row>
    <row r="113" spans="1:64" s="33" customFormat="1">
      <c r="A113" s="76"/>
      <c r="B113" s="57">
        <v>101</v>
      </c>
      <c r="C113" s="87"/>
      <c r="D113" s="58"/>
      <c r="E113" s="77"/>
      <c r="F113" s="620"/>
      <c r="G113" s="620"/>
      <c r="H113" s="61"/>
      <c r="I113" s="62"/>
      <c r="J113" s="61"/>
      <c r="K113" s="622" t="str">
        <f t="shared" si="3"/>
        <v/>
      </c>
      <c r="L113" s="622" t="str">
        <f>IF($G113="","",IF(OR('２.全体概要'!$C$15=1,'２.全体概要'!$C$15=2),INDEX($BG$15,MATCH($G113,$BF$15,-1)),IF('２.全体概要'!$C$15=3,INDEX($BG$14,MATCH($G113,$BF$14,-1)),INDEX($BG$13,MATCH($G113,$BF$13,-1)))))</f>
        <v/>
      </c>
      <c r="M113" s="622" t="str">
        <f t="shared" si="4"/>
        <v/>
      </c>
      <c r="N113" s="623">
        <f t="shared" si="5"/>
        <v>0</v>
      </c>
      <c r="O113" s="74"/>
      <c r="P113" s="61"/>
      <c r="Q113" s="56"/>
      <c r="R113" s="72"/>
      <c r="S113" s="56"/>
      <c r="T113" s="56"/>
      <c r="U113" s="74"/>
      <c r="V113" s="61"/>
      <c r="W113" s="56"/>
      <c r="X113" s="72"/>
      <c r="Y113" s="56"/>
      <c r="Z113" s="56"/>
      <c r="AA113" s="74"/>
      <c r="AB113" s="61"/>
      <c r="AC113" s="74"/>
      <c r="AD113" s="61"/>
      <c r="AE113" s="74"/>
      <c r="AF113" s="61"/>
      <c r="AG113" s="74"/>
      <c r="AH113" s="61"/>
      <c r="AI113" s="74"/>
      <c r="AJ113" s="61"/>
      <c r="AK113" s="74"/>
      <c r="AL113" s="64"/>
      <c r="AM113" s="74"/>
      <c r="AN113" s="64"/>
      <c r="AO113" s="74"/>
      <c r="AP113" s="66"/>
      <c r="AQ113" s="74"/>
      <c r="AR113" s="61"/>
      <c r="AS113" s="275"/>
      <c r="AT113" s="74"/>
      <c r="AU113" s="61"/>
      <c r="AV113" s="626" t="str">
        <f>IF(AU113="","",IF(AU113="A",'１０.パネルラジエーター設備費用算出シート'!$G$13,IF(AU113="B",'１０.パネルラジエーター設備費用算出シート'!$N$13,IF(AU113="C",'１０.パネルラジエーター設備費用算出シート'!$G$23,IF(AU113="D",'１０.パネルラジエーター設備費用算出シート'!$N$23,IF(AU113="E",'１０.パネルラジエーター設備費用算出シート'!$G$33,IF(AU113="F",'１０.パネルラジエーター設備費用算出シート'!$N$33,IF(AU113="G",'１０.パネルラジエーター設備費用算出シート'!$G$43,IF(AU113="H",'１０.パネルラジエーター設備費用算出シート'!$N$43,IF(AU113="I",'１０.パネルラジエーター設備費用算出シート'!$G$54,'１０.パネルラジエーター設備費用算出シート'!$N$54))))))))))</f>
        <v/>
      </c>
      <c r="AW113" s="74"/>
      <c r="AX113" s="64"/>
      <c r="AY113" s="627"/>
      <c r="AZ113" s="74"/>
      <c r="BA113" s="32"/>
      <c r="BB113" s="32"/>
      <c r="BC113" s="32"/>
      <c r="BD113" s="32"/>
      <c r="BE113" s="32"/>
      <c r="BF113" s="32"/>
      <c r="BG113" s="32"/>
      <c r="BH113" s="32"/>
      <c r="BI113" s="32"/>
      <c r="BJ113" s="32"/>
      <c r="BK113" s="32"/>
      <c r="BL113" s="32"/>
    </row>
    <row r="114" spans="1:64" s="33" customFormat="1">
      <c r="A114" s="76"/>
      <c r="B114" s="57">
        <v>102</v>
      </c>
      <c r="C114" s="87"/>
      <c r="D114" s="58"/>
      <c r="E114" s="77"/>
      <c r="F114" s="620"/>
      <c r="G114" s="620"/>
      <c r="H114" s="61"/>
      <c r="I114" s="62"/>
      <c r="J114" s="61"/>
      <c r="K114" s="622" t="str">
        <f t="shared" si="3"/>
        <v/>
      </c>
      <c r="L114" s="622" t="str">
        <f>IF($G114="","",IF(OR('２.全体概要'!$C$15=1,'２.全体概要'!$C$15=2),INDEX($BG$15,MATCH($G114,$BF$15,-1)),IF('２.全体概要'!$C$15=3,INDEX($BG$14,MATCH($G114,$BF$14,-1)),INDEX($BG$13,MATCH($G114,$BF$13,-1)))))</f>
        <v/>
      </c>
      <c r="M114" s="622" t="str">
        <f t="shared" si="4"/>
        <v/>
      </c>
      <c r="N114" s="623">
        <f t="shared" si="5"/>
        <v>0</v>
      </c>
      <c r="O114" s="74"/>
      <c r="P114" s="61"/>
      <c r="Q114" s="56"/>
      <c r="R114" s="72"/>
      <c r="S114" s="56"/>
      <c r="T114" s="56"/>
      <c r="U114" s="74"/>
      <c r="V114" s="61"/>
      <c r="W114" s="56"/>
      <c r="X114" s="72"/>
      <c r="Y114" s="56"/>
      <c r="Z114" s="56"/>
      <c r="AA114" s="74"/>
      <c r="AB114" s="61"/>
      <c r="AC114" s="74"/>
      <c r="AD114" s="61"/>
      <c r="AE114" s="74"/>
      <c r="AF114" s="61"/>
      <c r="AG114" s="74"/>
      <c r="AH114" s="61"/>
      <c r="AI114" s="74"/>
      <c r="AJ114" s="61"/>
      <c r="AK114" s="74"/>
      <c r="AL114" s="64"/>
      <c r="AM114" s="74"/>
      <c r="AN114" s="64"/>
      <c r="AO114" s="74"/>
      <c r="AP114" s="66"/>
      <c r="AQ114" s="74"/>
      <c r="AR114" s="61"/>
      <c r="AS114" s="275"/>
      <c r="AT114" s="74"/>
      <c r="AU114" s="61"/>
      <c r="AV114" s="626" t="str">
        <f>IF(AU114="","",IF(AU114="A",'１０.パネルラジエーター設備費用算出シート'!$G$13,IF(AU114="B",'１０.パネルラジエーター設備費用算出シート'!$N$13,IF(AU114="C",'１０.パネルラジエーター設備費用算出シート'!$G$23,IF(AU114="D",'１０.パネルラジエーター設備費用算出シート'!$N$23,IF(AU114="E",'１０.パネルラジエーター設備費用算出シート'!$G$33,IF(AU114="F",'１０.パネルラジエーター設備費用算出シート'!$N$33,IF(AU114="G",'１０.パネルラジエーター設備費用算出シート'!$G$43,IF(AU114="H",'１０.パネルラジエーター設備費用算出シート'!$N$43,IF(AU114="I",'１０.パネルラジエーター設備費用算出シート'!$G$54,'１０.パネルラジエーター設備費用算出シート'!$N$54))))))))))</f>
        <v/>
      </c>
      <c r="AW114" s="74"/>
      <c r="AX114" s="64"/>
      <c r="AY114" s="627"/>
      <c r="AZ114" s="74"/>
      <c r="BA114" s="32"/>
      <c r="BB114" s="32"/>
      <c r="BC114" s="32"/>
      <c r="BD114" s="32"/>
      <c r="BE114" s="32"/>
      <c r="BF114" s="32"/>
      <c r="BG114" s="32"/>
      <c r="BH114" s="32"/>
      <c r="BI114" s="32"/>
      <c r="BJ114" s="32"/>
      <c r="BK114" s="32"/>
      <c r="BL114" s="32"/>
    </row>
    <row r="115" spans="1:64" s="33" customFormat="1">
      <c r="A115" s="76"/>
      <c r="B115" s="57">
        <v>103</v>
      </c>
      <c r="C115" s="87"/>
      <c r="D115" s="58"/>
      <c r="E115" s="77"/>
      <c r="F115" s="620"/>
      <c r="G115" s="620"/>
      <c r="H115" s="61"/>
      <c r="I115" s="62"/>
      <c r="J115" s="61"/>
      <c r="K115" s="622" t="str">
        <f t="shared" si="3"/>
        <v/>
      </c>
      <c r="L115" s="622" t="str">
        <f>IF($G115="","",IF(OR('２.全体概要'!$C$15=1,'２.全体概要'!$C$15=2),INDEX($BG$15,MATCH($G115,$BF$15,-1)),IF('２.全体概要'!$C$15=3,INDEX($BG$14,MATCH($G115,$BF$14,-1)),INDEX($BG$13,MATCH($G115,$BF$13,-1)))))</f>
        <v/>
      </c>
      <c r="M115" s="622" t="str">
        <f t="shared" si="4"/>
        <v/>
      </c>
      <c r="N115" s="623">
        <f t="shared" si="5"/>
        <v>0</v>
      </c>
      <c r="O115" s="74"/>
      <c r="P115" s="61"/>
      <c r="Q115" s="56"/>
      <c r="R115" s="72"/>
      <c r="S115" s="56"/>
      <c r="T115" s="56"/>
      <c r="U115" s="74"/>
      <c r="V115" s="61"/>
      <c r="W115" s="56"/>
      <c r="X115" s="72"/>
      <c r="Y115" s="56"/>
      <c r="Z115" s="56"/>
      <c r="AA115" s="74"/>
      <c r="AB115" s="61"/>
      <c r="AC115" s="74"/>
      <c r="AD115" s="61"/>
      <c r="AE115" s="74"/>
      <c r="AF115" s="61"/>
      <c r="AG115" s="74"/>
      <c r="AH115" s="61"/>
      <c r="AI115" s="74"/>
      <c r="AJ115" s="61"/>
      <c r="AK115" s="74"/>
      <c r="AL115" s="64"/>
      <c r="AM115" s="74"/>
      <c r="AN115" s="64"/>
      <c r="AO115" s="74"/>
      <c r="AP115" s="66"/>
      <c r="AQ115" s="74"/>
      <c r="AR115" s="61"/>
      <c r="AS115" s="275"/>
      <c r="AT115" s="74"/>
      <c r="AU115" s="61"/>
      <c r="AV115" s="626" t="str">
        <f>IF(AU115="","",IF(AU115="A",'１０.パネルラジエーター設備費用算出シート'!$G$13,IF(AU115="B",'１０.パネルラジエーター設備費用算出シート'!$N$13,IF(AU115="C",'１０.パネルラジエーター設備費用算出シート'!$G$23,IF(AU115="D",'１０.パネルラジエーター設備費用算出シート'!$N$23,IF(AU115="E",'１０.パネルラジエーター設備費用算出シート'!$G$33,IF(AU115="F",'１０.パネルラジエーター設備費用算出シート'!$N$33,IF(AU115="G",'１０.パネルラジエーター設備費用算出シート'!$G$43,IF(AU115="H",'１０.パネルラジエーター設備費用算出シート'!$N$43,IF(AU115="I",'１０.パネルラジエーター設備費用算出シート'!$G$54,'１０.パネルラジエーター設備費用算出シート'!$N$54))))))))))</f>
        <v/>
      </c>
      <c r="AW115" s="74"/>
      <c r="AX115" s="64"/>
      <c r="AY115" s="627"/>
      <c r="AZ115" s="74"/>
      <c r="BA115" s="32"/>
      <c r="BB115" s="32"/>
      <c r="BC115" s="32"/>
      <c r="BD115" s="32"/>
      <c r="BE115" s="32"/>
      <c r="BF115" s="32"/>
      <c r="BG115" s="32"/>
      <c r="BH115" s="32"/>
      <c r="BI115" s="32"/>
      <c r="BJ115" s="32"/>
      <c r="BK115" s="32"/>
      <c r="BL115" s="32"/>
    </row>
    <row r="116" spans="1:64" s="33" customFormat="1">
      <c r="A116" s="76"/>
      <c r="B116" s="57">
        <v>104</v>
      </c>
      <c r="C116" s="87"/>
      <c r="D116" s="58"/>
      <c r="E116" s="77"/>
      <c r="F116" s="620"/>
      <c r="G116" s="620"/>
      <c r="H116" s="61"/>
      <c r="I116" s="62"/>
      <c r="J116" s="61"/>
      <c r="K116" s="622" t="str">
        <f t="shared" si="3"/>
        <v/>
      </c>
      <c r="L116" s="622" t="str">
        <f>IF($G116="","",IF(OR('２.全体概要'!$C$15=1,'２.全体概要'!$C$15=2),INDEX($BG$15,MATCH($G116,$BF$15,-1)),IF('２.全体概要'!$C$15=3,INDEX($BG$14,MATCH($G116,$BF$14,-1)),INDEX($BG$13,MATCH($G116,$BF$13,-1)))))</f>
        <v/>
      </c>
      <c r="M116" s="622" t="str">
        <f t="shared" si="4"/>
        <v/>
      </c>
      <c r="N116" s="623">
        <f t="shared" si="5"/>
        <v>0</v>
      </c>
      <c r="O116" s="74"/>
      <c r="P116" s="61"/>
      <c r="Q116" s="56"/>
      <c r="R116" s="72"/>
      <c r="S116" s="56"/>
      <c r="T116" s="56"/>
      <c r="U116" s="74"/>
      <c r="V116" s="61"/>
      <c r="W116" s="56"/>
      <c r="X116" s="72"/>
      <c r="Y116" s="56"/>
      <c r="Z116" s="56"/>
      <c r="AA116" s="74"/>
      <c r="AB116" s="61"/>
      <c r="AC116" s="74"/>
      <c r="AD116" s="61"/>
      <c r="AE116" s="74"/>
      <c r="AF116" s="61"/>
      <c r="AG116" s="74"/>
      <c r="AH116" s="61"/>
      <c r="AI116" s="74"/>
      <c r="AJ116" s="61"/>
      <c r="AK116" s="74"/>
      <c r="AL116" s="64"/>
      <c r="AM116" s="74"/>
      <c r="AN116" s="64"/>
      <c r="AO116" s="74"/>
      <c r="AP116" s="66"/>
      <c r="AQ116" s="74"/>
      <c r="AR116" s="61"/>
      <c r="AS116" s="275"/>
      <c r="AT116" s="74"/>
      <c r="AU116" s="61"/>
      <c r="AV116" s="626" t="str">
        <f>IF(AU116="","",IF(AU116="A",'１０.パネルラジエーター設備費用算出シート'!$G$13,IF(AU116="B",'１０.パネルラジエーター設備費用算出シート'!$N$13,IF(AU116="C",'１０.パネルラジエーター設備費用算出シート'!$G$23,IF(AU116="D",'１０.パネルラジエーター設備費用算出シート'!$N$23,IF(AU116="E",'１０.パネルラジエーター設備費用算出シート'!$G$33,IF(AU116="F",'１０.パネルラジエーター設備費用算出シート'!$N$33,IF(AU116="G",'１０.パネルラジエーター設備費用算出シート'!$G$43,IF(AU116="H",'１０.パネルラジエーター設備費用算出シート'!$N$43,IF(AU116="I",'１０.パネルラジエーター設備費用算出シート'!$G$54,'１０.パネルラジエーター設備費用算出シート'!$N$54))))))))))</f>
        <v/>
      </c>
      <c r="AW116" s="74"/>
      <c r="AX116" s="64"/>
      <c r="AY116" s="627"/>
      <c r="AZ116" s="74"/>
      <c r="BA116" s="32"/>
      <c r="BB116" s="32"/>
      <c r="BC116" s="32"/>
      <c r="BD116" s="32"/>
      <c r="BE116" s="32"/>
      <c r="BF116" s="32"/>
      <c r="BG116" s="32"/>
      <c r="BH116" s="32"/>
      <c r="BI116" s="32"/>
      <c r="BJ116" s="32"/>
      <c r="BK116" s="32"/>
      <c r="BL116" s="32"/>
    </row>
    <row r="117" spans="1:64" s="33" customFormat="1">
      <c r="A117" s="76"/>
      <c r="B117" s="57">
        <v>105</v>
      </c>
      <c r="C117" s="87"/>
      <c r="D117" s="58"/>
      <c r="E117" s="77"/>
      <c r="F117" s="620"/>
      <c r="G117" s="620"/>
      <c r="H117" s="61"/>
      <c r="I117" s="62"/>
      <c r="J117" s="61"/>
      <c r="K117" s="622" t="str">
        <f t="shared" si="3"/>
        <v/>
      </c>
      <c r="L117" s="622" t="str">
        <f>IF($G117="","",IF(OR('２.全体概要'!$C$15=1,'２.全体概要'!$C$15=2),INDEX($BG$15,MATCH($G117,$BF$15,-1)),IF('２.全体概要'!$C$15=3,INDEX($BG$14,MATCH($G117,$BF$14,-1)),INDEX($BG$13,MATCH($G117,$BF$13,-1)))))</f>
        <v/>
      </c>
      <c r="M117" s="622" t="str">
        <f t="shared" si="4"/>
        <v/>
      </c>
      <c r="N117" s="623">
        <f t="shared" si="5"/>
        <v>0</v>
      </c>
      <c r="O117" s="74"/>
      <c r="P117" s="61"/>
      <c r="Q117" s="56"/>
      <c r="R117" s="72"/>
      <c r="S117" s="56"/>
      <c r="T117" s="56"/>
      <c r="U117" s="74"/>
      <c r="V117" s="61"/>
      <c r="W117" s="56"/>
      <c r="X117" s="72"/>
      <c r="Y117" s="56"/>
      <c r="Z117" s="56"/>
      <c r="AA117" s="74"/>
      <c r="AB117" s="61"/>
      <c r="AC117" s="74"/>
      <c r="AD117" s="61"/>
      <c r="AE117" s="74"/>
      <c r="AF117" s="61"/>
      <c r="AG117" s="74"/>
      <c r="AH117" s="61"/>
      <c r="AI117" s="74"/>
      <c r="AJ117" s="61"/>
      <c r="AK117" s="74"/>
      <c r="AL117" s="64"/>
      <c r="AM117" s="74"/>
      <c r="AN117" s="64"/>
      <c r="AO117" s="74"/>
      <c r="AP117" s="66"/>
      <c r="AQ117" s="74"/>
      <c r="AR117" s="61"/>
      <c r="AS117" s="275"/>
      <c r="AT117" s="74"/>
      <c r="AU117" s="61"/>
      <c r="AV117" s="626" t="str">
        <f>IF(AU117="","",IF(AU117="A",'１０.パネルラジエーター設備費用算出シート'!$G$13,IF(AU117="B",'１０.パネルラジエーター設備費用算出シート'!$N$13,IF(AU117="C",'１０.パネルラジエーター設備費用算出シート'!$G$23,IF(AU117="D",'１０.パネルラジエーター設備費用算出シート'!$N$23,IF(AU117="E",'１０.パネルラジエーター設備費用算出シート'!$G$33,IF(AU117="F",'１０.パネルラジエーター設備費用算出シート'!$N$33,IF(AU117="G",'１０.パネルラジエーター設備費用算出シート'!$G$43,IF(AU117="H",'１０.パネルラジエーター設備費用算出シート'!$N$43,IF(AU117="I",'１０.パネルラジエーター設備費用算出シート'!$G$54,'１０.パネルラジエーター設備費用算出シート'!$N$54))))))))))</f>
        <v/>
      </c>
      <c r="AW117" s="74"/>
      <c r="AX117" s="64"/>
      <c r="AY117" s="627"/>
      <c r="AZ117" s="74"/>
      <c r="BA117" s="32"/>
      <c r="BB117" s="32"/>
      <c r="BC117" s="32"/>
      <c r="BD117" s="32"/>
      <c r="BE117" s="32"/>
      <c r="BF117" s="32"/>
      <c r="BG117" s="32"/>
      <c r="BH117" s="32"/>
      <c r="BI117" s="32"/>
      <c r="BJ117" s="32"/>
      <c r="BK117" s="32"/>
      <c r="BL117" s="32"/>
    </row>
    <row r="118" spans="1:64" s="33" customFormat="1">
      <c r="A118" s="76"/>
      <c r="B118" s="57">
        <v>106</v>
      </c>
      <c r="C118" s="87"/>
      <c r="D118" s="58"/>
      <c r="E118" s="77"/>
      <c r="F118" s="620"/>
      <c r="G118" s="620"/>
      <c r="H118" s="61"/>
      <c r="I118" s="62"/>
      <c r="J118" s="61"/>
      <c r="K118" s="622" t="str">
        <f t="shared" si="3"/>
        <v/>
      </c>
      <c r="L118" s="622" t="str">
        <f>IF($G118="","",IF(OR('２.全体概要'!$C$15=1,'２.全体概要'!$C$15=2),INDEX($BG$15,MATCH($G118,$BF$15,-1)),IF('２.全体概要'!$C$15=3,INDEX($BG$14,MATCH($G118,$BF$14,-1)),INDEX($BG$13,MATCH($G118,$BF$13,-1)))))</f>
        <v/>
      </c>
      <c r="M118" s="622" t="str">
        <f t="shared" si="4"/>
        <v/>
      </c>
      <c r="N118" s="623">
        <f t="shared" si="5"/>
        <v>0</v>
      </c>
      <c r="O118" s="74"/>
      <c r="P118" s="61"/>
      <c r="Q118" s="56"/>
      <c r="R118" s="72"/>
      <c r="S118" s="56"/>
      <c r="T118" s="56"/>
      <c r="U118" s="74"/>
      <c r="V118" s="61"/>
      <c r="W118" s="56"/>
      <c r="X118" s="72"/>
      <c r="Y118" s="56"/>
      <c r="Z118" s="56"/>
      <c r="AA118" s="74"/>
      <c r="AB118" s="61"/>
      <c r="AC118" s="74"/>
      <c r="AD118" s="61"/>
      <c r="AE118" s="74"/>
      <c r="AF118" s="61"/>
      <c r="AG118" s="74"/>
      <c r="AH118" s="61"/>
      <c r="AI118" s="74"/>
      <c r="AJ118" s="61"/>
      <c r="AK118" s="74"/>
      <c r="AL118" s="64"/>
      <c r="AM118" s="74"/>
      <c r="AN118" s="64"/>
      <c r="AO118" s="74"/>
      <c r="AP118" s="66"/>
      <c r="AQ118" s="74"/>
      <c r="AR118" s="61"/>
      <c r="AS118" s="275"/>
      <c r="AT118" s="74"/>
      <c r="AU118" s="61"/>
      <c r="AV118" s="626" t="str">
        <f>IF(AU118="","",IF(AU118="A",'１０.パネルラジエーター設備費用算出シート'!$G$13,IF(AU118="B",'１０.パネルラジエーター設備費用算出シート'!$N$13,IF(AU118="C",'１０.パネルラジエーター設備費用算出シート'!$G$23,IF(AU118="D",'１０.パネルラジエーター設備費用算出シート'!$N$23,IF(AU118="E",'１０.パネルラジエーター設備費用算出シート'!$G$33,IF(AU118="F",'１０.パネルラジエーター設備費用算出シート'!$N$33,IF(AU118="G",'１０.パネルラジエーター設備費用算出シート'!$G$43,IF(AU118="H",'１０.パネルラジエーター設備費用算出シート'!$N$43,IF(AU118="I",'１０.パネルラジエーター設備費用算出シート'!$G$54,'１０.パネルラジエーター設備費用算出シート'!$N$54))))))))))</f>
        <v/>
      </c>
      <c r="AW118" s="74"/>
      <c r="AX118" s="64"/>
      <c r="AY118" s="627"/>
      <c r="AZ118" s="74"/>
      <c r="BA118" s="32"/>
      <c r="BB118" s="32"/>
      <c r="BC118" s="32"/>
      <c r="BD118" s="32"/>
      <c r="BE118" s="32"/>
      <c r="BF118" s="32"/>
      <c r="BG118" s="32"/>
      <c r="BH118" s="32"/>
      <c r="BI118" s="32"/>
      <c r="BJ118" s="32"/>
      <c r="BK118" s="32"/>
      <c r="BL118" s="32"/>
    </row>
    <row r="119" spans="1:64" s="33" customFormat="1">
      <c r="A119" s="76"/>
      <c r="B119" s="57">
        <v>107</v>
      </c>
      <c r="C119" s="87"/>
      <c r="D119" s="58"/>
      <c r="E119" s="77"/>
      <c r="F119" s="620"/>
      <c r="G119" s="620"/>
      <c r="H119" s="61"/>
      <c r="I119" s="62"/>
      <c r="J119" s="61"/>
      <c r="K119" s="622" t="str">
        <f t="shared" si="3"/>
        <v/>
      </c>
      <c r="L119" s="622" t="str">
        <f>IF($G119="","",IF(OR('２.全体概要'!$C$15=1,'２.全体概要'!$C$15=2),INDEX($BG$15,MATCH($G119,$BF$15,-1)),IF('２.全体概要'!$C$15=3,INDEX($BG$14,MATCH($G119,$BF$14,-1)),INDEX($BG$13,MATCH($G119,$BF$13,-1)))))</f>
        <v/>
      </c>
      <c r="M119" s="622" t="str">
        <f t="shared" si="4"/>
        <v/>
      </c>
      <c r="N119" s="623">
        <f t="shared" si="5"/>
        <v>0</v>
      </c>
      <c r="O119" s="74"/>
      <c r="P119" s="61"/>
      <c r="Q119" s="56"/>
      <c r="R119" s="72"/>
      <c r="S119" s="56"/>
      <c r="T119" s="56"/>
      <c r="U119" s="74"/>
      <c r="V119" s="61"/>
      <c r="W119" s="56"/>
      <c r="X119" s="72"/>
      <c r="Y119" s="56"/>
      <c r="Z119" s="56"/>
      <c r="AA119" s="74"/>
      <c r="AB119" s="61"/>
      <c r="AC119" s="74"/>
      <c r="AD119" s="61"/>
      <c r="AE119" s="74"/>
      <c r="AF119" s="61"/>
      <c r="AG119" s="74"/>
      <c r="AH119" s="61"/>
      <c r="AI119" s="74"/>
      <c r="AJ119" s="61"/>
      <c r="AK119" s="74"/>
      <c r="AL119" s="64"/>
      <c r="AM119" s="74"/>
      <c r="AN119" s="64"/>
      <c r="AO119" s="74"/>
      <c r="AP119" s="66"/>
      <c r="AQ119" s="74"/>
      <c r="AR119" s="61"/>
      <c r="AS119" s="275"/>
      <c r="AT119" s="74"/>
      <c r="AU119" s="61"/>
      <c r="AV119" s="626" t="str">
        <f>IF(AU119="","",IF(AU119="A",'１０.パネルラジエーター設備費用算出シート'!$G$13,IF(AU119="B",'１０.パネルラジエーター設備費用算出シート'!$N$13,IF(AU119="C",'１０.パネルラジエーター設備費用算出シート'!$G$23,IF(AU119="D",'１０.パネルラジエーター設備費用算出シート'!$N$23,IF(AU119="E",'１０.パネルラジエーター設備費用算出シート'!$G$33,IF(AU119="F",'１０.パネルラジエーター設備費用算出シート'!$N$33,IF(AU119="G",'１０.パネルラジエーター設備費用算出シート'!$G$43,IF(AU119="H",'１０.パネルラジエーター設備費用算出シート'!$N$43,IF(AU119="I",'１０.パネルラジエーター設備費用算出シート'!$G$54,'１０.パネルラジエーター設備費用算出シート'!$N$54))))))))))</f>
        <v/>
      </c>
      <c r="AW119" s="74"/>
      <c r="AX119" s="64"/>
      <c r="AY119" s="627"/>
      <c r="AZ119" s="74"/>
      <c r="BA119" s="32"/>
      <c r="BB119" s="32"/>
      <c r="BC119" s="32"/>
      <c r="BD119" s="32"/>
      <c r="BE119" s="32"/>
      <c r="BF119" s="32"/>
      <c r="BG119" s="32"/>
      <c r="BH119" s="32"/>
      <c r="BI119" s="32"/>
      <c r="BJ119" s="32"/>
      <c r="BK119" s="32"/>
      <c r="BL119" s="32"/>
    </row>
    <row r="120" spans="1:64" s="33" customFormat="1">
      <c r="A120" s="76"/>
      <c r="B120" s="57">
        <v>108</v>
      </c>
      <c r="C120" s="87"/>
      <c r="D120" s="58"/>
      <c r="E120" s="77"/>
      <c r="F120" s="620"/>
      <c r="G120" s="620"/>
      <c r="H120" s="61"/>
      <c r="I120" s="62"/>
      <c r="J120" s="61"/>
      <c r="K120" s="622" t="str">
        <f t="shared" si="3"/>
        <v/>
      </c>
      <c r="L120" s="622" t="str">
        <f>IF($G120="","",IF(OR('２.全体概要'!$C$15=1,'２.全体概要'!$C$15=2),INDEX($BG$15,MATCH($G120,$BF$15,-1)),IF('２.全体概要'!$C$15=3,INDEX($BG$14,MATCH($G120,$BF$14,-1)),INDEX($BG$13,MATCH($G120,$BF$13,-1)))))</f>
        <v/>
      </c>
      <c r="M120" s="622" t="str">
        <f t="shared" si="4"/>
        <v/>
      </c>
      <c r="N120" s="623">
        <f t="shared" si="5"/>
        <v>0</v>
      </c>
      <c r="O120" s="74"/>
      <c r="P120" s="61"/>
      <c r="Q120" s="56"/>
      <c r="R120" s="72"/>
      <c r="S120" s="56"/>
      <c r="T120" s="56"/>
      <c r="U120" s="74"/>
      <c r="V120" s="61"/>
      <c r="W120" s="56"/>
      <c r="X120" s="72"/>
      <c r="Y120" s="56"/>
      <c r="Z120" s="56"/>
      <c r="AA120" s="74"/>
      <c r="AB120" s="61"/>
      <c r="AC120" s="74"/>
      <c r="AD120" s="61"/>
      <c r="AE120" s="74"/>
      <c r="AF120" s="61"/>
      <c r="AG120" s="74"/>
      <c r="AH120" s="61"/>
      <c r="AI120" s="74"/>
      <c r="AJ120" s="61"/>
      <c r="AK120" s="74"/>
      <c r="AL120" s="64"/>
      <c r="AM120" s="74"/>
      <c r="AN120" s="64"/>
      <c r="AO120" s="74"/>
      <c r="AP120" s="66"/>
      <c r="AQ120" s="74"/>
      <c r="AR120" s="61"/>
      <c r="AS120" s="275"/>
      <c r="AT120" s="74"/>
      <c r="AU120" s="61"/>
      <c r="AV120" s="626" t="str">
        <f>IF(AU120="","",IF(AU120="A",'１０.パネルラジエーター設備費用算出シート'!$G$13,IF(AU120="B",'１０.パネルラジエーター設備費用算出シート'!$N$13,IF(AU120="C",'１０.パネルラジエーター設備費用算出シート'!$G$23,IF(AU120="D",'１０.パネルラジエーター設備費用算出シート'!$N$23,IF(AU120="E",'１０.パネルラジエーター設備費用算出シート'!$G$33,IF(AU120="F",'１０.パネルラジエーター設備費用算出シート'!$N$33,IF(AU120="G",'１０.パネルラジエーター設備費用算出シート'!$G$43,IF(AU120="H",'１０.パネルラジエーター設備費用算出シート'!$N$43,IF(AU120="I",'１０.パネルラジエーター設備費用算出シート'!$G$54,'１０.パネルラジエーター設備費用算出シート'!$N$54))))))))))</f>
        <v/>
      </c>
      <c r="AW120" s="74"/>
      <c r="AX120" s="64"/>
      <c r="AY120" s="627"/>
      <c r="AZ120" s="74"/>
      <c r="BA120" s="32"/>
      <c r="BB120" s="32"/>
      <c r="BC120" s="32"/>
      <c r="BD120" s="32"/>
      <c r="BE120" s="32"/>
      <c r="BF120" s="32"/>
      <c r="BG120" s="32"/>
      <c r="BH120" s="32"/>
      <c r="BI120" s="32"/>
      <c r="BJ120" s="32"/>
      <c r="BK120" s="32"/>
      <c r="BL120" s="32"/>
    </row>
    <row r="121" spans="1:64" s="33" customFormat="1">
      <c r="A121" s="76"/>
      <c r="B121" s="57">
        <v>109</v>
      </c>
      <c r="C121" s="87"/>
      <c r="D121" s="58"/>
      <c r="E121" s="77"/>
      <c r="F121" s="620"/>
      <c r="G121" s="620"/>
      <c r="H121" s="61"/>
      <c r="I121" s="62"/>
      <c r="J121" s="61"/>
      <c r="K121" s="622" t="str">
        <f t="shared" si="3"/>
        <v/>
      </c>
      <c r="L121" s="622" t="str">
        <f>IF($G121="","",IF(OR('２.全体概要'!$C$15=1,'２.全体概要'!$C$15=2),INDEX($BG$15,MATCH($G121,$BF$15,-1)),IF('２.全体概要'!$C$15=3,INDEX($BG$14,MATCH($G121,$BF$14,-1)),INDEX($BG$13,MATCH($G121,$BF$13,-1)))))</f>
        <v/>
      </c>
      <c r="M121" s="622" t="str">
        <f t="shared" si="4"/>
        <v/>
      </c>
      <c r="N121" s="623">
        <f t="shared" si="5"/>
        <v>0</v>
      </c>
      <c r="O121" s="74"/>
      <c r="P121" s="61"/>
      <c r="Q121" s="56"/>
      <c r="R121" s="72"/>
      <c r="S121" s="56"/>
      <c r="T121" s="56"/>
      <c r="U121" s="74"/>
      <c r="V121" s="61"/>
      <c r="W121" s="56"/>
      <c r="X121" s="72"/>
      <c r="Y121" s="56"/>
      <c r="Z121" s="56"/>
      <c r="AA121" s="74"/>
      <c r="AB121" s="61"/>
      <c r="AC121" s="74"/>
      <c r="AD121" s="61"/>
      <c r="AE121" s="74"/>
      <c r="AF121" s="61"/>
      <c r="AG121" s="74"/>
      <c r="AH121" s="61"/>
      <c r="AI121" s="74"/>
      <c r="AJ121" s="61"/>
      <c r="AK121" s="74"/>
      <c r="AL121" s="64"/>
      <c r="AM121" s="74"/>
      <c r="AN121" s="64"/>
      <c r="AO121" s="74"/>
      <c r="AP121" s="66"/>
      <c r="AQ121" s="74"/>
      <c r="AR121" s="61"/>
      <c r="AS121" s="275"/>
      <c r="AT121" s="74"/>
      <c r="AU121" s="61"/>
      <c r="AV121" s="626" t="str">
        <f>IF(AU121="","",IF(AU121="A",'１０.パネルラジエーター設備費用算出シート'!$G$13,IF(AU121="B",'１０.パネルラジエーター設備費用算出シート'!$N$13,IF(AU121="C",'１０.パネルラジエーター設備費用算出シート'!$G$23,IF(AU121="D",'１０.パネルラジエーター設備費用算出シート'!$N$23,IF(AU121="E",'１０.パネルラジエーター設備費用算出シート'!$G$33,IF(AU121="F",'１０.パネルラジエーター設備費用算出シート'!$N$33,IF(AU121="G",'１０.パネルラジエーター設備費用算出シート'!$G$43,IF(AU121="H",'１０.パネルラジエーター設備費用算出シート'!$N$43,IF(AU121="I",'１０.パネルラジエーター設備費用算出シート'!$G$54,'１０.パネルラジエーター設備費用算出シート'!$N$54))))))))))</f>
        <v/>
      </c>
      <c r="AW121" s="74"/>
      <c r="AX121" s="64"/>
      <c r="AY121" s="627"/>
      <c r="AZ121" s="74"/>
      <c r="BA121" s="32"/>
      <c r="BB121" s="32"/>
      <c r="BC121" s="32"/>
      <c r="BD121" s="32"/>
      <c r="BE121" s="32"/>
      <c r="BF121" s="32"/>
      <c r="BG121" s="32"/>
      <c r="BH121" s="32"/>
      <c r="BI121" s="32"/>
      <c r="BJ121" s="32"/>
      <c r="BK121" s="32"/>
      <c r="BL121" s="32"/>
    </row>
    <row r="122" spans="1:64" s="33" customFormat="1">
      <c r="A122" s="76"/>
      <c r="B122" s="57">
        <v>110</v>
      </c>
      <c r="C122" s="87"/>
      <c r="D122" s="58"/>
      <c r="E122" s="77"/>
      <c r="F122" s="620"/>
      <c r="G122" s="620"/>
      <c r="H122" s="61"/>
      <c r="I122" s="62"/>
      <c r="J122" s="61"/>
      <c r="K122" s="622" t="str">
        <f t="shared" si="3"/>
        <v/>
      </c>
      <c r="L122" s="622" t="str">
        <f>IF($G122="","",IF(OR('２.全体概要'!$C$15=1,'２.全体概要'!$C$15=2),INDEX($BG$15,MATCH($G122,$BF$15,-1)),IF('２.全体概要'!$C$15=3,INDEX($BG$14,MATCH($G122,$BF$14,-1)),INDEX($BG$13,MATCH($G122,$BF$13,-1)))))</f>
        <v/>
      </c>
      <c r="M122" s="622" t="str">
        <f t="shared" si="4"/>
        <v/>
      </c>
      <c r="N122" s="623">
        <f t="shared" si="5"/>
        <v>0</v>
      </c>
      <c r="O122" s="74"/>
      <c r="P122" s="61"/>
      <c r="Q122" s="56"/>
      <c r="R122" s="72"/>
      <c r="S122" s="56"/>
      <c r="T122" s="56"/>
      <c r="U122" s="74"/>
      <c r="V122" s="61"/>
      <c r="W122" s="56"/>
      <c r="X122" s="72"/>
      <c r="Y122" s="56"/>
      <c r="Z122" s="56"/>
      <c r="AA122" s="74"/>
      <c r="AB122" s="61"/>
      <c r="AC122" s="74"/>
      <c r="AD122" s="61"/>
      <c r="AE122" s="74"/>
      <c r="AF122" s="61"/>
      <c r="AG122" s="74"/>
      <c r="AH122" s="61"/>
      <c r="AI122" s="74"/>
      <c r="AJ122" s="61"/>
      <c r="AK122" s="74"/>
      <c r="AL122" s="64"/>
      <c r="AM122" s="74"/>
      <c r="AN122" s="64"/>
      <c r="AO122" s="74"/>
      <c r="AP122" s="66"/>
      <c r="AQ122" s="74"/>
      <c r="AR122" s="61"/>
      <c r="AS122" s="275"/>
      <c r="AT122" s="74"/>
      <c r="AU122" s="61"/>
      <c r="AV122" s="626" t="str">
        <f>IF(AU122="","",IF(AU122="A",'１０.パネルラジエーター設備費用算出シート'!$G$13,IF(AU122="B",'１０.パネルラジエーター設備費用算出シート'!$N$13,IF(AU122="C",'１０.パネルラジエーター設備費用算出シート'!$G$23,IF(AU122="D",'１０.パネルラジエーター設備費用算出シート'!$N$23,IF(AU122="E",'１０.パネルラジエーター設備費用算出シート'!$G$33,IF(AU122="F",'１０.パネルラジエーター設備費用算出シート'!$N$33,IF(AU122="G",'１０.パネルラジエーター設備費用算出シート'!$G$43,IF(AU122="H",'１０.パネルラジエーター設備費用算出シート'!$N$43,IF(AU122="I",'１０.パネルラジエーター設備費用算出シート'!$G$54,'１０.パネルラジエーター設備費用算出シート'!$N$54))))))))))</f>
        <v/>
      </c>
      <c r="AW122" s="74"/>
      <c r="AX122" s="64"/>
      <c r="AY122" s="627"/>
      <c r="AZ122" s="74"/>
      <c r="BA122" s="32"/>
      <c r="BB122" s="32"/>
      <c r="BC122" s="32"/>
      <c r="BD122" s="32"/>
      <c r="BE122" s="32"/>
      <c r="BF122" s="32"/>
      <c r="BG122" s="32"/>
      <c r="BH122" s="32"/>
      <c r="BI122" s="32"/>
      <c r="BJ122" s="32"/>
      <c r="BK122" s="32"/>
      <c r="BL122" s="32"/>
    </row>
    <row r="123" spans="1:64" s="33" customFormat="1">
      <c r="A123" s="76"/>
      <c r="B123" s="57">
        <v>111</v>
      </c>
      <c r="C123" s="87"/>
      <c r="D123" s="58"/>
      <c r="E123" s="77"/>
      <c r="F123" s="620"/>
      <c r="G123" s="620"/>
      <c r="H123" s="61"/>
      <c r="I123" s="62"/>
      <c r="J123" s="61"/>
      <c r="K123" s="622" t="str">
        <f t="shared" si="3"/>
        <v/>
      </c>
      <c r="L123" s="622" t="str">
        <f>IF($G123="","",IF(OR('２.全体概要'!$C$15=1,'２.全体概要'!$C$15=2),INDEX($BG$15,MATCH($G123,$BF$15,-1)),IF('２.全体概要'!$C$15=3,INDEX($BG$14,MATCH($G123,$BF$14,-1)),INDEX($BG$13,MATCH($G123,$BF$13,-1)))))</f>
        <v/>
      </c>
      <c r="M123" s="622" t="str">
        <f t="shared" si="4"/>
        <v/>
      </c>
      <c r="N123" s="623">
        <f t="shared" si="5"/>
        <v>0</v>
      </c>
      <c r="O123" s="74"/>
      <c r="P123" s="61"/>
      <c r="Q123" s="56"/>
      <c r="R123" s="72"/>
      <c r="S123" s="56"/>
      <c r="T123" s="56"/>
      <c r="U123" s="74"/>
      <c r="V123" s="61"/>
      <c r="W123" s="56"/>
      <c r="X123" s="72"/>
      <c r="Y123" s="56"/>
      <c r="Z123" s="56"/>
      <c r="AA123" s="74"/>
      <c r="AB123" s="61"/>
      <c r="AC123" s="74"/>
      <c r="AD123" s="61"/>
      <c r="AE123" s="74"/>
      <c r="AF123" s="61"/>
      <c r="AG123" s="74"/>
      <c r="AH123" s="61"/>
      <c r="AI123" s="74"/>
      <c r="AJ123" s="61"/>
      <c r="AK123" s="74"/>
      <c r="AL123" s="64"/>
      <c r="AM123" s="74"/>
      <c r="AN123" s="64"/>
      <c r="AO123" s="74"/>
      <c r="AP123" s="66"/>
      <c r="AQ123" s="74"/>
      <c r="AR123" s="61"/>
      <c r="AS123" s="275"/>
      <c r="AT123" s="74"/>
      <c r="AU123" s="61"/>
      <c r="AV123" s="626" t="str">
        <f>IF(AU123="","",IF(AU123="A",'１０.パネルラジエーター設備費用算出シート'!$G$13,IF(AU123="B",'１０.パネルラジエーター設備費用算出シート'!$N$13,IF(AU123="C",'１０.パネルラジエーター設備費用算出シート'!$G$23,IF(AU123="D",'１０.パネルラジエーター設備費用算出シート'!$N$23,IF(AU123="E",'１０.パネルラジエーター設備費用算出シート'!$G$33,IF(AU123="F",'１０.パネルラジエーター設備費用算出シート'!$N$33,IF(AU123="G",'１０.パネルラジエーター設備費用算出シート'!$G$43,IF(AU123="H",'１０.パネルラジエーター設備費用算出シート'!$N$43,IF(AU123="I",'１０.パネルラジエーター設備費用算出シート'!$G$54,'１０.パネルラジエーター設備費用算出シート'!$N$54))))))))))</f>
        <v/>
      </c>
      <c r="AW123" s="74"/>
      <c r="AX123" s="64"/>
      <c r="AY123" s="627"/>
      <c r="AZ123" s="74"/>
      <c r="BA123" s="32"/>
      <c r="BB123" s="32"/>
      <c r="BC123" s="32"/>
      <c r="BD123" s="32"/>
      <c r="BE123" s="32"/>
      <c r="BF123" s="32"/>
      <c r="BG123" s="32"/>
      <c r="BH123" s="32"/>
      <c r="BI123" s="32"/>
      <c r="BJ123" s="32"/>
      <c r="BK123" s="32"/>
      <c r="BL123" s="32"/>
    </row>
    <row r="124" spans="1:64" s="33" customFormat="1">
      <c r="A124" s="76"/>
      <c r="B124" s="57">
        <v>112</v>
      </c>
      <c r="C124" s="87"/>
      <c r="D124" s="58"/>
      <c r="E124" s="77"/>
      <c r="F124" s="620"/>
      <c r="G124" s="620"/>
      <c r="H124" s="61"/>
      <c r="I124" s="62"/>
      <c r="J124" s="61"/>
      <c r="K124" s="622" t="str">
        <f t="shared" si="3"/>
        <v/>
      </c>
      <c r="L124" s="622" t="str">
        <f>IF($G124="","",IF(OR('２.全体概要'!$C$15=1,'２.全体概要'!$C$15=2),INDEX($BG$15,MATCH($G124,$BF$15,-1)),IF('２.全体概要'!$C$15=3,INDEX($BG$14,MATCH($G124,$BF$14,-1)),INDEX($BG$13,MATCH($G124,$BF$13,-1)))))</f>
        <v/>
      </c>
      <c r="M124" s="622" t="str">
        <f t="shared" si="4"/>
        <v/>
      </c>
      <c r="N124" s="623">
        <f t="shared" si="5"/>
        <v>0</v>
      </c>
      <c r="O124" s="74"/>
      <c r="P124" s="61"/>
      <c r="Q124" s="56"/>
      <c r="R124" s="72"/>
      <c r="S124" s="56"/>
      <c r="T124" s="56"/>
      <c r="U124" s="74"/>
      <c r="V124" s="61"/>
      <c r="W124" s="56"/>
      <c r="X124" s="72"/>
      <c r="Y124" s="56"/>
      <c r="Z124" s="56"/>
      <c r="AA124" s="74"/>
      <c r="AB124" s="61"/>
      <c r="AC124" s="74"/>
      <c r="AD124" s="61"/>
      <c r="AE124" s="74"/>
      <c r="AF124" s="61"/>
      <c r="AG124" s="74"/>
      <c r="AH124" s="61"/>
      <c r="AI124" s="74"/>
      <c r="AJ124" s="61"/>
      <c r="AK124" s="74"/>
      <c r="AL124" s="64"/>
      <c r="AM124" s="74"/>
      <c r="AN124" s="64"/>
      <c r="AO124" s="74"/>
      <c r="AP124" s="66"/>
      <c r="AQ124" s="74"/>
      <c r="AR124" s="61"/>
      <c r="AS124" s="275"/>
      <c r="AT124" s="74"/>
      <c r="AU124" s="61"/>
      <c r="AV124" s="626" t="str">
        <f>IF(AU124="","",IF(AU124="A",'１０.パネルラジエーター設備費用算出シート'!$G$13,IF(AU124="B",'１０.パネルラジエーター設備費用算出シート'!$N$13,IF(AU124="C",'１０.パネルラジエーター設備費用算出シート'!$G$23,IF(AU124="D",'１０.パネルラジエーター設備費用算出シート'!$N$23,IF(AU124="E",'１０.パネルラジエーター設備費用算出シート'!$G$33,IF(AU124="F",'１０.パネルラジエーター設備費用算出シート'!$N$33,IF(AU124="G",'１０.パネルラジエーター設備費用算出シート'!$G$43,IF(AU124="H",'１０.パネルラジエーター設備費用算出シート'!$N$43,IF(AU124="I",'１０.パネルラジエーター設備費用算出シート'!$G$54,'１０.パネルラジエーター設備費用算出シート'!$N$54))))))))))</f>
        <v/>
      </c>
      <c r="AW124" s="74"/>
      <c r="AX124" s="64"/>
      <c r="AY124" s="627"/>
      <c r="AZ124" s="74"/>
      <c r="BA124" s="32"/>
      <c r="BB124" s="32"/>
      <c r="BC124" s="32"/>
      <c r="BD124" s="32"/>
      <c r="BE124" s="32"/>
      <c r="BF124" s="32"/>
      <c r="BG124" s="32"/>
      <c r="BH124" s="32"/>
      <c r="BI124" s="32"/>
      <c r="BJ124" s="32"/>
      <c r="BK124" s="32"/>
      <c r="BL124" s="32"/>
    </row>
    <row r="125" spans="1:64" s="33" customFormat="1">
      <c r="A125" s="76"/>
      <c r="B125" s="57">
        <v>113</v>
      </c>
      <c r="C125" s="87"/>
      <c r="D125" s="58"/>
      <c r="E125" s="77"/>
      <c r="F125" s="620"/>
      <c r="G125" s="620"/>
      <c r="H125" s="61"/>
      <c r="I125" s="62"/>
      <c r="J125" s="61"/>
      <c r="K125" s="622" t="str">
        <f t="shared" si="3"/>
        <v/>
      </c>
      <c r="L125" s="622" t="str">
        <f>IF($G125="","",IF(OR('２.全体概要'!$C$15=1,'２.全体概要'!$C$15=2),INDEX($BG$15,MATCH($G125,$BF$15,-1)),IF('２.全体概要'!$C$15=3,INDEX($BG$14,MATCH($G125,$BF$14,-1)),INDEX($BG$13,MATCH($G125,$BF$13,-1)))))</f>
        <v/>
      </c>
      <c r="M125" s="622" t="str">
        <f t="shared" si="4"/>
        <v/>
      </c>
      <c r="N125" s="623">
        <f t="shared" si="5"/>
        <v>0</v>
      </c>
      <c r="O125" s="74"/>
      <c r="P125" s="61"/>
      <c r="Q125" s="56"/>
      <c r="R125" s="72"/>
      <c r="S125" s="56"/>
      <c r="T125" s="56"/>
      <c r="U125" s="74"/>
      <c r="V125" s="61"/>
      <c r="W125" s="56"/>
      <c r="X125" s="72"/>
      <c r="Y125" s="56"/>
      <c r="Z125" s="56"/>
      <c r="AA125" s="74"/>
      <c r="AB125" s="61"/>
      <c r="AC125" s="74"/>
      <c r="AD125" s="61"/>
      <c r="AE125" s="74"/>
      <c r="AF125" s="61"/>
      <c r="AG125" s="74"/>
      <c r="AH125" s="61"/>
      <c r="AI125" s="74"/>
      <c r="AJ125" s="61"/>
      <c r="AK125" s="74"/>
      <c r="AL125" s="64"/>
      <c r="AM125" s="74"/>
      <c r="AN125" s="64"/>
      <c r="AO125" s="74"/>
      <c r="AP125" s="66"/>
      <c r="AQ125" s="74"/>
      <c r="AR125" s="61"/>
      <c r="AS125" s="275"/>
      <c r="AT125" s="74"/>
      <c r="AU125" s="61"/>
      <c r="AV125" s="626" t="str">
        <f>IF(AU125="","",IF(AU125="A",'１０.パネルラジエーター設備費用算出シート'!$G$13,IF(AU125="B",'１０.パネルラジエーター設備費用算出シート'!$N$13,IF(AU125="C",'１０.パネルラジエーター設備費用算出シート'!$G$23,IF(AU125="D",'１０.パネルラジエーター設備費用算出シート'!$N$23,IF(AU125="E",'１０.パネルラジエーター設備費用算出シート'!$G$33,IF(AU125="F",'１０.パネルラジエーター設備費用算出シート'!$N$33,IF(AU125="G",'１０.パネルラジエーター設備費用算出シート'!$G$43,IF(AU125="H",'１０.パネルラジエーター設備費用算出シート'!$N$43,IF(AU125="I",'１０.パネルラジエーター設備費用算出シート'!$G$54,'１０.パネルラジエーター設備費用算出シート'!$N$54))))))))))</f>
        <v/>
      </c>
      <c r="AW125" s="74"/>
      <c r="AX125" s="64"/>
      <c r="AY125" s="627"/>
      <c r="AZ125" s="74"/>
      <c r="BA125" s="32"/>
      <c r="BB125" s="32"/>
      <c r="BC125" s="32"/>
      <c r="BD125" s="32"/>
      <c r="BE125" s="32"/>
      <c r="BF125" s="32"/>
      <c r="BG125" s="32"/>
      <c r="BH125" s="32"/>
      <c r="BI125" s="32"/>
      <c r="BJ125" s="32"/>
      <c r="BK125" s="32"/>
      <c r="BL125" s="32"/>
    </row>
    <row r="126" spans="1:64" s="33" customFormat="1">
      <c r="A126" s="76"/>
      <c r="B126" s="57">
        <v>114</v>
      </c>
      <c r="C126" s="87"/>
      <c r="D126" s="58"/>
      <c r="E126" s="77"/>
      <c r="F126" s="620"/>
      <c r="G126" s="620"/>
      <c r="H126" s="61"/>
      <c r="I126" s="62"/>
      <c r="J126" s="61"/>
      <c r="K126" s="622" t="str">
        <f t="shared" si="3"/>
        <v/>
      </c>
      <c r="L126" s="622" t="str">
        <f>IF($G126="","",IF(OR('２.全体概要'!$C$15=1,'２.全体概要'!$C$15=2),INDEX($BG$15,MATCH($G126,$BF$15,-1)),IF('２.全体概要'!$C$15=3,INDEX($BG$14,MATCH($G126,$BF$14,-1)),INDEX($BG$13,MATCH($G126,$BF$13,-1)))))</f>
        <v/>
      </c>
      <c r="M126" s="622" t="str">
        <f t="shared" si="4"/>
        <v/>
      </c>
      <c r="N126" s="623">
        <f t="shared" si="5"/>
        <v>0</v>
      </c>
      <c r="O126" s="74"/>
      <c r="P126" s="61"/>
      <c r="Q126" s="56"/>
      <c r="R126" s="72"/>
      <c r="S126" s="56"/>
      <c r="T126" s="56"/>
      <c r="U126" s="74"/>
      <c r="V126" s="61"/>
      <c r="W126" s="56"/>
      <c r="X126" s="72"/>
      <c r="Y126" s="56"/>
      <c r="Z126" s="56"/>
      <c r="AA126" s="74"/>
      <c r="AB126" s="61"/>
      <c r="AC126" s="74"/>
      <c r="AD126" s="61"/>
      <c r="AE126" s="74"/>
      <c r="AF126" s="61"/>
      <c r="AG126" s="74"/>
      <c r="AH126" s="61"/>
      <c r="AI126" s="74"/>
      <c r="AJ126" s="61"/>
      <c r="AK126" s="74"/>
      <c r="AL126" s="64"/>
      <c r="AM126" s="74"/>
      <c r="AN126" s="64"/>
      <c r="AO126" s="74"/>
      <c r="AP126" s="66"/>
      <c r="AQ126" s="74"/>
      <c r="AR126" s="61"/>
      <c r="AS126" s="275"/>
      <c r="AT126" s="74"/>
      <c r="AU126" s="61"/>
      <c r="AV126" s="626" t="str">
        <f>IF(AU126="","",IF(AU126="A",'１０.パネルラジエーター設備費用算出シート'!$G$13,IF(AU126="B",'１０.パネルラジエーター設備費用算出シート'!$N$13,IF(AU126="C",'１０.パネルラジエーター設備費用算出シート'!$G$23,IF(AU126="D",'１０.パネルラジエーター設備費用算出シート'!$N$23,IF(AU126="E",'１０.パネルラジエーター設備費用算出シート'!$G$33,IF(AU126="F",'１０.パネルラジエーター設備費用算出シート'!$N$33,IF(AU126="G",'１０.パネルラジエーター設備費用算出シート'!$G$43,IF(AU126="H",'１０.パネルラジエーター設備費用算出シート'!$N$43,IF(AU126="I",'１０.パネルラジエーター設備費用算出シート'!$G$54,'１０.パネルラジエーター設備費用算出シート'!$N$54))))))))))</f>
        <v/>
      </c>
      <c r="AW126" s="74"/>
      <c r="AX126" s="64"/>
      <c r="AY126" s="627"/>
      <c r="AZ126" s="74"/>
      <c r="BA126" s="32"/>
      <c r="BB126" s="32"/>
      <c r="BC126" s="32"/>
      <c r="BD126" s="32"/>
      <c r="BE126" s="32"/>
      <c r="BF126" s="32"/>
      <c r="BG126" s="32"/>
      <c r="BH126" s="32"/>
      <c r="BI126" s="32"/>
      <c r="BJ126" s="32"/>
      <c r="BK126" s="32"/>
      <c r="BL126" s="32"/>
    </row>
    <row r="127" spans="1:64" s="33" customFormat="1">
      <c r="A127" s="76"/>
      <c r="B127" s="57">
        <v>115</v>
      </c>
      <c r="C127" s="87"/>
      <c r="D127" s="58"/>
      <c r="E127" s="77"/>
      <c r="F127" s="620"/>
      <c r="G127" s="620"/>
      <c r="H127" s="61"/>
      <c r="I127" s="62"/>
      <c r="J127" s="61"/>
      <c r="K127" s="622" t="str">
        <f t="shared" si="3"/>
        <v/>
      </c>
      <c r="L127" s="622" t="str">
        <f>IF($G127="","",IF(OR('２.全体概要'!$C$15=1,'２.全体概要'!$C$15=2),INDEX($BG$15,MATCH($G127,$BF$15,-1)),IF('２.全体概要'!$C$15=3,INDEX($BG$14,MATCH($G127,$BF$14,-1)),INDEX($BG$13,MATCH($G127,$BF$13,-1)))))</f>
        <v/>
      </c>
      <c r="M127" s="622" t="str">
        <f t="shared" si="4"/>
        <v/>
      </c>
      <c r="N127" s="623">
        <f t="shared" si="5"/>
        <v>0</v>
      </c>
      <c r="O127" s="74"/>
      <c r="P127" s="61"/>
      <c r="Q127" s="56"/>
      <c r="R127" s="72"/>
      <c r="S127" s="56"/>
      <c r="T127" s="56"/>
      <c r="U127" s="74"/>
      <c r="V127" s="61"/>
      <c r="W127" s="56"/>
      <c r="X127" s="72"/>
      <c r="Y127" s="56"/>
      <c r="Z127" s="56"/>
      <c r="AA127" s="74"/>
      <c r="AB127" s="61"/>
      <c r="AC127" s="74"/>
      <c r="AD127" s="61"/>
      <c r="AE127" s="74"/>
      <c r="AF127" s="61"/>
      <c r="AG127" s="74"/>
      <c r="AH127" s="61"/>
      <c r="AI127" s="74"/>
      <c r="AJ127" s="61"/>
      <c r="AK127" s="74"/>
      <c r="AL127" s="64"/>
      <c r="AM127" s="74"/>
      <c r="AN127" s="64"/>
      <c r="AO127" s="74"/>
      <c r="AP127" s="66"/>
      <c r="AQ127" s="74"/>
      <c r="AR127" s="61"/>
      <c r="AS127" s="275"/>
      <c r="AT127" s="74"/>
      <c r="AU127" s="61"/>
      <c r="AV127" s="626" t="str">
        <f>IF(AU127="","",IF(AU127="A",'１０.パネルラジエーター設備費用算出シート'!$G$13,IF(AU127="B",'１０.パネルラジエーター設備費用算出シート'!$N$13,IF(AU127="C",'１０.パネルラジエーター設備費用算出シート'!$G$23,IF(AU127="D",'１０.パネルラジエーター設備費用算出シート'!$N$23,IF(AU127="E",'１０.パネルラジエーター設備費用算出シート'!$G$33,IF(AU127="F",'１０.パネルラジエーター設備費用算出シート'!$N$33,IF(AU127="G",'１０.パネルラジエーター設備費用算出シート'!$G$43,IF(AU127="H",'１０.パネルラジエーター設備費用算出シート'!$N$43,IF(AU127="I",'１０.パネルラジエーター設備費用算出シート'!$G$54,'１０.パネルラジエーター設備費用算出シート'!$N$54))))))))))</f>
        <v/>
      </c>
      <c r="AW127" s="74"/>
      <c r="AX127" s="64"/>
      <c r="AY127" s="627"/>
      <c r="AZ127" s="74"/>
      <c r="BA127" s="32"/>
      <c r="BB127" s="32"/>
      <c r="BC127" s="32"/>
      <c r="BD127" s="32"/>
      <c r="BE127" s="32"/>
      <c r="BF127" s="32"/>
      <c r="BG127" s="32"/>
      <c r="BH127" s="32"/>
      <c r="BI127" s="32"/>
      <c r="BJ127" s="32"/>
      <c r="BK127" s="32"/>
      <c r="BL127" s="32"/>
    </row>
    <row r="128" spans="1:64" s="33" customFormat="1">
      <c r="A128" s="76"/>
      <c r="B128" s="57">
        <v>116</v>
      </c>
      <c r="C128" s="87"/>
      <c r="D128" s="58"/>
      <c r="E128" s="77"/>
      <c r="F128" s="620"/>
      <c r="G128" s="620"/>
      <c r="H128" s="61"/>
      <c r="I128" s="62"/>
      <c r="J128" s="61"/>
      <c r="K128" s="622" t="str">
        <f t="shared" si="3"/>
        <v/>
      </c>
      <c r="L128" s="622" t="str">
        <f>IF($G128="","",IF(OR('２.全体概要'!$C$15=1,'２.全体概要'!$C$15=2),INDEX($BG$15,MATCH($G128,$BF$15,-1)),IF('２.全体概要'!$C$15=3,INDEX($BG$14,MATCH($G128,$BF$14,-1)),INDEX($BG$13,MATCH($G128,$BF$13,-1)))))</f>
        <v/>
      </c>
      <c r="M128" s="622" t="str">
        <f t="shared" si="4"/>
        <v/>
      </c>
      <c r="N128" s="623">
        <f t="shared" si="5"/>
        <v>0</v>
      </c>
      <c r="O128" s="74"/>
      <c r="P128" s="61"/>
      <c r="Q128" s="56"/>
      <c r="R128" s="72"/>
      <c r="S128" s="56"/>
      <c r="T128" s="56"/>
      <c r="U128" s="74"/>
      <c r="V128" s="61"/>
      <c r="W128" s="56"/>
      <c r="X128" s="72"/>
      <c r="Y128" s="56"/>
      <c r="Z128" s="56"/>
      <c r="AA128" s="74"/>
      <c r="AB128" s="61"/>
      <c r="AC128" s="74"/>
      <c r="AD128" s="61"/>
      <c r="AE128" s="74"/>
      <c r="AF128" s="61"/>
      <c r="AG128" s="74"/>
      <c r="AH128" s="61"/>
      <c r="AI128" s="74"/>
      <c r="AJ128" s="61"/>
      <c r="AK128" s="74"/>
      <c r="AL128" s="64"/>
      <c r="AM128" s="74"/>
      <c r="AN128" s="64"/>
      <c r="AO128" s="74"/>
      <c r="AP128" s="66"/>
      <c r="AQ128" s="74"/>
      <c r="AR128" s="61"/>
      <c r="AS128" s="275"/>
      <c r="AT128" s="74"/>
      <c r="AU128" s="61"/>
      <c r="AV128" s="626" t="str">
        <f>IF(AU128="","",IF(AU128="A",'１０.パネルラジエーター設備費用算出シート'!$G$13,IF(AU128="B",'１０.パネルラジエーター設備費用算出シート'!$N$13,IF(AU128="C",'１０.パネルラジエーター設備費用算出シート'!$G$23,IF(AU128="D",'１０.パネルラジエーター設備費用算出シート'!$N$23,IF(AU128="E",'１０.パネルラジエーター設備費用算出シート'!$G$33,IF(AU128="F",'１０.パネルラジエーター設備費用算出シート'!$N$33,IF(AU128="G",'１０.パネルラジエーター設備費用算出シート'!$G$43,IF(AU128="H",'１０.パネルラジエーター設備費用算出シート'!$N$43,IF(AU128="I",'１０.パネルラジエーター設備費用算出シート'!$G$54,'１０.パネルラジエーター設備費用算出シート'!$N$54))))))))))</f>
        <v/>
      </c>
      <c r="AW128" s="74"/>
      <c r="AX128" s="64"/>
      <c r="AY128" s="627"/>
      <c r="AZ128" s="74"/>
      <c r="BA128" s="32"/>
      <c r="BB128" s="32"/>
      <c r="BC128" s="32"/>
      <c r="BD128" s="32"/>
      <c r="BE128" s="32"/>
      <c r="BF128" s="32"/>
      <c r="BG128" s="32"/>
      <c r="BH128" s="32"/>
      <c r="BI128" s="32"/>
      <c r="BJ128" s="32"/>
      <c r="BK128" s="32"/>
      <c r="BL128" s="32"/>
    </row>
    <row r="129" spans="1:64" s="33" customFormat="1">
      <c r="A129" s="76"/>
      <c r="B129" s="57">
        <v>117</v>
      </c>
      <c r="C129" s="87"/>
      <c r="D129" s="58"/>
      <c r="E129" s="77"/>
      <c r="F129" s="620"/>
      <c r="G129" s="620"/>
      <c r="H129" s="61"/>
      <c r="I129" s="62"/>
      <c r="J129" s="61"/>
      <c r="K129" s="622" t="str">
        <f t="shared" si="3"/>
        <v/>
      </c>
      <c r="L129" s="622" t="str">
        <f>IF($G129="","",IF(OR('２.全体概要'!$C$15=1,'２.全体概要'!$C$15=2),INDEX($BG$15,MATCH($G129,$BF$15,-1)),IF('２.全体概要'!$C$15=3,INDEX($BG$14,MATCH($G129,$BF$14,-1)),INDEX($BG$13,MATCH($G129,$BF$13,-1)))))</f>
        <v/>
      </c>
      <c r="M129" s="622" t="str">
        <f t="shared" si="4"/>
        <v/>
      </c>
      <c r="N129" s="623">
        <f t="shared" si="5"/>
        <v>0</v>
      </c>
      <c r="O129" s="74"/>
      <c r="P129" s="61"/>
      <c r="Q129" s="56"/>
      <c r="R129" s="72"/>
      <c r="S129" s="56"/>
      <c r="T129" s="56"/>
      <c r="U129" s="74"/>
      <c r="V129" s="61"/>
      <c r="W129" s="56"/>
      <c r="X129" s="72"/>
      <c r="Y129" s="56"/>
      <c r="Z129" s="56"/>
      <c r="AA129" s="74"/>
      <c r="AB129" s="61"/>
      <c r="AC129" s="74"/>
      <c r="AD129" s="61"/>
      <c r="AE129" s="74"/>
      <c r="AF129" s="61"/>
      <c r="AG129" s="74"/>
      <c r="AH129" s="61"/>
      <c r="AI129" s="74"/>
      <c r="AJ129" s="61"/>
      <c r="AK129" s="74"/>
      <c r="AL129" s="64"/>
      <c r="AM129" s="74"/>
      <c r="AN129" s="64"/>
      <c r="AO129" s="74"/>
      <c r="AP129" s="66"/>
      <c r="AQ129" s="74"/>
      <c r="AR129" s="61"/>
      <c r="AS129" s="275"/>
      <c r="AT129" s="74"/>
      <c r="AU129" s="61"/>
      <c r="AV129" s="626" t="str">
        <f>IF(AU129="","",IF(AU129="A",'１０.パネルラジエーター設備費用算出シート'!$G$13,IF(AU129="B",'１０.パネルラジエーター設備費用算出シート'!$N$13,IF(AU129="C",'１０.パネルラジエーター設備費用算出シート'!$G$23,IF(AU129="D",'１０.パネルラジエーター設備費用算出シート'!$N$23,IF(AU129="E",'１０.パネルラジエーター設備費用算出シート'!$G$33,IF(AU129="F",'１０.パネルラジエーター設備費用算出シート'!$N$33,IF(AU129="G",'１０.パネルラジエーター設備費用算出シート'!$G$43,IF(AU129="H",'１０.パネルラジエーター設備費用算出シート'!$N$43,IF(AU129="I",'１０.パネルラジエーター設備費用算出シート'!$G$54,'１０.パネルラジエーター設備費用算出シート'!$N$54))))))))))</f>
        <v/>
      </c>
      <c r="AW129" s="74"/>
      <c r="AX129" s="64"/>
      <c r="AY129" s="627"/>
      <c r="AZ129" s="74"/>
      <c r="BA129" s="32"/>
      <c r="BB129" s="32"/>
      <c r="BC129" s="32"/>
      <c r="BD129" s="32"/>
      <c r="BE129" s="32"/>
      <c r="BF129" s="32"/>
      <c r="BG129" s="32"/>
      <c r="BH129" s="32"/>
      <c r="BI129" s="32"/>
      <c r="BJ129" s="32"/>
      <c r="BK129" s="32"/>
      <c r="BL129" s="32"/>
    </row>
    <row r="130" spans="1:64" s="33" customFormat="1">
      <c r="A130" s="76"/>
      <c r="B130" s="57">
        <v>118</v>
      </c>
      <c r="C130" s="87"/>
      <c r="D130" s="58"/>
      <c r="E130" s="77"/>
      <c r="F130" s="620"/>
      <c r="G130" s="620"/>
      <c r="H130" s="61"/>
      <c r="I130" s="62"/>
      <c r="J130" s="61"/>
      <c r="K130" s="622" t="str">
        <f t="shared" si="3"/>
        <v/>
      </c>
      <c r="L130" s="622" t="str">
        <f>IF($G130="","",IF(OR('２.全体概要'!$C$15=1,'２.全体概要'!$C$15=2),INDEX($BG$15,MATCH($G130,$BF$15,-1)),IF('２.全体概要'!$C$15=3,INDEX($BG$14,MATCH($G130,$BF$14,-1)),INDEX($BG$13,MATCH($G130,$BF$13,-1)))))</f>
        <v/>
      </c>
      <c r="M130" s="622" t="str">
        <f t="shared" si="4"/>
        <v/>
      </c>
      <c r="N130" s="623">
        <f t="shared" si="5"/>
        <v>0</v>
      </c>
      <c r="O130" s="74"/>
      <c r="P130" s="61"/>
      <c r="Q130" s="56"/>
      <c r="R130" s="72"/>
      <c r="S130" s="56"/>
      <c r="T130" s="56"/>
      <c r="U130" s="74"/>
      <c r="V130" s="61"/>
      <c r="W130" s="56"/>
      <c r="X130" s="72"/>
      <c r="Y130" s="56"/>
      <c r="Z130" s="56"/>
      <c r="AA130" s="74"/>
      <c r="AB130" s="61"/>
      <c r="AC130" s="74"/>
      <c r="AD130" s="61"/>
      <c r="AE130" s="74"/>
      <c r="AF130" s="61"/>
      <c r="AG130" s="74"/>
      <c r="AH130" s="61"/>
      <c r="AI130" s="74"/>
      <c r="AJ130" s="61"/>
      <c r="AK130" s="74"/>
      <c r="AL130" s="64"/>
      <c r="AM130" s="74"/>
      <c r="AN130" s="64"/>
      <c r="AO130" s="74"/>
      <c r="AP130" s="66"/>
      <c r="AQ130" s="74"/>
      <c r="AR130" s="61"/>
      <c r="AS130" s="275"/>
      <c r="AT130" s="74"/>
      <c r="AU130" s="61"/>
      <c r="AV130" s="626" t="str">
        <f>IF(AU130="","",IF(AU130="A",'１０.パネルラジエーター設備費用算出シート'!$G$13,IF(AU130="B",'１０.パネルラジエーター設備費用算出シート'!$N$13,IF(AU130="C",'１０.パネルラジエーター設備費用算出シート'!$G$23,IF(AU130="D",'１０.パネルラジエーター設備費用算出シート'!$N$23,IF(AU130="E",'１０.パネルラジエーター設備費用算出シート'!$G$33,IF(AU130="F",'１０.パネルラジエーター設備費用算出シート'!$N$33,IF(AU130="G",'１０.パネルラジエーター設備費用算出シート'!$G$43,IF(AU130="H",'１０.パネルラジエーター設備費用算出シート'!$N$43,IF(AU130="I",'１０.パネルラジエーター設備費用算出シート'!$G$54,'１０.パネルラジエーター設備費用算出シート'!$N$54))))))))))</f>
        <v/>
      </c>
      <c r="AW130" s="74"/>
      <c r="AX130" s="64"/>
      <c r="AY130" s="627"/>
      <c r="AZ130" s="74"/>
      <c r="BA130" s="32"/>
      <c r="BB130" s="32"/>
      <c r="BC130" s="32"/>
      <c r="BD130" s="32"/>
      <c r="BE130" s="32"/>
      <c r="BF130" s="32"/>
      <c r="BG130" s="32"/>
      <c r="BH130" s="32"/>
      <c r="BI130" s="32"/>
      <c r="BJ130" s="32"/>
      <c r="BK130" s="32"/>
      <c r="BL130" s="32"/>
    </row>
    <row r="131" spans="1:64" s="33" customFormat="1">
      <c r="A131" s="76"/>
      <c r="B131" s="57">
        <v>119</v>
      </c>
      <c r="C131" s="87"/>
      <c r="D131" s="58"/>
      <c r="E131" s="77"/>
      <c r="F131" s="620"/>
      <c r="G131" s="620"/>
      <c r="H131" s="61"/>
      <c r="I131" s="62"/>
      <c r="J131" s="61"/>
      <c r="K131" s="622" t="str">
        <f t="shared" si="3"/>
        <v/>
      </c>
      <c r="L131" s="622" t="str">
        <f>IF($G131="","",IF(OR('２.全体概要'!$C$15=1,'２.全体概要'!$C$15=2),INDEX($BG$15,MATCH($G131,$BF$15,-1)),IF('２.全体概要'!$C$15=3,INDEX($BG$14,MATCH($G131,$BF$14,-1)),INDEX($BG$13,MATCH($G131,$BF$13,-1)))))</f>
        <v/>
      </c>
      <c r="M131" s="622" t="str">
        <f t="shared" si="4"/>
        <v/>
      </c>
      <c r="N131" s="623">
        <f t="shared" si="5"/>
        <v>0</v>
      </c>
      <c r="O131" s="74"/>
      <c r="P131" s="61"/>
      <c r="Q131" s="56"/>
      <c r="R131" s="72"/>
      <c r="S131" s="56"/>
      <c r="T131" s="56"/>
      <c r="U131" s="74"/>
      <c r="V131" s="61"/>
      <c r="W131" s="56"/>
      <c r="X131" s="72"/>
      <c r="Y131" s="56"/>
      <c r="Z131" s="56"/>
      <c r="AA131" s="74"/>
      <c r="AB131" s="61"/>
      <c r="AC131" s="74"/>
      <c r="AD131" s="61"/>
      <c r="AE131" s="74"/>
      <c r="AF131" s="61"/>
      <c r="AG131" s="74"/>
      <c r="AH131" s="61"/>
      <c r="AI131" s="74"/>
      <c r="AJ131" s="61"/>
      <c r="AK131" s="74"/>
      <c r="AL131" s="64"/>
      <c r="AM131" s="74"/>
      <c r="AN131" s="64"/>
      <c r="AO131" s="74"/>
      <c r="AP131" s="66"/>
      <c r="AQ131" s="74"/>
      <c r="AR131" s="61"/>
      <c r="AS131" s="275"/>
      <c r="AT131" s="74"/>
      <c r="AU131" s="61"/>
      <c r="AV131" s="626" t="str">
        <f>IF(AU131="","",IF(AU131="A",'１０.パネルラジエーター設備費用算出シート'!$G$13,IF(AU131="B",'１０.パネルラジエーター設備費用算出シート'!$N$13,IF(AU131="C",'１０.パネルラジエーター設備費用算出シート'!$G$23,IF(AU131="D",'１０.パネルラジエーター設備費用算出シート'!$N$23,IF(AU131="E",'１０.パネルラジエーター設備費用算出シート'!$G$33,IF(AU131="F",'１０.パネルラジエーター設備費用算出シート'!$N$33,IF(AU131="G",'１０.パネルラジエーター設備費用算出シート'!$G$43,IF(AU131="H",'１０.パネルラジエーター設備費用算出シート'!$N$43,IF(AU131="I",'１０.パネルラジエーター設備費用算出シート'!$G$54,'１０.パネルラジエーター設備費用算出シート'!$N$54))))))))))</f>
        <v/>
      </c>
      <c r="AW131" s="74"/>
      <c r="AX131" s="64"/>
      <c r="AY131" s="627"/>
      <c r="AZ131" s="74"/>
      <c r="BA131" s="32"/>
      <c r="BB131" s="32"/>
      <c r="BC131" s="32"/>
      <c r="BD131" s="32"/>
      <c r="BE131" s="32"/>
      <c r="BF131" s="32"/>
      <c r="BG131" s="32"/>
      <c r="BH131" s="32"/>
      <c r="BI131" s="32"/>
      <c r="BJ131" s="32"/>
      <c r="BK131" s="32"/>
      <c r="BL131" s="32"/>
    </row>
    <row r="132" spans="1:64" s="33" customFormat="1">
      <c r="A132" s="76"/>
      <c r="B132" s="57">
        <v>120</v>
      </c>
      <c r="C132" s="87"/>
      <c r="D132" s="58"/>
      <c r="E132" s="77"/>
      <c r="F132" s="620"/>
      <c r="G132" s="620"/>
      <c r="H132" s="61"/>
      <c r="I132" s="62"/>
      <c r="J132" s="61"/>
      <c r="K132" s="622" t="str">
        <f t="shared" si="3"/>
        <v/>
      </c>
      <c r="L132" s="622" t="str">
        <f>IF($G132="","",IF(OR('２.全体概要'!$C$15=1,'２.全体概要'!$C$15=2),INDEX($BG$15,MATCH($G132,$BF$15,-1)),IF('２.全体概要'!$C$15=3,INDEX($BG$14,MATCH($G132,$BF$14,-1)),INDEX($BG$13,MATCH($G132,$BF$13,-1)))))</f>
        <v/>
      </c>
      <c r="M132" s="622" t="str">
        <f t="shared" si="4"/>
        <v/>
      </c>
      <c r="N132" s="623">
        <f t="shared" si="5"/>
        <v>0</v>
      </c>
      <c r="O132" s="74"/>
      <c r="P132" s="61"/>
      <c r="Q132" s="56"/>
      <c r="R132" s="72"/>
      <c r="S132" s="56"/>
      <c r="T132" s="56"/>
      <c r="U132" s="74"/>
      <c r="V132" s="61"/>
      <c r="W132" s="56"/>
      <c r="X132" s="72"/>
      <c r="Y132" s="56"/>
      <c r="Z132" s="56"/>
      <c r="AA132" s="74"/>
      <c r="AB132" s="61"/>
      <c r="AC132" s="74"/>
      <c r="AD132" s="61"/>
      <c r="AE132" s="74"/>
      <c r="AF132" s="61"/>
      <c r="AG132" s="74"/>
      <c r="AH132" s="61"/>
      <c r="AI132" s="74"/>
      <c r="AJ132" s="61"/>
      <c r="AK132" s="74"/>
      <c r="AL132" s="64"/>
      <c r="AM132" s="74"/>
      <c r="AN132" s="64"/>
      <c r="AO132" s="74"/>
      <c r="AP132" s="66"/>
      <c r="AQ132" s="74"/>
      <c r="AR132" s="61"/>
      <c r="AS132" s="275"/>
      <c r="AT132" s="74"/>
      <c r="AU132" s="61"/>
      <c r="AV132" s="626" t="str">
        <f>IF(AU132="","",IF(AU132="A",'１０.パネルラジエーター設備費用算出シート'!$G$13,IF(AU132="B",'１０.パネルラジエーター設備費用算出シート'!$N$13,IF(AU132="C",'１０.パネルラジエーター設備費用算出シート'!$G$23,IF(AU132="D",'１０.パネルラジエーター設備費用算出シート'!$N$23,IF(AU132="E",'１０.パネルラジエーター設備費用算出シート'!$G$33,IF(AU132="F",'１０.パネルラジエーター設備費用算出シート'!$N$33,IF(AU132="G",'１０.パネルラジエーター設備費用算出シート'!$G$43,IF(AU132="H",'１０.パネルラジエーター設備費用算出シート'!$N$43,IF(AU132="I",'１０.パネルラジエーター設備費用算出シート'!$G$54,'１０.パネルラジエーター設備費用算出シート'!$N$54))))))))))</f>
        <v/>
      </c>
      <c r="AW132" s="74"/>
      <c r="AX132" s="64"/>
      <c r="AY132" s="627"/>
      <c r="AZ132" s="74"/>
      <c r="BA132" s="32"/>
      <c r="BB132" s="32"/>
      <c r="BC132" s="32"/>
      <c r="BD132" s="32"/>
      <c r="BE132" s="32"/>
      <c r="BF132" s="32"/>
      <c r="BG132" s="32"/>
      <c r="BH132" s="32"/>
      <c r="BI132" s="32"/>
      <c r="BJ132" s="32"/>
      <c r="BK132" s="32"/>
      <c r="BL132" s="32"/>
    </row>
    <row r="133" spans="1:64" s="33" customFormat="1">
      <c r="A133" s="76"/>
      <c r="B133" s="57">
        <v>121</v>
      </c>
      <c r="C133" s="87"/>
      <c r="D133" s="58"/>
      <c r="E133" s="77"/>
      <c r="F133" s="620"/>
      <c r="G133" s="620"/>
      <c r="H133" s="61"/>
      <c r="I133" s="62"/>
      <c r="J133" s="61"/>
      <c r="K133" s="622" t="str">
        <f t="shared" si="3"/>
        <v/>
      </c>
      <c r="L133" s="622" t="str">
        <f>IF($G133="","",IF(OR('２.全体概要'!$C$15=1,'２.全体概要'!$C$15=2),INDEX($BG$15,MATCH($G133,$BF$15,-1)),IF('２.全体概要'!$C$15=3,INDEX($BG$14,MATCH($G133,$BF$14,-1)),INDEX($BG$13,MATCH($G133,$BF$13,-1)))))</f>
        <v/>
      </c>
      <c r="M133" s="622" t="str">
        <f t="shared" si="4"/>
        <v/>
      </c>
      <c r="N133" s="623">
        <f t="shared" si="5"/>
        <v>0</v>
      </c>
      <c r="O133" s="74"/>
      <c r="P133" s="61"/>
      <c r="Q133" s="56"/>
      <c r="R133" s="72"/>
      <c r="S133" s="56"/>
      <c r="T133" s="56"/>
      <c r="U133" s="74"/>
      <c r="V133" s="61"/>
      <c r="W133" s="56"/>
      <c r="X133" s="72"/>
      <c r="Y133" s="56"/>
      <c r="Z133" s="56"/>
      <c r="AA133" s="74"/>
      <c r="AB133" s="61"/>
      <c r="AC133" s="74"/>
      <c r="AD133" s="61"/>
      <c r="AE133" s="74"/>
      <c r="AF133" s="61"/>
      <c r="AG133" s="74"/>
      <c r="AH133" s="61"/>
      <c r="AI133" s="74"/>
      <c r="AJ133" s="61"/>
      <c r="AK133" s="74"/>
      <c r="AL133" s="64"/>
      <c r="AM133" s="74"/>
      <c r="AN133" s="64"/>
      <c r="AO133" s="74"/>
      <c r="AP133" s="66"/>
      <c r="AQ133" s="74"/>
      <c r="AR133" s="61"/>
      <c r="AS133" s="275"/>
      <c r="AT133" s="74"/>
      <c r="AU133" s="61"/>
      <c r="AV133" s="626" t="str">
        <f>IF(AU133="","",IF(AU133="A",'１０.パネルラジエーター設備費用算出シート'!$G$13,IF(AU133="B",'１０.パネルラジエーター設備費用算出シート'!$N$13,IF(AU133="C",'１０.パネルラジエーター設備費用算出シート'!$G$23,IF(AU133="D",'１０.パネルラジエーター設備費用算出シート'!$N$23,IF(AU133="E",'１０.パネルラジエーター設備費用算出シート'!$G$33,IF(AU133="F",'１０.パネルラジエーター設備費用算出シート'!$N$33,IF(AU133="G",'１０.パネルラジエーター設備費用算出シート'!$G$43,IF(AU133="H",'１０.パネルラジエーター設備費用算出シート'!$N$43,IF(AU133="I",'１０.パネルラジエーター設備費用算出シート'!$G$54,'１０.パネルラジエーター設備費用算出シート'!$N$54))))))))))</f>
        <v/>
      </c>
      <c r="AW133" s="74"/>
      <c r="AX133" s="64"/>
      <c r="AY133" s="627"/>
      <c r="AZ133" s="74"/>
      <c r="BA133" s="32"/>
      <c r="BB133" s="32"/>
      <c r="BC133" s="32"/>
      <c r="BD133" s="32"/>
      <c r="BE133" s="32"/>
      <c r="BF133" s="32"/>
      <c r="BG133" s="32"/>
      <c r="BH133" s="32"/>
      <c r="BI133" s="32"/>
      <c r="BJ133" s="32"/>
      <c r="BK133" s="32"/>
      <c r="BL133" s="32"/>
    </row>
    <row r="134" spans="1:64" s="33" customFormat="1">
      <c r="A134" s="76"/>
      <c r="B134" s="57">
        <v>122</v>
      </c>
      <c r="C134" s="87"/>
      <c r="D134" s="58"/>
      <c r="E134" s="77"/>
      <c r="F134" s="620"/>
      <c r="G134" s="620"/>
      <c r="H134" s="61"/>
      <c r="I134" s="62"/>
      <c r="J134" s="61"/>
      <c r="K134" s="622" t="str">
        <f t="shared" si="3"/>
        <v/>
      </c>
      <c r="L134" s="622" t="str">
        <f>IF($G134="","",IF(OR('２.全体概要'!$C$15=1,'２.全体概要'!$C$15=2),INDEX($BG$15,MATCH($G134,$BF$15,-1)),IF('２.全体概要'!$C$15=3,INDEX($BG$14,MATCH($G134,$BF$14,-1)),INDEX($BG$13,MATCH($G134,$BF$13,-1)))))</f>
        <v/>
      </c>
      <c r="M134" s="622" t="str">
        <f t="shared" si="4"/>
        <v/>
      </c>
      <c r="N134" s="623">
        <f t="shared" si="5"/>
        <v>0</v>
      </c>
      <c r="O134" s="74"/>
      <c r="P134" s="61"/>
      <c r="Q134" s="56"/>
      <c r="R134" s="72"/>
      <c r="S134" s="56"/>
      <c r="T134" s="56"/>
      <c r="U134" s="74"/>
      <c r="V134" s="61"/>
      <c r="W134" s="56"/>
      <c r="X134" s="72"/>
      <c r="Y134" s="56"/>
      <c r="Z134" s="56"/>
      <c r="AA134" s="74"/>
      <c r="AB134" s="61"/>
      <c r="AC134" s="74"/>
      <c r="AD134" s="61"/>
      <c r="AE134" s="74"/>
      <c r="AF134" s="61"/>
      <c r="AG134" s="74"/>
      <c r="AH134" s="61"/>
      <c r="AI134" s="74"/>
      <c r="AJ134" s="61"/>
      <c r="AK134" s="74"/>
      <c r="AL134" s="64"/>
      <c r="AM134" s="74"/>
      <c r="AN134" s="64"/>
      <c r="AO134" s="74"/>
      <c r="AP134" s="66"/>
      <c r="AQ134" s="74"/>
      <c r="AR134" s="61"/>
      <c r="AS134" s="275"/>
      <c r="AT134" s="74"/>
      <c r="AU134" s="61"/>
      <c r="AV134" s="626" t="str">
        <f>IF(AU134="","",IF(AU134="A",'１０.パネルラジエーター設備費用算出シート'!$G$13,IF(AU134="B",'１０.パネルラジエーター設備費用算出シート'!$N$13,IF(AU134="C",'１０.パネルラジエーター設備費用算出シート'!$G$23,IF(AU134="D",'１０.パネルラジエーター設備費用算出シート'!$N$23,IF(AU134="E",'１０.パネルラジエーター設備費用算出シート'!$G$33,IF(AU134="F",'１０.パネルラジエーター設備費用算出シート'!$N$33,IF(AU134="G",'１０.パネルラジエーター設備費用算出シート'!$G$43,IF(AU134="H",'１０.パネルラジエーター設備費用算出シート'!$N$43,IF(AU134="I",'１０.パネルラジエーター設備費用算出シート'!$G$54,'１０.パネルラジエーター設備費用算出シート'!$N$54))))))))))</f>
        <v/>
      </c>
      <c r="AW134" s="74"/>
      <c r="AX134" s="64"/>
      <c r="AY134" s="627"/>
      <c r="AZ134" s="74"/>
      <c r="BA134" s="32"/>
      <c r="BB134" s="32"/>
      <c r="BC134" s="32"/>
      <c r="BD134" s="32"/>
      <c r="BE134" s="32"/>
      <c r="BF134" s="32"/>
      <c r="BG134" s="32"/>
      <c r="BH134" s="32"/>
      <c r="BI134" s="32"/>
      <c r="BJ134" s="32"/>
      <c r="BK134" s="32"/>
      <c r="BL134" s="32"/>
    </row>
    <row r="135" spans="1:64" s="33" customFormat="1">
      <c r="A135" s="76"/>
      <c r="B135" s="57">
        <v>123</v>
      </c>
      <c r="C135" s="87"/>
      <c r="D135" s="58"/>
      <c r="E135" s="77"/>
      <c r="F135" s="620"/>
      <c r="G135" s="620"/>
      <c r="H135" s="61"/>
      <c r="I135" s="62"/>
      <c r="J135" s="61"/>
      <c r="K135" s="622" t="str">
        <f t="shared" si="3"/>
        <v/>
      </c>
      <c r="L135" s="622" t="str">
        <f>IF($G135="","",IF(OR('２.全体概要'!$C$15=1,'２.全体概要'!$C$15=2),INDEX($BG$15,MATCH($G135,$BF$15,-1)),IF('２.全体概要'!$C$15=3,INDEX($BG$14,MATCH($G135,$BF$14,-1)),INDEX($BG$13,MATCH($G135,$BF$13,-1)))))</f>
        <v/>
      </c>
      <c r="M135" s="622" t="str">
        <f t="shared" si="4"/>
        <v/>
      </c>
      <c r="N135" s="623">
        <f t="shared" si="5"/>
        <v>0</v>
      </c>
      <c r="O135" s="74"/>
      <c r="P135" s="61"/>
      <c r="Q135" s="56"/>
      <c r="R135" s="72"/>
      <c r="S135" s="56"/>
      <c r="T135" s="56"/>
      <c r="U135" s="74"/>
      <c r="V135" s="61"/>
      <c r="W135" s="56"/>
      <c r="X135" s="72"/>
      <c r="Y135" s="56"/>
      <c r="Z135" s="56"/>
      <c r="AA135" s="74"/>
      <c r="AB135" s="61"/>
      <c r="AC135" s="74"/>
      <c r="AD135" s="61"/>
      <c r="AE135" s="74"/>
      <c r="AF135" s="61"/>
      <c r="AG135" s="74"/>
      <c r="AH135" s="61"/>
      <c r="AI135" s="74"/>
      <c r="AJ135" s="61"/>
      <c r="AK135" s="74"/>
      <c r="AL135" s="64"/>
      <c r="AM135" s="74"/>
      <c r="AN135" s="64"/>
      <c r="AO135" s="74"/>
      <c r="AP135" s="66"/>
      <c r="AQ135" s="74"/>
      <c r="AR135" s="61"/>
      <c r="AS135" s="275"/>
      <c r="AT135" s="74"/>
      <c r="AU135" s="61"/>
      <c r="AV135" s="626" t="str">
        <f>IF(AU135="","",IF(AU135="A",'１０.パネルラジエーター設備費用算出シート'!$G$13,IF(AU135="B",'１０.パネルラジエーター設備費用算出シート'!$N$13,IF(AU135="C",'１０.パネルラジエーター設備費用算出シート'!$G$23,IF(AU135="D",'１０.パネルラジエーター設備費用算出シート'!$N$23,IF(AU135="E",'１０.パネルラジエーター設備費用算出シート'!$G$33,IF(AU135="F",'１０.パネルラジエーター設備費用算出シート'!$N$33,IF(AU135="G",'１０.パネルラジエーター設備費用算出シート'!$G$43,IF(AU135="H",'１０.パネルラジエーター設備費用算出シート'!$N$43,IF(AU135="I",'１０.パネルラジエーター設備費用算出シート'!$G$54,'１０.パネルラジエーター設備費用算出シート'!$N$54))))))))))</f>
        <v/>
      </c>
      <c r="AW135" s="74"/>
      <c r="AX135" s="64"/>
      <c r="AY135" s="627"/>
      <c r="AZ135" s="74"/>
      <c r="BA135" s="32"/>
      <c r="BB135" s="32"/>
      <c r="BC135" s="32"/>
      <c r="BD135" s="32"/>
      <c r="BE135" s="32"/>
      <c r="BF135" s="32"/>
      <c r="BG135" s="32"/>
      <c r="BH135" s="32"/>
      <c r="BI135" s="32"/>
      <c r="BJ135" s="32"/>
      <c r="BK135" s="32"/>
      <c r="BL135" s="32"/>
    </row>
    <row r="136" spans="1:64" s="33" customFormat="1">
      <c r="A136" s="76"/>
      <c r="B136" s="57">
        <v>124</v>
      </c>
      <c r="C136" s="87"/>
      <c r="D136" s="58"/>
      <c r="E136" s="77"/>
      <c r="F136" s="620"/>
      <c r="G136" s="620"/>
      <c r="H136" s="61"/>
      <c r="I136" s="62"/>
      <c r="J136" s="61"/>
      <c r="K136" s="622" t="str">
        <f t="shared" si="3"/>
        <v/>
      </c>
      <c r="L136" s="622" t="str">
        <f>IF($G136="","",IF(OR('２.全体概要'!$C$15=1,'２.全体概要'!$C$15=2),INDEX($BG$15,MATCH($G136,$BF$15,-1)),IF('２.全体概要'!$C$15=3,INDEX($BG$14,MATCH($G136,$BF$14,-1)),INDEX($BG$13,MATCH($G136,$BF$13,-1)))))</f>
        <v/>
      </c>
      <c r="M136" s="622" t="str">
        <f t="shared" si="4"/>
        <v/>
      </c>
      <c r="N136" s="623">
        <f t="shared" si="5"/>
        <v>0</v>
      </c>
      <c r="O136" s="74"/>
      <c r="P136" s="61"/>
      <c r="Q136" s="56"/>
      <c r="R136" s="72"/>
      <c r="S136" s="56"/>
      <c r="T136" s="56"/>
      <c r="U136" s="74"/>
      <c r="V136" s="61"/>
      <c r="W136" s="56"/>
      <c r="X136" s="72"/>
      <c r="Y136" s="56"/>
      <c r="Z136" s="56"/>
      <c r="AA136" s="74"/>
      <c r="AB136" s="61"/>
      <c r="AC136" s="74"/>
      <c r="AD136" s="61"/>
      <c r="AE136" s="74"/>
      <c r="AF136" s="61"/>
      <c r="AG136" s="74"/>
      <c r="AH136" s="61"/>
      <c r="AI136" s="74"/>
      <c r="AJ136" s="61"/>
      <c r="AK136" s="74"/>
      <c r="AL136" s="64"/>
      <c r="AM136" s="74"/>
      <c r="AN136" s="64"/>
      <c r="AO136" s="74"/>
      <c r="AP136" s="66"/>
      <c r="AQ136" s="74"/>
      <c r="AR136" s="61"/>
      <c r="AS136" s="275"/>
      <c r="AT136" s="74"/>
      <c r="AU136" s="61"/>
      <c r="AV136" s="626" t="str">
        <f>IF(AU136="","",IF(AU136="A",'１０.パネルラジエーター設備費用算出シート'!$G$13,IF(AU136="B",'１０.パネルラジエーター設備費用算出シート'!$N$13,IF(AU136="C",'１０.パネルラジエーター設備費用算出シート'!$G$23,IF(AU136="D",'１０.パネルラジエーター設備費用算出シート'!$N$23,IF(AU136="E",'１０.パネルラジエーター設備費用算出シート'!$G$33,IF(AU136="F",'１０.パネルラジエーター設備費用算出シート'!$N$33,IF(AU136="G",'１０.パネルラジエーター設備費用算出シート'!$G$43,IF(AU136="H",'１０.パネルラジエーター設備費用算出シート'!$N$43,IF(AU136="I",'１０.パネルラジエーター設備費用算出シート'!$G$54,'１０.パネルラジエーター設備費用算出シート'!$N$54))))))))))</f>
        <v/>
      </c>
      <c r="AW136" s="74"/>
      <c r="AX136" s="64"/>
      <c r="AY136" s="627"/>
      <c r="AZ136" s="74"/>
      <c r="BA136" s="32"/>
      <c r="BB136" s="32"/>
      <c r="BC136" s="32"/>
      <c r="BD136" s="32"/>
      <c r="BE136" s="32"/>
      <c r="BF136" s="32"/>
      <c r="BG136" s="32"/>
      <c r="BH136" s="32"/>
      <c r="BI136" s="32"/>
      <c r="BJ136" s="32"/>
      <c r="BK136" s="32"/>
      <c r="BL136" s="32"/>
    </row>
    <row r="137" spans="1:64" s="33" customFormat="1">
      <c r="A137" s="76"/>
      <c r="B137" s="57">
        <v>125</v>
      </c>
      <c r="C137" s="87"/>
      <c r="D137" s="58"/>
      <c r="E137" s="77"/>
      <c r="F137" s="620"/>
      <c r="G137" s="620"/>
      <c r="H137" s="61"/>
      <c r="I137" s="62"/>
      <c r="J137" s="61"/>
      <c r="K137" s="622" t="str">
        <f t="shared" si="3"/>
        <v/>
      </c>
      <c r="L137" s="622" t="str">
        <f>IF($G137="","",IF(OR('２.全体概要'!$C$15=1,'２.全体概要'!$C$15=2),INDEX($BG$15,MATCH($G137,$BF$15,-1)),IF('２.全体概要'!$C$15=3,INDEX($BG$14,MATCH($G137,$BF$14,-1)),INDEX($BG$13,MATCH($G137,$BF$13,-1)))))</f>
        <v/>
      </c>
      <c r="M137" s="622" t="str">
        <f t="shared" si="4"/>
        <v/>
      </c>
      <c r="N137" s="623">
        <f t="shared" si="5"/>
        <v>0</v>
      </c>
      <c r="O137" s="74"/>
      <c r="P137" s="61"/>
      <c r="Q137" s="56"/>
      <c r="R137" s="72"/>
      <c r="S137" s="56"/>
      <c r="T137" s="56"/>
      <c r="U137" s="74"/>
      <c r="V137" s="61"/>
      <c r="W137" s="56"/>
      <c r="X137" s="72"/>
      <c r="Y137" s="56"/>
      <c r="Z137" s="56"/>
      <c r="AA137" s="74"/>
      <c r="AB137" s="61"/>
      <c r="AC137" s="74"/>
      <c r="AD137" s="61"/>
      <c r="AE137" s="74"/>
      <c r="AF137" s="61"/>
      <c r="AG137" s="74"/>
      <c r="AH137" s="61"/>
      <c r="AI137" s="74"/>
      <c r="AJ137" s="61"/>
      <c r="AK137" s="74"/>
      <c r="AL137" s="64"/>
      <c r="AM137" s="74"/>
      <c r="AN137" s="64"/>
      <c r="AO137" s="74"/>
      <c r="AP137" s="66"/>
      <c r="AQ137" s="74"/>
      <c r="AR137" s="61"/>
      <c r="AS137" s="275"/>
      <c r="AT137" s="74"/>
      <c r="AU137" s="61"/>
      <c r="AV137" s="626" t="str">
        <f>IF(AU137="","",IF(AU137="A",'１０.パネルラジエーター設備費用算出シート'!$G$13,IF(AU137="B",'１０.パネルラジエーター設備費用算出シート'!$N$13,IF(AU137="C",'１０.パネルラジエーター設備費用算出シート'!$G$23,IF(AU137="D",'１０.パネルラジエーター設備費用算出シート'!$N$23,IF(AU137="E",'１０.パネルラジエーター設備費用算出シート'!$G$33,IF(AU137="F",'１０.パネルラジエーター設備費用算出シート'!$N$33,IF(AU137="G",'１０.パネルラジエーター設備費用算出シート'!$G$43,IF(AU137="H",'１０.パネルラジエーター設備費用算出シート'!$N$43,IF(AU137="I",'１０.パネルラジエーター設備費用算出シート'!$G$54,'１０.パネルラジエーター設備費用算出シート'!$N$54))))))))))</f>
        <v/>
      </c>
      <c r="AW137" s="74"/>
      <c r="AX137" s="64"/>
      <c r="AY137" s="627"/>
      <c r="AZ137" s="74"/>
      <c r="BA137" s="32"/>
      <c r="BB137" s="32"/>
      <c r="BC137" s="32"/>
      <c r="BD137" s="32"/>
      <c r="BE137" s="32"/>
      <c r="BF137" s="32"/>
      <c r="BG137" s="32"/>
      <c r="BH137" s="32"/>
      <c r="BI137" s="32"/>
      <c r="BJ137" s="32"/>
      <c r="BK137" s="32"/>
      <c r="BL137" s="32"/>
    </row>
    <row r="138" spans="1:64" s="33" customFormat="1">
      <c r="A138" s="76"/>
      <c r="B138" s="57">
        <v>126</v>
      </c>
      <c r="C138" s="87"/>
      <c r="D138" s="58"/>
      <c r="E138" s="77"/>
      <c r="F138" s="620"/>
      <c r="G138" s="620"/>
      <c r="H138" s="61"/>
      <c r="I138" s="62"/>
      <c r="J138" s="61"/>
      <c r="K138" s="622" t="str">
        <f t="shared" si="3"/>
        <v/>
      </c>
      <c r="L138" s="622" t="str">
        <f>IF($G138="","",IF(OR('２.全体概要'!$C$15=1,'２.全体概要'!$C$15=2),INDEX($BG$15,MATCH($G138,$BF$15,-1)),IF('２.全体概要'!$C$15=3,INDEX($BG$14,MATCH($G138,$BF$14,-1)),INDEX($BG$13,MATCH($G138,$BF$13,-1)))))</f>
        <v/>
      </c>
      <c r="M138" s="622" t="str">
        <f t="shared" si="4"/>
        <v/>
      </c>
      <c r="N138" s="623">
        <f t="shared" si="5"/>
        <v>0</v>
      </c>
      <c r="O138" s="74"/>
      <c r="P138" s="61"/>
      <c r="Q138" s="56"/>
      <c r="R138" s="72"/>
      <c r="S138" s="56"/>
      <c r="T138" s="56"/>
      <c r="U138" s="74"/>
      <c r="V138" s="61"/>
      <c r="W138" s="56"/>
      <c r="X138" s="72"/>
      <c r="Y138" s="56"/>
      <c r="Z138" s="56"/>
      <c r="AA138" s="74"/>
      <c r="AB138" s="61"/>
      <c r="AC138" s="74"/>
      <c r="AD138" s="61"/>
      <c r="AE138" s="74"/>
      <c r="AF138" s="61"/>
      <c r="AG138" s="74"/>
      <c r="AH138" s="61"/>
      <c r="AI138" s="74"/>
      <c r="AJ138" s="61"/>
      <c r="AK138" s="74"/>
      <c r="AL138" s="64"/>
      <c r="AM138" s="74"/>
      <c r="AN138" s="64"/>
      <c r="AO138" s="74"/>
      <c r="AP138" s="66"/>
      <c r="AQ138" s="74"/>
      <c r="AR138" s="61"/>
      <c r="AS138" s="275"/>
      <c r="AT138" s="74"/>
      <c r="AU138" s="61"/>
      <c r="AV138" s="626" t="str">
        <f>IF(AU138="","",IF(AU138="A",'１０.パネルラジエーター設備費用算出シート'!$G$13,IF(AU138="B",'１０.パネルラジエーター設備費用算出シート'!$N$13,IF(AU138="C",'１０.パネルラジエーター設備費用算出シート'!$G$23,IF(AU138="D",'１０.パネルラジエーター設備費用算出シート'!$N$23,IF(AU138="E",'１０.パネルラジエーター設備費用算出シート'!$G$33,IF(AU138="F",'１０.パネルラジエーター設備費用算出シート'!$N$33,IF(AU138="G",'１０.パネルラジエーター設備費用算出シート'!$G$43,IF(AU138="H",'１０.パネルラジエーター設備費用算出シート'!$N$43,IF(AU138="I",'１０.パネルラジエーター設備費用算出シート'!$G$54,'１０.パネルラジエーター設備費用算出シート'!$N$54))))))))))</f>
        <v/>
      </c>
      <c r="AW138" s="74"/>
      <c r="AX138" s="64"/>
      <c r="AY138" s="627"/>
      <c r="AZ138" s="74"/>
      <c r="BA138" s="32"/>
      <c r="BB138" s="32"/>
      <c r="BC138" s="32"/>
      <c r="BD138" s="32"/>
      <c r="BE138" s="32"/>
      <c r="BF138" s="32"/>
      <c r="BG138" s="32"/>
      <c r="BH138" s="32"/>
      <c r="BI138" s="32"/>
      <c r="BJ138" s="32"/>
      <c r="BK138" s="32"/>
      <c r="BL138" s="32"/>
    </row>
    <row r="139" spans="1:64" s="33" customFormat="1">
      <c r="A139" s="76"/>
      <c r="B139" s="57">
        <v>127</v>
      </c>
      <c r="C139" s="87"/>
      <c r="D139" s="58"/>
      <c r="E139" s="77"/>
      <c r="F139" s="620"/>
      <c r="G139" s="620"/>
      <c r="H139" s="61"/>
      <c r="I139" s="62"/>
      <c r="J139" s="61"/>
      <c r="K139" s="622" t="str">
        <f t="shared" si="3"/>
        <v/>
      </c>
      <c r="L139" s="622" t="str">
        <f>IF($G139="","",IF(OR('２.全体概要'!$C$15=1,'２.全体概要'!$C$15=2),INDEX($BG$15,MATCH($G139,$BF$15,-1)),IF('２.全体概要'!$C$15=3,INDEX($BG$14,MATCH($G139,$BF$14,-1)),INDEX($BG$13,MATCH($G139,$BF$13,-1)))))</f>
        <v/>
      </c>
      <c r="M139" s="622" t="str">
        <f t="shared" si="4"/>
        <v/>
      </c>
      <c r="N139" s="623">
        <f t="shared" si="5"/>
        <v>0</v>
      </c>
      <c r="O139" s="74"/>
      <c r="P139" s="61"/>
      <c r="Q139" s="56"/>
      <c r="R139" s="72"/>
      <c r="S139" s="56"/>
      <c r="T139" s="56"/>
      <c r="U139" s="74"/>
      <c r="V139" s="61"/>
      <c r="W139" s="56"/>
      <c r="X139" s="72"/>
      <c r="Y139" s="56"/>
      <c r="Z139" s="56"/>
      <c r="AA139" s="74"/>
      <c r="AB139" s="61"/>
      <c r="AC139" s="74"/>
      <c r="AD139" s="61"/>
      <c r="AE139" s="74"/>
      <c r="AF139" s="61"/>
      <c r="AG139" s="74"/>
      <c r="AH139" s="61"/>
      <c r="AI139" s="74"/>
      <c r="AJ139" s="61"/>
      <c r="AK139" s="74"/>
      <c r="AL139" s="64"/>
      <c r="AM139" s="74"/>
      <c r="AN139" s="64"/>
      <c r="AO139" s="74"/>
      <c r="AP139" s="66"/>
      <c r="AQ139" s="74"/>
      <c r="AR139" s="61"/>
      <c r="AS139" s="275"/>
      <c r="AT139" s="74"/>
      <c r="AU139" s="61"/>
      <c r="AV139" s="626" t="str">
        <f>IF(AU139="","",IF(AU139="A",'１０.パネルラジエーター設備費用算出シート'!$G$13,IF(AU139="B",'１０.パネルラジエーター設備費用算出シート'!$N$13,IF(AU139="C",'１０.パネルラジエーター設備費用算出シート'!$G$23,IF(AU139="D",'１０.パネルラジエーター設備費用算出シート'!$N$23,IF(AU139="E",'１０.パネルラジエーター設備費用算出シート'!$G$33,IF(AU139="F",'１０.パネルラジエーター設備費用算出シート'!$N$33,IF(AU139="G",'１０.パネルラジエーター設備費用算出シート'!$G$43,IF(AU139="H",'１０.パネルラジエーター設備費用算出シート'!$N$43,IF(AU139="I",'１０.パネルラジエーター設備費用算出シート'!$G$54,'１０.パネルラジエーター設備費用算出シート'!$N$54))))))))))</f>
        <v/>
      </c>
      <c r="AW139" s="74"/>
      <c r="AX139" s="64"/>
      <c r="AY139" s="627"/>
      <c r="AZ139" s="74"/>
      <c r="BA139" s="32"/>
      <c r="BB139" s="32"/>
      <c r="BC139" s="32"/>
      <c r="BD139" s="32"/>
      <c r="BE139" s="32"/>
      <c r="BF139" s="32"/>
      <c r="BG139" s="32"/>
      <c r="BH139" s="32"/>
      <c r="BI139" s="32"/>
      <c r="BJ139" s="32"/>
      <c r="BK139" s="32"/>
      <c r="BL139" s="32"/>
    </row>
    <row r="140" spans="1:64" s="33" customFormat="1">
      <c r="A140" s="76"/>
      <c r="B140" s="57">
        <v>128</v>
      </c>
      <c r="C140" s="87"/>
      <c r="D140" s="58"/>
      <c r="E140" s="77"/>
      <c r="F140" s="620"/>
      <c r="G140" s="620"/>
      <c r="H140" s="61"/>
      <c r="I140" s="62"/>
      <c r="J140" s="61"/>
      <c r="K140" s="622" t="str">
        <f t="shared" si="3"/>
        <v/>
      </c>
      <c r="L140" s="622" t="str">
        <f>IF($G140="","",IF(OR('２.全体概要'!$C$15=1,'２.全体概要'!$C$15=2),INDEX($BG$15,MATCH($G140,$BF$15,-1)),IF('２.全体概要'!$C$15=3,INDEX($BG$14,MATCH($G140,$BF$14,-1)),INDEX($BG$13,MATCH($G140,$BF$13,-1)))))</f>
        <v/>
      </c>
      <c r="M140" s="622" t="str">
        <f t="shared" si="4"/>
        <v/>
      </c>
      <c r="N140" s="623">
        <f t="shared" si="5"/>
        <v>0</v>
      </c>
      <c r="O140" s="74"/>
      <c r="P140" s="61"/>
      <c r="Q140" s="56"/>
      <c r="R140" s="72"/>
      <c r="S140" s="56"/>
      <c r="T140" s="56"/>
      <c r="U140" s="74"/>
      <c r="V140" s="61"/>
      <c r="W140" s="56"/>
      <c r="X140" s="72"/>
      <c r="Y140" s="56"/>
      <c r="Z140" s="56"/>
      <c r="AA140" s="74"/>
      <c r="AB140" s="61"/>
      <c r="AC140" s="74"/>
      <c r="AD140" s="61"/>
      <c r="AE140" s="74"/>
      <c r="AF140" s="61"/>
      <c r="AG140" s="74"/>
      <c r="AH140" s="61"/>
      <c r="AI140" s="74"/>
      <c r="AJ140" s="61"/>
      <c r="AK140" s="74"/>
      <c r="AL140" s="64"/>
      <c r="AM140" s="74"/>
      <c r="AN140" s="64"/>
      <c r="AO140" s="74"/>
      <c r="AP140" s="66"/>
      <c r="AQ140" s="74"/>
      <c r="AR140" s="61"/>
      <c r="AS140" s="275"/>
      <c r="AT140" s="74"/>
      <c r="AU140" s="61"/>
      <c r="AV140" s="626" t="str">
        <f>IF(AU140="","",IF(AU140="A",'１０.パネルラジエーター設備費用算出シート'!$G$13,IF(AU140="B",'１０.パネルラジエーター設備費用算出シート'!$N$13,IF(AU140="C",'１０.パネルラジエーター設備費用算出シート'!$G$23,IF(AU140="D",'１０.パネルラジエーター設備費用算出シート'!$N$23,IF(AU140="E",'１０.パネルラジエーター設備費用算出シート'!$G$33,IF(AU140="F",'１０.パネルラジエーター設備費用算出シート'!$N$33,IF(AU140="G",'１０.パネルラジエーター設備費用算出シート'!$G$43,IF(AU140="H",'１０.パネルラジエーター設備費用算出シート'!$N$43,IF(AU140="I",'１０.パネルラジエーター設備費用算出シート'!$G$54,'１０.パネルラジエーター設備費用算出シート'!$N$54))))))))))</f>
        <v/>
      </c>
      <c r="AW140" s="74"/>
      <c r="AX140" s="64"/>
      <c r="AY140" s="627"/>
      <c r="AZ140" s="74"/>
      <c r="BA140" s="32"/>
      <c r="BB140" s="32"/>
      <c r="BC140" s="32"/>
      <c r="BD140" s="32"/>
      <c r="BE140" s="32"/>
      <c r="BF140" s="32"/>
      <c r="BG140" s="32"/>
      <c r="BH140" s="32"/>
      <c r="BI140" s="32"/>
      <c r="BJ140" s="32"/>
      <c r="BK140" s="32"/>
      <c r="BL140" s="32"/>
    </row>
    <row r="141" spans="1:64" s="33" customFormat="1">
      <c r="A141" s="76"/>
      <c r="B141" s="57">
        <v>129</v>
      </c>
      <c r="C141" s="87"/>
      <c r="D141" s="58"/>
      <c r="E141" s="77"/>
      <c r="F141" s="620"/>
      <c r="G141" s="620"/>
      <c r="H141" s="61"/>
      <c r="I141" s="62"/>
      <c r="J141" s="61"/>
      <c r="K141" s="622" t="str">
        <f t="shared" ref="K141:K204" si="6">IF($F141="","",VLOOKUP($F141,$BC$13:$BD$17,2,TRUE))</f>
        <v/>
      </c>
      <c r="L141" s="622" t="str">
        <f>IF($G141="","",IF(OR('２.全体概要'!$C$15=1,'２.全体概要'!$C$15=2),INDEX($BG$15,MATCH($G141,$BF$15,-1)),IF('２.全体概要'!$C$15=3,INDEX($BG$14,MATCH($G141,$BF$14,-1)),INDEX($BG$13,MATCH($G141,$BF$13,-1)))))</f>
        <v/>
      </c>
      <c r="M141" s="622" t="str">
        <f t="shared" ref="M141:M204" si="7">IF(OR($F141="",$H141="",$I141=""),"",VLOOKUP($H141&amp;$I141,$BI$13:$BL$18,IF($F141&lt;50,2,IF(AND($J141="該当",$H141="角住戸"),4,3)),FALSE))</f>
        <v/>
      </c>
      <c r="N141" s="623">
        <f t="shared" si="5"/>
        <v>0</v>
      </c>
      <c r="O141" s="74"/>
      <c r="P141" s="61"/>
      <c r="Q141" s="56"/>
      <c r="R141" s="72"/>
      <c r="S141" s="56"/>
      <c r="T141" s="56"/>
      <c r="U141" s="74"/>
      <c r="V141" s="61"/>
      <c r="W141" s="56"/>
      <c r="X141" s="72"/>
      <c r="Y141" s="56"/>
      <c r="Z141" s="56"/>
      <c r="AA141" s="74"/>
      <c r="AB141" s="61"/>
      <c r="AC141" s="74"/>
      <c r="AD141" s="61"/>
      <c r="AE141" s="74"/>
      <c r="AF141" s="61"/>
      <c r="AG141" s="74"/>
      <c r="AH141" s="61"/>
      <c r="AI141" s="74"/>
      <c r="AJ141" s="61"/>
      <c r="AK141" s="74"/>
      <c r="AL141" s="64"/>
      <c r="AM141" s="74"/>
      <c r="AN141" s="64"/>
      <c r="AO141" s="74"/>
      <c r="AP141" s="66"/>
      <c r="AQ141" s="74"/>
      <c r="AR141" s="61"/>
      <c r="AS141" s="275"/>
      <c r="AT141" s="74"/>
      <c r="AU141" s="61"/>
      <c r="AV141" s="626" t="str">
        <f>IF(AU141="","",IF(AU141="A",'１０.パネルラジエーター設備費用算出シート'!$G$13,IF(AU141="B",'１０.パネルラジエーター設備費用算出シート'!$N$13,IF(AU141="C",'１０.パネルラジエーター設備費用算出シート'!$G$23,IF(AU141="D",'１０.パネルラジエーター設備費用算出シート'!$N$23,IF(AU141="E",'１０.パネルラジエーター設備費用算出シート'!$G$33,IF(AU141="F",'１０.パネルラジエーター設備費用算出シート'!$N$33,IF(AU141="G",'１０.パネルラジエーター設備費用算出シート'!$G$43,IF(AU141="H",'１０.パネルラジエーター設備費用算出シート'!$N$43,IF(AU141="I",'１０.パネルラジエーター設備費用算出シート'!$G$54,'１０.パネルラジエーター設備費用算出シート'!$N$54))))))))))</f>
        <v/>
      </c>
      <c r="AW141" s="74"/>
      <c r="AX141" s="64"/>
      <c r="AY141" s="627"/>
      <c r="AZ141" s="74"/>
      <c r="BA141" s="32"/>
      <c r="BB141" s="32"/>
      <c r="BC141" s="32"/>
      <c r="BD141" s="32"/>
      <c r="BE141" s="32"/>
      <c r="BF141" s="32"/>
      <c r="BG141" s="32"/>
      <c r="BH141" s="32"/>
      <c r="BI141" s="32"/>
      <c r="BJ141" s="32"/>
      <c r="BK141" s="32"/>
      <c r="BL141" s="32"/>
    </row>
    <row r="142" spans="1:64" s="33" customFormat="1">
      <c r="A142" s="76"/>
      <c r="B142" s="57">
        <v>130</v>
      </c>
      <c r="C142" s="87"/>
      <c r="D142" s="58"/>
      <c r="E142" s="77"/>
      <c r="F142" s="620"/>
      <c r="G142" s="620"/>
      <c r="H142" s="61"/>
      <c r="I142" s="62"/>
      <c r="J142" s="61"/>
      <c r="K142" s="622" t="str">
        <f t="shared" si="6"/>
        <v/>
      </c>
      <c r="L142" s="622" t="str">
        <f>IF($G142="","",IF(OR('２.全体概要'!$C$15=1,'２.全体概要'!$C$15=2),INDEX($BG$15,MATCH($G142,$BF$15,-1)),IF('２.全体概要'!$C$15=3,INDEX($BG$14,MATCH($G142,$BF$14,-1)),INDEX($BG$13,MATCH($G142,$BF$13,-1)))))</f>
        <v/>
      </c>
      <c r="M142" s="622" t="str">
        <f t="shared" si="7"/>
        <v/>
      </c>
      <c r="N142" s="623">
        <f t="shared" si="5"/>
        <v>0</v>
      </c>
      <c r="O142" s="74"/>
      <c r="P142" s="61"/>
      <c r="Q142" s="56"/>
      <c r="R142" s="72"/>
      <c r="S142" s="56"/>
      <c r="T142" s="56"/>
      <c r="U142" s="74"/>
      <c r="V142" s="61"/>
      <c r="W142" s="56"/>
      <c r="X142" s="72"/>
      <c r="Y142" s="56"/>
      <c r="Z142" s="56"/>
      <c r="AA142" s="74"/>
      <c r="AB142" s="61"/>
      <c r="AC142" s="74"/>
      <c r="AD142" s="61"/>
      <c r="AE142" s="74"/>
      <c r="AF142" s="61"/>
      <c r="AG142" s="74"/>
      <c r="AH142" s="61"/>
      <c r="AI142" s="74"/>
      <c r="AJ142" s="61"/>
      <c r="AK142" s="74"/>
      <c r="AL142" s="64"/>
      <c r="AM142" s="74"/>
      <c r="AN142" s="64"/>
      <c r="AO142" s="74"/>
      <c r="AP142" s="66"/>
      <c r="AQ142" s="74"/>
      <c r="AR142" s="61"/>
      <c r="AS142" s="275"/>
      <c r="AT142" s="74"/>
      <c r="AU142" s="61"/>
      <c r="AV142" s="626" t="str">
        <f>IF(AU142="","",IF(AU142="A",'１０.パネルラジエーター設備費用算出シート'!$G$13,IF(AU142="B",'１０.パネルラジエーター設備費用算出シート'!$N$13,IF(AU142="C",'１０.パネルラジエーター設備費用算出シート'!$G$23,IF(AU142="D",'１０.パネルラジエーター設備費用算出シート'!$N$23,IF(AU142="E",'１０.パネルラジエーター設備費用算出シート'!$G$33,IF(AU142="F",'１０.パネルラジエーター設備費用算出シート'!$N$33,IF(AU142="G",'１０.パネルラジエーター設備費用算出シート'!$G$43,IF(AU142="H",'１０.パネルラジエーター設備費用算出シート'!$N$43,IF(AU142="I",'１０.パネルラジエーター設備費用算出シート'!$G$54,'１０.パネルラジエーター設備費用算出シート'!$N$54))))))))))</f>
        <v/>
      </c>
      <c r="AW142" s="74"/>
      <c r="AX142" s="64"/>
      <c r="AY142" s="627"/>
      <c r="AZ142" s="74"/>
      <c r="BA142" s="32"/>
      <c r="BB142" s="32"/>
      <c r="BC142" s="32"/>
      <c r="BD142" s="32"/>
      <c r="BE142" s="32"/>
      <c r="BF142" s="32"/>
      <c r="BG142" s="32"/>
      <c r="BH142" s="32"/>
      <c r="BI142" s="32"/>
      <c r="BJ142" s="32"/>
      <c r="BK142" s="32"/>
      <c r="BL142" s="32"/>
    </row>
    <row r="143" spans="1:64" s="33" customFormat="1">
      <c r="A143" s="76"/>
      <c r="B143" s="57">
        <v>131</v>
      </c>
      <c r="C143" s="87"/>
      <c r="D143" s="58"/>
      <c r="E143" s="77"/>
      <c r="F143" s="620"/>
      <c r="G143" s="620"/>
      <c r="H143" s="61"/>
      <c r="I143" s="62"/>
      <c r="J143" s="61"/>
      <c r="K143" s="622" t="str">
        <f t="shared" si="6"/>
        <v/>
      </c>
      <c r="L143" s="622" t="str">
        <f>IF($G143="","",IF(OR('２.全体概要'!$C$15=1,'２.全体概要'!$C$15=2),INDEX($BG$15,MATCH($G143,$BF$15,-1)),IF('２.全体概要'!$C$15=3,INDEX($BG$14,MATCH($G143,$BF$14,-1)),INDEX($BG$13,MATCH($G143,$BF$13,-1)))))</f>
        <v/>
      </c>
      <c r="M143" s="622" t="str">
        <f t="shared" si="7"/>
        <v/>
      </c>
      <c r="N143" s="623">
        <f t="shared" si="5"/>
        <v>0</v>
      </c>
      <c r="O143" s="74"/>
      <c r="P143" s="61"/>
      <c r="Q143" s="56"/>
      <c r="R143" s="72"/>
      <c r="S143" s="56"/>
      <c r="T143" s="56"/>
      <c r="U143" s="74"/>
      <c r="V143" s="61"/>
      <c r="W143" s="56"/>
      <c r="X143" s="72"/>
      <c r="Y143" s="56"/>
      <c r="Z143" s="56"/>
      <c r="AA143" s="74"/>
      <c r="AB143" s="61"/>
      <c r="AC143" s="74"/>
      <c r="AD143" s="61"/>
      <c r="AE143" s="74"/>
      <c r="AF143" s="61"/>
      <c r="AG143" s="74"/>
      <c r="AH143" s="61"/>
      <c r="AI143" s="74"/>
      <c r="AJ143" s="61"/>
      <c r="AK143" s="74"/>
      <c r="AL143" s="64"/>
      <c r="AM143" s="74"/>
      <c r="AN143" s="64"/>
      <c r="AO143" s="74"/>
      <c r="AP143" s="66"/>
      <c r="AQ143" s="74"/>
      <c r="AR143" s="61"/>
      <c r="AS143" s="275"/>
      <c r="AT143" s="74"/>
      <c r="AU143" s="61"/>
      <c r="AV143" s="626" t="str">
        <f>IF(AU143="","",IF(AU143="A",'１０.パネルラジエーター設備費用算出シート'!$G$13,IF(AU143="B",'１０.パネルラジエーター設備費用算出シート'!$N$13,IF(AU143="C",'１０.パネルラジエーター設備費用算出シート'!$G$23,IF(AU143="D",'１０.パネルラジエーター設備費用算出シート'!$N$23,IF(AU143="E",'１０.パネルラジエーター設備費用算出シート'!$G$33,IF(AU143="F",'１０.パネルラジエーター設備費用算出シート'!$N$33,IF(AU143="G",'１０.パネルラジエーター設備費用算出シート'!$G$43,IF(AU143="H",'１０.パネルラジエーター設備費用算出シート'!$N$43,IF(AU143="I",'１０.パネルラジエーター設備費用算出シート'!$G$54,'１０.パネルラジエーター設備費用算出シート'!$N$54))))))))))</f>
        <v/>
      </c>
      <c r="AW143" s="74"/>
      <c r="AX143" s="64"/>
      <c r="AY143" s="627"/>
      <c r="AZ143" s="74"/>
      <c r="BA143" s="32"/>
      <c r="BB143" s="32"/>
      <c r="BC143" s="32"/>
      <c r="BD143" s="32"/>
      <c r="BE143" s="32"/>
      <c r="BF143" s="32"/>
      <c r="BG143" s="32"/>
      <c r="BH143" s="32"/>
      <c r="BI143" s="32"/>
      <c r="BJ143" s="32"/>
      <c r="BK143" s="32"/>
      <c r="BL143" s="32"/>
    </row>
    <row r="144" spans="1:64" s="33" customFormat="1">
      <c r="A144" s="76"/>
      <c r="B144" s="57">
        <v>132</v>
      </c>
      <c r="C144" s="87"/>
      <c r="D144" s="58"/>
      <c r="E144" s="77"/>
      <c r="F144" s="620"/>
      <c r="G144" s="620"/>
      <c r="H144" s="61"/>
      <c r="I144" s="62"/>
      <c r="J144" s="61"/>
      <c r="K144" s="622" t="str">
        <f t="shared" si="6"/>
        <v/>
      </c>
      <c r="L144" s="622" t="str">
        <f>IF($G144="","",IF(OR('２.全体概要'!$C$15=1,'２.全体概要'!$C$15=2),INDEX($BG$15,MATCH($G144,$BF$15,-1)),IF('２.全体概要'!$C$15=3,INDEX($BG$14,MATCH($G144,$BF$14,-1)),INDEX($BG$13,MATCH($G144,$BF$13,-1)))))</f>
        <v/>
      </c>
      <c r="M144" s="622" t="str">
        <f t="shared" si="7"/>
        <v/>
      </c>
      <c r="N144" s="623">
        <f t="shared" si="5"/>
        <v>0</v>
      </c>
      <c r="O144" s="74"/>
      <c r="P144" s="61"/>
      <c r="Q144" s="56"/>
      <c r="R144" s="72"/>
      <c r="S144" s="56"/>
      <c r="T144" s="56"/>
      <c r="U144" s="74"/>
      <c r="V144" s="61"/>
      <c r="W144" s="56"/>
      <c r="X144" s="72"/>
      <c r="Y144" s="56"/>
      <c r="Z144" s="56"/>
      <c r="AA144" s="74"/>
      <c r="AB144" s="61"/>
      <c r="AC144" s="74"/>
      <c r="AD144" s="61"/>
      <c r="AE144" s="74"/>
      <c r="AF144" s="61"/>
      <c r="AG144" s="74"/>
      <c r="AH144" s="61"/>
      <c r="AI144" s="74"/>
      <c r="AJ144" s="61"/>
      <c r="AK144" s="74"/>
      <c r="AL144" s="64"/>
      <c r="AM144" s="74"/>
      <c r="AN144" s="64"/>
      <c r="AO144" s="74"/>
      <c r="AP144" s="66"/>
      <c r="AQ144" s="74"/>
      <c r="AR144" s="61"/>
      <c r="AS144" s="275"/>
      <c r="AT144" s="74"/>
      <c r="AU144" s="61"/>
      <c r="AV144" s="626" t="str">
        <f>IF(AU144="","",IF(AU144="A",'１０.パネルラジエーター設備費用算出シート'!$G$13,IF(AU144="B",'１０.パネルラジエーター設備費用算出シート'!$N$13,IF(AU144="C",'１０.パネルラジエーター設備費用算出シート'!$G$23,IF(AU144="D",'１０.パネルラジエーター設備費用算出シート'!$N$23,IF(AU144="E",'１０.パネルラジエーター設備費用算出シート'!$G$33,IF(AU144="F",'１０.パネルラジエーター設備費用算出シート'!$N$33,IF(AU144="G",'１０.パネルラジエーター設備費用算出シート'!$G$43,IF(AU144="H",'１０.パネルラジエーター設備費用算出シート'!$N$43,IF(AU144="I",'１０.パネルラジエーター設備費用算出シート'!$G$54,'１０.パネルラジエーター設備費用算出シート'!$N$54))))))))))</f>
        <v/>
      </c>
      <c r="AW144" s="74"/>
      <c r="AX144" s="64"/>
      <c r="AY144" s="627"/>
      <c r="AZ144" s="74"/>
      <c r="BA144" s="32"/>
      <c r="BB144" s="32"/>
      <c r="BC144" s="32"/>
      <c r="BD144" s="32"/>
      <c r="BE144" s="32"/>
      <c r="BF144" s="32"/>
      <c r="BG144" s="32"/>
      <c r="BH144" s="32"/>
      <c r="BI144" s="32"/>
      <c r="BJ144" s="32"/>
      <c r="BK144" s="32"/>
      <c r="BL144" s="32"/>
    </row>
    <row r="145" spans="1:64" s="33" customFormat="1">
      <c r="A145" s="76"/>
      <c r="B145" s="57">
        <v>133</v>
      </c>
      <c r="C145" s="87"/>
      <c r="D145" s="58"/>
      <c r="E145" s="77"/>
      <c r="F145" s="620"/>
      <c r="G145" s="620"/>
      <c r="H145" s="61"/>
      <c r="I145" s="62"/>
      <c r="J145" s="61"/>
      <c r="K145" s="622" t="str">
        <f t="shared" si="6"/>
        <v/>
      </c>
      <c r="L145" s="622" t="str">
        <f>IF($G145="","",IF(OR('２.全体概要'!$C$15=1,'２.全体概要'!$C$15=2),INDEX($BG$15,MATCH($G145,$BF$15,-1)),IF('２.全体概要'!$C$15=3,INDEX($BG$14,MATCH($G145,$BF$14,-1)),INDEX($BG$13,MATCH($G145,$BF$13,-1)))))</f>
        <v/>
      </c>
      <c r="M145" s="622" t="str">
        <f t="shared" si="7"/>
        <v/>
      </c>
      <c r="N145" s="623">
        <f t="shared" si="5"/>
        <v>0</v>
      </c>
      <c r="O145" s="74"/>
      <c r="P145" s="61"/>
      <c r="Q145" s="56"/>
      <c r="R145" s="72"/>
      <c r="S145" s="56"/>
      <c r="T145" s="56"/>
      <c r="U145" s="74"/>
      <c r="V145" s="61"/>
      <c r="W145" s="56"/>
      <c r="X145" s="72"/>
      <c r="Y145" s="56"/>
      <c r="Z145" s="56"/>
      <c r="AA145" s="74"/>
      <c r="AB145" s="61"/>
      <c r="AC145" s="74"/>
      <c r="AD145" s="61"/>
      <c r="AE145" s="74"/>
      <c r="AF145" s="61"/>
      <c r="AG145" s="74"/>
      <c r="AH145" s="61"/>
      <c r="AI145" s="74"/>
      <c r="AJ145" s="61"/>
      <c r="AK145" s="74"/>
      <c r="AL145" s="64"/>
      <c r="AM145" s="74"/>
      <c r="AN145" s="64"/>
      <c r="AO145" s="74"/>
      <c r="AP145" s="66"/>
      <c r="AQ145" s="74"/>
      <c r="AR145" s="61"/>
      <c r="AS145" s="275"/>
      <c r="AT145" s="74"/>
      <c r="AU145" s="61"/>
      <c r="AV145" s="626" t="str">
        <f>IF(AU145="","",IF(AU145="A",'１０.パネルラジエーター設備費用算出シート'!$G$13,IF(AU145="B",'１０.パネルラジエーター設備費用算出シート'!$N$13,IF(AU145="C",'１０.パネルラジエーター設備費用算出シート'!$G$23,IF(AU145="D",'１０.パネルラジエーター設備費用算出シート'!$N$23,IF(AU145="E",'１０.パネルラジエーター設備費用算出シート'!$G$33,IF(AU145="F",'１０.パネルラジエーター設備費用算出シート'!$N$33,IF(AU145="G",'１０.パネルラジエーター設備費用算出シート'!$G$43,IF(AU145="H",'１０.パネルラジエーター設備費用算出シート'!$N$43,IF(AU145="I",'１０.パネルラジエーター設備費用算出シート'!$G$54,'１０.パネルラジエーター設備費用算出シート'!$N$54))))))))))</f>
        <v/>
      </c>
      <c r="AW145" s="74"/>
      <c r="AX145" s="64"/>
      <c r="AY145" s="627"/>
      <c r="AZ145" s="74"/>
      <c r="BA145" s="32"/>
      <c r="BB145" s="32"/>
      <c r="BC145" s="32"/>
      <c r="BD145" s="32"/>
      <c r="BE145" s="32"/>
      <c r="BF145" s="32"/>
      <c r="BG145" s="32"/>
      <c r="BH145" s="32"/>
      <c r="BI145" s="32"/>
      <c r="BJ145" s="32"/>
      <c r="BK145" s="32"/>
      <c r="BL145" s="32"/>
    </row>
    <row r="146" spans="1:64" s="33" customFormat="1">
      <c r="A146" s="76"/>
      <c r="B146" s="57">
        <v>134</v>
      </c>
      <c r="C146" s="87"/>
      <c r="D146" s="58"/>
      <c r="E146" s="77"/>
      <c r="F146" s="620"/>
      <c r="G146" s="620"/>
      <c r="H146" s="61"/>
      <c r="I146" s="62"/>
      <c r="J146" s="61"/>
      <c r="K146" s="622" t="str">
        <f t="shared" si="6"/>
        <v/>
      </c>
      <c r="L146" s="622" t="str">
        <f>IF($G146="","",IF(OR('２.全体概要'!$C$15=1,'２.全体概要'!$C$15=2),INDEX($BG$15,MATCH($G146,$BF$15,-1)),IF('２.全体概要'!$C$15=3,INDEX($BG$14,MATCH($G146,$BF$14,-1)),INDEX($BG$13,MATCH($G146,$BF$13,-1)))))</f>
        <v/>
      </c>
      <c r="M146" s="622" t="str">
        <f t="shared" si="7"/>
        <v/>
      </c>
      <c r="N146" s="623">
        <f t="shared" ref="N146:N209" si="8">IF(OR(K146="",L146="",M146=""),0,(700000*K146*L146*M146))</f>
        <v>0</v>
      </c>
      <c r="O146" s="74"/>
      <c r="P146" s="61"/>
      <c r="Q146" s="56"/>
      <c r="R146" s="72"/>
      <c r="S146" s="56"/>
      <c r="T146" s="56"/>
      <c r="U146" s="74"/>
      <c r="V146" s="61"/>
      <c r="W146" s="56"/>
      <c r="X146" s="72"/>
      <c r="Y146" s="56"/>
      <c r="Z146" s="56"/>
      <c r="AA146" s="74"/>
      <c r="AB146" s="61"/>
      <c r="AC146" s="74"/>
      <c r="AD146" s="61"/>
      <c r="AE146" s="74"/>
      <c r="AF146" s="61"/>
      <c r="AG146" s="74"/>
      <c r="AH146" s="61"/>
      <c r="AI146" s="74"/>
      <c r="AJ146" s="61"/>
      <c r="AK146" s="74"/>
      <c r="AL146" s="64"/>
      <c r="AM146" s="74"/>
      <c r="AN146" s="64"/>
      <c r="AO146" s="74"/>
      <c r="AP146" s="66"/>
      <c r="AQ146" s="74"/>
      <c r="AR146" s="61"/>
      <c r="AS146" s="275"/>
      <c r="AT146" s="74"/>
      <c r="AU146" s="61"/>
      <c r="AV146" s="626" t="str">
        <f>IF(AU146="","",IF(AU146="A",'１０.パネルラジエーター設備費用算出シート'!$G$13,IF(AU146="B",'１０.パネルラジエーター設備費用算出シート'!$N$13,IF(AU146="C",'１０.パネルラジエーター設備費用算出シート'!$G$23,IF(AU146="D",'１０.パネルラジエーター設備費用算出シート'!$N$23,IF(AU146="E",'１０.パネルラジエーター設備費用算出シート'!$G$33,IF(AU146="F",'１０.パネルラジエーター設備費用算出シート'!$N$33,IF(AU146="G",'１０.パネルラジエーター設備費用算出シート'!$G$43,IF(AU146="H",'１０.パネルラジエーター設備費用算出シート'!$N$43,IF(AU146="I",'１０.パネルラジエーター設備費用算出シート'!$G$54,'１０.パネルラジエーター設備費用算出シート'!$N$54))))))))))</f>
        <v/>
      </c>
      <c r="AW146" s="74"/>
      <c r="AX146" s="64"/>
      <c r="AY146" s="627"/>
      <c r="AZ146" s="74"/>
      <c r="BA146" s="32"/>
      <c r="BB146" s="32"/>
      <c r="BC146" s="32"/>
      <c r="BD146" s="32"/>
      <c r="BE146" s="32"/>
      <c r="BF146" s="32"/>
      <c r="BG146" s="32"/>
      <c r="BH146" s="32"/>
      <c r="BI146" s="32"/>
      <c r="BJ146" s="32"/>
      <c r="BK146" s="32"/>
      <c r="BL146" s="32"/>
    </row>
    <row r="147" spans="1:64" s="33" customFormat="1">
      <c r="A147" s="76"/>
      <c r="B147" s="57">
        <v>135</v>
      </c>
      <c r="C147" s="87"/>
      <c r="D147" s="58"/>
      <c r="E147" s="77"/>
      <c r="F147" s="620"/>
      <c r="G147" s="620"/>
      <c r="H147" s="61"/>
      <c r="I147" s="62"/>
      <c r="J147" s="61"/>
      <c r="K147" s="622" t="str">
        <f t="shared" si="6"/>
        <v/>
      </c>
      <c r="L147" s="622" t="str">
        <f>IF($G147="","",IF(OR('２.全体概要'!$C$15=1,'２.全体概要'!$C$15=2),INDEX($BG$15,MATCH($G147,$BF$15,-1)),IF('２.全体概要'!$C$15=3,INDEX($BG$14,MATCH($G147,$BF$14,-1)),INDEX($BG$13,MATCH($G147,$BF$13,-1)))))</f>
        <v/>
      </c>
      <c r="M147" s="622" t="str">
        <f t="shared" si="7"/>
        <v/>
      </c>
      <c r="N147" s="623">
        <f t="shared" si="8"/>
        <v>0</v>
      </c>
      <c r="O147" s="74"/>
      <c r="P147" s="61"/>
      <c r="Q147" s="56"/>
      <c r="R147" s="72"/>
      <c r="S147" s="56"/>
      <c r="T147" s="56"/>
      <c r="U147" s="74"/>
      <c r="V147" s="61"/>
      <c r="W147" s="56"/>
      <c r="X147" s="72"/>
      <c r="Y147" s="56"/>
      <c r="Z147" s="56"/>
      <c r="AA147" s="74"/>
      <c r="AB147" s="61"/>
      <c r="AC147" s="74"/>
      <c r="AD147" s="61"/>
      <c r="AE147" s="74"/>
      <c r="AF147" s="61"/>
      <c r="AG147" s="74"/>
      <c r="AH147" s="61"/>
      <c r="AI147" s="74"/>
      <c r="AJ147" s="61"/>
      <c r="AK147" s="74"/>
      <c r="AL147" s="64"/>
      <c r="AM147" s="74"/>
      <c r="AN147" s="64"/>
      <c r="AO147" s="74"/>
      <c r="AP147" s="66"/>
      <c r="AQ147" s="74"/>
      <c r="AR147" s="61"/>
      <c r="AS147" s="275"/>
      <c r="AT147" s="74"/>
      <c r="AU147" s="61"/>
      <c r="AV147" s="626" t="str">
        <f>IF(AU147="","",IF(AU147="A",'１０.パネルラジエーター設備費用算出シート'!$G$13,IF(AU147="B",'１０.パネルラジエーター設備費用算出シート'!$N$13,IF(AU147="C",'１０.パネルラジエーター設備費用算出シート'!$G$23,IF(AU147="D",'１０.パネルラジエーター設備費用算出シート'!$N$23,IF(AU147="E",'１０.パネルラジエーター設備費用算出シート'!$G$33,IF(AU147="F",'１０.パネルラジエーター設備費用算出シート'!$N$33,IF(AU147="G",'１０.パネルラジエーター設備費用算出シート'!$G$43,IF(AU147="H",'１０.パネルラジエーター設備費用算出シート'!$N$43,IF(AU147="I",'１０.パネルラジエーター設備費用算出シート'!$G$54,'１０.パネルラジエーター設備費用算出シート'!$N$54))))))))))</f>
        <v/>
      </c>
      <c r="AW147" s="74"/>
      <c r="AX147" s="64"/>
      <c r="AY147" s="627"/>
      <c r="AZ147" s="74"/>
      <c r="BA147" s="32"/>
      <c r="BB147" s="32"/>
      <c r="BC147" s="32"/>
      <c r="BD147" s="32"/>
      <c r="BE147" s="32"/>
      <c r="BF147" s="32"/>
      <c r="BG147" s="32"/>
      <c r="BH147" s="32"/>
      <c r="BI147" s="32"/>
      <c r="BJ147" s="32"/>
      <c r="BK147" s="32"/>
      <c r="BL147" s="32"/>
    </row>
    <row r="148" spans="1:64" s="33" customFormat="1">
      <c r="A148" s="76"/>
      <c r="B148" s="57">
        <v>136</v>
      </c>
      <c r="C148" s="87"/>
      <c r="D148" s="58"/>
      <c r="E148" s="77"/>
      <c r="F148" s="620"/>
      <c r="G148" s="620"/>
      <c r="H148" s="61"/>
      <c r="I148" s="62"/>
      <c r="J148" s="61"/>
      <c r="K148" s="622" t="str">
        <f t="shared" si="6"/>
        <v/>
      </c>
      <c r="L148" s="622" t="str">
        <f>IF($G148="","",IF(OR('２.全体概要'!$C$15=1,'２.全体概要'!$C$15=2),INDEX($BG$15,MATCH($G148,$BF$15,-1)),IF('２.全体概要'!$C$15=3,INDEX($BG$14,MATCH($G148,$BF$14,-1)),INDEX($BG$13,MATCH($G148,$BF$13,-1)))))</f>
        <v/>
      </c>
      <c r="M148" s="622" t="str">
        <f t="shared" si="7"/>
        <v/>
      </c>
      <c r="N148" s="623">
        <f t="shared" si="8"/>
        <v>0</v>
      </c>
      <c r="O148" s="74"/>
      <c r="P148" s="61"/>
      <c r="Q148" s="56"/>
      <c r="R148" s="72"/>
      <c r="S148" s="56"/>
      <c r="T148" s="56"/>
      <c r="U148" s="74"/>
      <c r="V148" s="61"/>
      <c r="W148" s="56"/>
      <c r="X148" s="72"/>
      <c r="Y148" s="56"/>
      <c r="Z148" s="56"/>
      <c r="AA148" s="74"/>
      <c r="AB148" s="61"/>
      <c r="AC148" s="74"/>
      <c r="AD148" s="61"/>
      <c r="AE148" s="74"/>
      <c r="AF148" s="61"/>
      <c r="AG148" s="74"/>
      <c r="AH148" s="61"/>
      <c r="AI148" s="74"/>
      <c r="AJ148" s="61"/>
      <c r="AK148" s="74"/>
      <c r="AL148" s="64"/>
      <c r="AM148" s="74"/>
      <c r="AN148" s="64"/>
      <c r="AO148" s="74"/>
      <c r="AP148" s="66"/>
      <c r="AQ148" s="74"/>
      <c r="AR148" s="61"/>
      <c r="AS148" s="275"/>
      <c r="AT148" s="74"/>
      <c r="AU148" s="61"/>
      <c r="AV148" s="626" t="str">
        <f>IF(AU148="","",IF(AU148="A",'１０.パネルラジエーター設備費用算出シート'!$G$13,IF(AU148="B",'１０.パネルラジエーター設備費用算出シート'!$N$13,IF(AU148="C",'１０.パネルラジエーター設備費用算出シート'!$G$23,IF(AU148="D",'１０.パネルラジエーター設備費用算出シート'!$N$23,IF(AU148="E",'１０.パネルラジエーター設備費用算出シート'!$G$33,IF(AU148="F",'１０.パネルラジエーター設備費用算出シート'!$N$33,IF(AU148="G",'１０.パネルラジエーター設備費用算出シート'!$G$43,IF(AU148="H",'１０.パネルラジエーター設備費用算出シート'!$N$43,IF(AU148="I",'１０.パネルラジエーター設備費用算出シート'!$G$54,'１０.パネルラジエーター設備費用算出シート'!$N$54))))))))))</f>
        <v/>
      </c>
      <c r="AW148" s="74"/>
      <c r="AX148" s="64"/>
      <c r="AY148" s="627"/>
      <c r="AZ148" s="74"/>
      <c r="BA148" s="32"/>
      <c r="BB148" s="32"/>
      <c r="BC148" s="32"/>
      <c r="BD148" s="32"/>
      <c r="BE148" s="32"/>
      <c r="BF148" s="32"/>
      <c r="BG148" s="32"/>
      <c r="BH148" s="32"/>
      <c r="BI148" s="32"/>
      <c r="BJ148" s="32"/>
      <c r="BK148" s="32"/>
      <c r="BL148" s="32"/>
    </row>
    <row r="149" spans="1:64" s="33" customFormat="1">
      <c r="A149" s="76"/>
      <c r="B149" s="57">
        <v>137</v>
      </c>
      <c r="C149" s="87"/>
      <c r="D149" s="58"/>
      <c r="E149" s="77"/>
      <c r="F149" s="620"/>
      <c r="G149" s="620"/>
      <c r="H149" s="61"/>
      <c r="I149" s="62"/>
      <c r="J149" s="61"/>
      <c r="K149" s="622" t="str">
        <f t="shared" si="6"/>
        <v/>
      </c>
      <c r="L149" s="622" t="str">
        <f>IF($G149="","",IF(OR('２.全体概要'!$C$15=1,'２.全体概要'!$C$15=2),INDEX($BG$15,MATCH($G149,$BF$15,-1)),IF('２.全体概要'!$C$15=3,INDEX($BG$14,MATCH($G149,$BF$14,-1)),INDEX($BG$13,MATCH($G149,$BF$13,-1)))))</f>
        <v/>
      </c>
      <c r="M149" s="622" t="str">
        <f t="shared" si="7"/>
        <v/>
      </c>
      <c r="N149" s="623">
        <f t="shared" si="8"/>
        <v>0</v>
      </c>
      <c r="O149" s="74"/>
      <c r="P149" s="61"/>
      <c r="Q149" s="56"/>
      <c r="R149" s="72"/>
      <c r="S149" s="56"/>
      <c r="T149" s="56"/>
      <c r="U149" s="74"/>
      <c r="V149" s="61"/>
      <c r="W149" s="56"/>
      <c r="X149" s="72"/>
      <c r="Y149" s="56"/>
      <c r="Z149" s="56"/>
      <c r="AA149" s="74"/>
      <c r="AB149" s="61"/>
      <c r="AC149" s="74"/>
      <c r="AD149" s="61"/>
      <c r="AE149" s="74"/>
      <c r="AF149" s="61"/>
      <c r="AG149" s="74"/>
      <c r="AH149" s="61"/>
      <c r="AI149" s="74"/>
      <c r="AJ149" s="61"/>
      <c r="AK149" s="74"/>
      <c r="AL149" s="64"/>
      <c r="AM149" s="74"/>
      <c r="AN149" s="64"/>
      <c r="AO149" s="74"/>
      <c r="AP149" s="66"/>
      <c r="AQ149" s="74"/>
      <c r="AR149" s="61"/>
      <c r="AS149" s="275"/>
      <c r="AT149" s="74"/>
      <c r="AU149" s="61"/>
      <c r="AV149" s="626" t="str">
        <f>IF(AU149="","",IF(AU149="A",'１０.パネルラジエーター設備費用算出シート'!$G$13,IF(AU149="B",'１０.パネルラジエーター設備費用算出シート'!$N$13,IF(AU149="C",'１０.パネルラジエーター設備費用算出シート'!$G$23,IF(AU149="D",'１０.パネルラジエーター設備費用算出シート'!$N$23,IF(AU149="E",'１０.パネルラジエーター設備費用算出シート'!$G$33,IF(AU149="F",'１０.パネルラジエーター設備費用算出シート'!$N$33,IF(AU149="G",'１０.パネルラジエーター設備費用算出シート'!$G$43,IF(AU149="H",'１０.パネルラジエーター設備費用算出シート'!$N$43,IF(AU149="I",'１０.パネルラジエーター設備費用算出シート'!$G$54,'１０.パネルラジエーター設備費用算出シート'!$N$54))))))))))</f>
        <v/>
      </c>
      <c r="AW149" s="74"/>
      <c r="AX149" s="64"/>
      <c r="AY149" s="627"/>
      <c r="AZ149" s="74"/>
      <c r="BA149" s="32"/>
      <c r="BB149" s="32"/>
      <c r="BC149" s="32"/>
      <c r="BD149" s="32"/>
      <c r="BE149" s="32"/>
      <c r="BF149" s="32"/>
      <c r="BG149" s="32"/>
      <c r="BH149" s="32"/>
      <c r="BI149" s="32"/>
      <c r="BJ149" s="32"/>
      <c r="BK149" s="32"/>
      <c r="BL149" s="32"/>
    </row>
    <row r="150" spans="1:64" s="33" customFormat="1">
      <c r="A150" s="76"/>
      <c r="B150" s="57">
        <v>138</v>
      </c>
      <c r="C150" s="87"/>
      <c r="D150" s="58"/>
      <c r="E150" s="77"/>
      <c r="F150" s="620"/>
      <c r="G150" s="620"/>
      <c r="H150" s="61"/>
      <c r="I150" s="62"/>
      <c r="J150" s="61"/>
      <c r="K150" s="622" t="str">
        <f t="shared" si="6"/>
        <v/>
      </c>
      <c r="L150" s="622" t="str">
        <f>IF($G150="","",IF(OR('２.全体概要'!$C$15=1,'２.全体概要'!$C$15=2),INDEX($BG$15,MATCH($G150,$BF$15,-1)),IF('２.全体概要'!$C$15=3,INDEX($BG$14,MATCH($G150,$BF$14,-1)),INDEX($BG$13,MATCH($G150,$BF$13,-1)))))</f>
        <v/>
      </c>
      <c r="M150" s="622" t="str">
        <f t="shared" si="7"/>
        <v/>
      </c>
      <c r="N150" s="623">
        <f t="shared" si="8"/>
        <v>0</v>
      </c>
      <c r="O150" s="74"/>
      <c r="P150" s="61"/>
      <c r="Q150" s="56"/>
      <c r="R150" s="72"/>
      <c r="S150" s="56"/>
      <c r="T150" s="56"/>
      <c r="U150" s="74"/>
      <c r="V150" s="61"/>
      <c r="W150" s="56"/>
      <c r="X150" s="72"/>
      <c r="Y150" s="56"/>
      <c r="Z150" s="56"/>
      <c r="AA150" s="74"/>
      <c r="AB150" s="61"/>
      <c r="AC150" s="74"/>
      <c r="AD150" s="61"/>
      <c r="AE150" s="74"/>
      <c r="AF150" s="61"/>
      <c r="AG150" s="74"/>
      <c r="AH150" s="61"/>
      <c r="AI150" s="74"/>
      <c r="AJ150" s="61"/>
      <c r="AK150" s="74"/>
      <c r="AL150" s="64"/>
      <c r="AM150" s="74"/>
      <c r="AN150" s="64"/>
      <c r="AO150" s="74"/>
      <c r="AP150" s="66"/>
      <c r="AQ150" s="74"/>
      <c r="AR150" s="61"/>
      <c r="AS150" s="275"/>
      <c r="AT150" s="74"/>
      <c r="AU150" s="61"/>
      <c r="AV150" s="626" t="str">
        <f>IF(AU150="","",IF(AU150="A",'１０.パネルラジエーター設備費用算出シート'!$G$13,IF(AU150="B",'１０.パネルラジエーター設備費用算出シート'!$N$13,IF(AU150="C",'１０.パネルラジエーター設備費用算出シート'!$G$23,IF(AU150="D",'１０.パネルラジエーター設備費用算出シート'!$N$23,IF(AU150="E",'１０.パネルラジエーター設備費用算出シート'!$G$33,IF(AU150="F",'１０.パネルラジエーター設備費用算出シート'!$N$33,IF(AU150="G",'１０.パネルラジエーター設備費用算出シート'!$G$43,IF(AU150="H",'１０.パネルラジエーター設備費用算出シート'!$N$43,IF(AU150="I",'１０.パネルラジエーター設備費用算出シート'!$G$54,'１０.パネルラジエーター設備費用算出シート'!$N$54))))))))))</f>
        <v/>
      </c>
      <c r="AW150" s="74"/>
      <c r="AX150" s="64"/>
      <c r="AY150" s="627"/>
      <c r="AZ150" s="74"/>
      <c r="BA150" s="32"/>
      <c r="BB150" s="32"/>
      <c r="BC150" s="32"/>
      <c r="BD150" s="32"/>
      <c r="BE150" s="32"/>
      <c r="BF150" s="32"/>
      <c r="BG150" s="32"/>
      <c r="BH150" s="32"/>
      <c r="BI150" s="32"/>
      <c r="BJ150" s="32"/>
      <c r="BK150" s="32"/>
      <c r="BL150" s="32"/>
    </row>
    <row r="151" spans="1:64" s="33" customFormat="1">
      <c r="A151" s="76"/>
      <c r="B151" s="57">
        <v>139</v>
      </c>
      <c r="C151" s="87"/>
      <c r="D151" s="58"/>
      <c r="E151" s="77"/>
      <c r="F151" s="620"/>
      <c r="G151" s="620"/>
      <c r="H151" s="61"/>
      <c r="I151" s="62"/>
      <c r="J151" s="61"/>
      <c r="K151" s="622" t="str">
        <f t="shared" si="6"/>
        <v/>
      </c>
      <c r="L151" s="622" t="str">
        <f>IF($G151="","",IF(OR('２.全体概要'!$C$15=1,'２.全体概要'!$C$15=2),INDEX($BG$15,MATCH($G151,$BF$15,-1)),IF('２.全体概要'!$C$15=3,INDEX($BG$14,MATCH($G151,$BF$14,-1)),INDEX($BG$13,MATCH($G151,$BF$13,-1)))))</f>
        <v/>
      </c>
      <c r="M151" s="622" t="str">
        <f t="shared" si="7"/>
        <v/>
      </c>
      <c r="N151" s="623">
        <f t="shared" si="8"/>
        <v>0</v>
      </c>
      <c r="O151" s="74"/>
      <c r="P151" s="61"/>
      <c r="Q151" s="56"/>
      <c r="R151" s="72"/>
      <c r="S151" s="56"/>
      <c r="T151" s="56"/>
      <c r="U151" s="74"/>
      <c r="V151" s="61"/>
      <c r="W151" s="56"/>
      <c r="X151" s="72"/>
      <c r="Y151" s="56"/>
      <c r="Z151" s="56"/>
      <c r="AA151" s="74"/>
      <c r="AB151" s="61"/>
      <c r="AC151" s="74"/>
      <c r="AD151" s="61"/>
      <c r="AE151" s="74"/>
      <c r="AF151" s="61"/>
      <c r="AG151" s="74"/>
      <c r="AH151" s="61"/>
      <c r="AI151" s="74"/>
      <c r="AJ151" s="61"/>
      <c r="AK151" s="74"/>
      <c r="AL151" s="64"/>
      <c r="AM151" s="74"/>
      <c r="AN151" s="64"/>
      <c r="AO151" s="74"/>
      <c r="AP151" s="66"/>
      <c r="AQ151" s="74"/>
      <c r="AR151" s="61"/>
      <c r="AS151" s="275"/>
      <c r="AT151" s="74"/>
      <c r="AU151" s="61"/>
      <c r="AV151" s="626" t="str">
        <f>IF(AU151="","",IF(AU151="A",'１０.パネルラジエーター設備費用算出シート'!$G$13,IF(AU151="B",'１０.パネルラジエーター設備費用算出シート'!$N$13,IF(AU151="C",'１０.パネルラジエーター設備費用算出シート'!$G$23,IF(AU151="D",'１０.パネルラジエーター設備費用算出シート'!$N$23,IF(AU151="E",'１０.パネルラジエーター設備費用算出シート'!$G$33,IF(AU151="F",'１０.パネルラジエーター設備費用算出シート'!$N$33,IF(AU151="G",'１０.パネルラジエーター設備費用算出シート'!$G$43,IF(AU151="H",'１０.パネルラジエーター設備費用算出シート'!$N$43,IF(AU151="I",'１０.パネルラジエーター設備費用算出シート'!$G$54,'１０.パネルラジエーター設備費用算出シート'!$N$54))))))))))</f>
        <v/>
      </c>
      <c r="AW151" s="74"/>
      <c r="AX151" s="64"/>
      <c r="AY151" s="627"/>
      <c r="AZ151" s="74"/>
      <c r="BA151" s="32"/>
      <c r="BB151" s="32"/>
      <c r="BC151" s="32"/>
      <c r="BD151" s="32"/>
      <c r="BE151" s="32"/>
      <c r="BF151" s="32"/>
      <c r="BG151" s="32"/>
      <c r="BH151" s="32"/>
      <c r="BI151" s="32"/>
      <c r="BJ151" s="32"/>
      <c r="BK151" s="32"/>
      <c r="BL151" s="32"/>
    </row>
    <row r="152" spans="1:64" s="33" customFormat="1">
      <c r="A152" s="76"/>
      <c r="B152" s="57">
        <v>140</v>
      </c>
      <c r="C152" s="87"/>
      <c r="D152" s="58"/>
      <c r="E152" s="77"/>
      <c r="F152" s="620"/>
      <c r="G152" s="620"/>
      <c r="H152" s="61"/>
      <c r="I152" s="62"/>
      <c r="J152" s="61"/>
      <c r="K152" s="622" t="str">
        <f t="shared" si="6"/>
        <v/>
      </c>
      <c r="L152" s="622" t="str">
        <f>IF($G152="","",IF(OR('２.全体概要'!$C$15=1,'２.全体概要'!$C$15=2),INDEX($BG$15,MATCH($G152,$BF$15,-1)),IF('２.全体概要'!$C$15=3,INDEX($BG$14,MATCH($G152,$BF$14,-1)),INDEX($BG$13,MATCH($G152,$BF$13,-1)))))</f>
        <v/>
      </c>
      <c r="M152" s="622" t="str">
        <f t="shared" si="7"/>
        <v/>
      </c>
      <c r="N152" s="623">
        <f t="shared" si="8"/>
        <v>0</v>
      </c>
      <c r="O152" s="74"/>
      <c r="P152" s="61"/>
      <c r="Q152" s="56"/>
      <c r="R152" s="72"/>
      <c r="S152" s="56"/>
      <c r="T152" s="56"/>
      <c r="U152" s="74"/>
      <c r="V152" s="61"/>
      <c r="W152" s="56"/>
      <c r="X152" s="72"/>
      <c r="Y152" s="56"/>
      <c r="Z152" s="56"/>
      <c r="AA152" s="74"/>
      <c r="AB152" s="61"/>
      <c r="AC152" s="74"/>
      <c r="AD152" s="61"/>
      <c r="AE152" s="74"/>
      <c r="AF152" s="61"/>
      <c r="AG152" s="74"/>
      <c r="AH152" s="61"/>
      <c r="AI152" s="74"/>
      <c r="AJ152" s="61"/>
      <c r="AK152" s="74"/>
      <c r="AL152" s="64"/>
      <c r="AM152" s="74"/>
      <c r="AN152" s="64"/>
      <c r="AO152" s="74"/>
      <c r="AP152" s="66"/>
      <c r="AQ152" s="74"/>
      <c r="AR152" s="61"/>
      <c r="AS152" s="275"/>
      <c r="AT152" s="74"/>
      <c r="AU152" s="61"/>
      <c r="AV152" s="626" t="str">
        <f>IF(AU152="","",IF(AU152="A",'１０.パネルラジエーター設備費用算出シート'!$G$13,IF(AU152="B",'１０.パネルラジエーター設備費用算出シート'!$N$13,IF(AU152="C",'１０.パネルラジエーター設備費用算出シート'!$G$23,IF(AU152="D",'１０.パネルラジエーター設備費用算出シート'!$N$23,IF(AU152="E",'１０.パネルラジエーター設備費用算出シート'!$G$33,IF(AU152="F",'１０.パネルラジエーター設備費用算出シート'!$N$33,IF(AU152="G",'１０.パネルラジエーター設備費用算出シート'!$G$43,IF(AU152="H",'１０.パネルラジエーター設備費用算出シート'!$N$43,IF(AU152="I",'１０.パネルラジエーター設備費用算出シート'!$G$54,'１０.パネルラジエーター設備費用算出シート'!$N$54))))))))))</f>
        <v/>
      </c>
      <c r="AW152" s="74"/>
      <c r="AX152" s="64"/>
      <c r="AY152" s="627"/>
      <c r="AZ152" s="74"/>
      <c r="BA152" s="32"/>
      <c r="BB152" s="32"/>
      <c r="BC152" s="32"/>
      <c r="BD152" s="32"/>
      <c r="BE152" s="32"/>
      <c r="BF152" s="32"/>
      <c r="BG152" s="32"/>
      <c r="BH152" s="32"/>
      <c r="BI152" s="32"/>
      <c r="BJ152" s="32"/>
      <c r="BK152" s="32"/>
      <c r="BL152" s="32"/>
    </row>
    <row r="153" spans="1:64" s="33" customFormat="1">
      <c r="A153" s="76"/>
      <c r="B153" s="57">
        <v>141</v>
      </c>
      <c r="C153" s="87"/>
      <c r="D153" s="58"/>
      <c r="E153" s="77"/>
      <c r="F153" s="620"/>
      <c r="G153" s="620"/>
      <c r="H153" s="61"/>
      <c r="I153" s="62"/>
      <c r="J153" s="61"/>
      <c r="K153" s="622" t="str">
        <f t="shared" si="6"/>
        <v/>
      </c>
      <c r="L153" s="622" t="str">
        <f>IF($G153="","",IF(OR('２.全体概要'!$C$15=1,'２.全体概要'!$C$15=2),INDEX($BG$15,MATCH($G153,$BF$15,-1)),IF('２.全体概要'!$C$15=3,INDEX($BG$14,MATCH($G153,$BF$14,-1)),INDEX($BG$13,MATCH($G153,$BF$13,-1)))))</f>
        <v/>
      </c>
      <c r="M153" s="622" t="str">
        <f t="shared" si="7"/>
        <v/>
      </c>
      <c r="N153" s="623">
        <f t="shared" si="8"/>
        <v>0</v>
      </c>
      <c r="O153" s="74"/>
      <c r="P153" s="61"/>
      <c r="Q153" s="56"/>
      <c r="R153" s="72"/>
      <c r="S153" s="56"/>
      <c r="T153" s="56"/>
      <c r="U153" s="74"/>
      <c r="V153" s="61"/>
      <c r="W153" s="56"/>
      <c r="X153" s="72"/>
      <c r="Y153" s="56"/>
      <c r="Z153" s="56"/>
      <c r="AA153" s="74"/>
      <c r="AB153" s="61"/>
      <c r="AC153" s="74"/>
      <c r="AD153" s="61"/>
      <c r="AE153" s="74"/>
      <c r="AF153" s="61"/>
      <c r="AG153" s="74"/>
      <c r="AH153" s="61"/>
      <c r="AI153" s="74"/>
      <c r="AJ153" s="61"/>
      <c r="AK153" s="74"/>
      <c r="AL153" s="64"/>
      <c r="AM153" s="74"/>
      <c r="AN153" s="64"/>
      <c r="AO153" s="74"/>
      <c r="AP153" s="66"/>
      <c r="AQ153" s="74"/>
      <c r="AR153" s="61"/>
      <c r="AS153" s="275"/>
      <c r="AT153" s="74"/>
      <c r="AU153" s="61"/>
      <c r="AV153" s="626" t="str">
        <f>IF(AU153="","",IF(AU153="A",'１０.パネルラジエーター設備費用算出シート'!$G$13,IF(AU153="B",'１０.パネルラジエーター設備費用算出シート'!$N$13,IF(AU153="C",'１０.パネルラジエーター設備費用算出シート'!$G$23,IF(AU153="D",'１０.パネルラジエーター設備費用算出シート'!$N$23,IF(AU153="E",'１０.パネルラジエーター設備費用算出シート'!$G$33,IF(AU153="F",'１０.パネルラジエーター設備費用算出シート'!$N$33,IF(AU153="G",'１０.パネルラジエーター設備費用算出シート'!$G$43,IF(AU153="H",'１０.パネルラジエーター設備費用算出シート'!$N$43,IF(AU153="I",'１０.パネルラジエーター設備費用算出シート'!$G$54,'１０.パネルラジエーター設備費用算出シート'!$N$54))))))))))</f>
        <v/>
      </c>
      <c r="AW153" s="74"/>
      <c r="AX153" s="64"/>
      <c r="AY153" s="627"/>
      <c r="AZ153" s="74"/>
      <c r="BA153" s="32"/>
      <c r="BB153" s="32"/>
      <c r="BC153" s="32"/>
      <c r="BD153" s="32"/>
      <c r="BE153" s="32"/>
      <c r="BF153" s="32"/>
      <c r="BG153" s="32"/>
      <c r="BH153" s="32"/>
      <c r="BI153" s="32"/>
      <c r="BJ153" s="32"/>
      <c r="BK153" s="32"/>
      <c r="BL153" s="32"/>
    </row>
    <row r="154" spans="1:64" s="33" customFormat="1">
      <c r="A154" s="76"/>
      <c r="B154" s="57">
        <v>142</v>
      </c>
      <c r="C154" s="87"/>
      <c r="D154" s="58"/>
      <c r="E154" s="77"/>
      <c r="F154" s="620"/>
      <c r="G154" s="620"/>
      <c r="H154" s="61"/>
      <c r="I154" s="62"/>
      <c r="J154" s="61"/>
      <c r="K154" s="622" t="str">
        <f t="shared" si="6"/>
        <v/>
      </c>
      <c r="L154" s="622" t="str">
        <f>IF($G154="","",IF(OR('２.全体概要'!$C$15=1,'２.全体概要'!$C$15=2),INDEX($BG$15,MATCH($G154,$BF$15,-1)),IF('２.全体概要'!$C$15=3,INDEX($BG$14,MATCH($G154,$BF$14,-1)),INDEX($BG$13,MATCH($G154,$BF$13,-1)))))</f>
        <v/>
      </c>
      <c r="M154" s="622" t="str">
        <f t="shared" si="7"/>
        <v/>
      </c>
      <c r="N154" s="623">
        <f t="shared" si="8"/>
        <v>0</v>
      </c>
      <c r="O154" s="74"/>
      <c r="P154" s="61"/>
      <c r="Q154" s="56"/>
      <c r="R154" s="72"/>
      <c r="S154" s="56"/>
      <c r="T154" s="56"/>
      <c r="U154" s="74"/>
      <c r="V154" s="61"/>
      <c r="W154" s="56"/>
      <c r="X154" s="72"/>
      <c r="Y154" s="56"/>
      <c r="Z154" s="56"/>
      <c r="AA154" s="74"/>
      <c r="AB154" s="61"/>
      <c r="AC154" s="74"/>
      <c r="AD154" s="61"/>
      <c r="AE154" s="74"/>
      <c r="AF154" s="61"/>
      <c r="AG154" s="74"/>
      <c r="AH154" s="61"/>
      <c r="AI154" s="74"/>
      <c r="AJ154" s="61"/>
      <c r="AK154" s="74"/>
      <c r="AL154" s="64"/>
      <c r="AM154" s="74"/>
      <c r="AN154" s="64"/>
      <c r="AO154" s="74"/>
      <c r="AP154" s="66"/>
      <c r="AQ154" s="74"/>
      <c r="AR154" s="61"/>
      <c r="AS154" s="275"/>
      <c r="AT154" s="74"/>
      <c r="AU154" s="61"/>
      <c r="AV154" s="626" t="str">
        <f>IF(AU154="","",IF(AU154="A",'１０.パネルラジエーター設備費用算出シート'!$G$13,IF(AU154="B",'１０.パネルラジエーター設備費用算出シート'!$N$13,IF(AU154="C",'１０.パネルラジエーター設備費用算出シート'!$G$23,IF(AU154="D",'１０.パネルラジエーター設備費用算出シート'!$N$23,IF(AU154="E",'１０.パネルラジエーター設備費用算出シート'!$G$33,IF(AU154="F",'１０.パネルラジエーター設備費用算出シート'!$N$33,IF(AU154="G",'１０.パネルラジエーター設備費用算出シート'!$G$43,IF(AU154="H",'１０.パネルラジエーター設備費用算出シート'!$N$43,IF(AU154="I",'１０.パネルラジエーター設備費用算出シート'!$G$54,'１０.パネルラジエーター設備費用算出シート'!$N$54))))))))))</f>
        <v/>
      </c>
      <c r="AW154" s="74"/>
      <c r="AX154" s="64"/>
      <c r="AY154" s="627"/>
      <c r="AZ154" s="74"/>
      <c r="BA154" s="32"/>
      <c r="BB154" s="32"/>
      <c r="BC154" s="32"/>
      <c r="BD154" s="32"/>
      <c r="BE154" s="32"/>
      <c r="BF154" s="32"/>
      <c r="BG154" s="32"/>
      <c r="BH154" s="32"/>
      <c r="BI154" s="32"/>
      <c r="BJ154" s="32"/>
      <c r="BK154" s="32"/>
      <c r="BL154" s="32"/>
    </row>
    <row r="155" spans="1:64" s="33" customFormat="1">
      <c r="A155" s="76"/>
      <c r="B155" s="57">
        <v>143</v>
      </c>
      <c r="C155" s="87"/>
      <c r="D155" s="58"/>
      <c r="E155" s="77"/>
      <c r="F155" s="620"/>
      <c r="G155" s="620"/>
      <c r="H155" s="61"/>
      <c r="I155" s="62"/>
      <c r="J155" s="61"/>
      <c r="K155" s="622" t="str">
        <f t="shared" si="6"/>
        <v/>
      </c>
      <c r="L155" s="622" t="str">
        <f>IF($G155="","",IF(OR('２.全体概要'!$C$15=1,'２.全体概要'!$C$15=2),INDEX($BG$15,MATCH($G155,$BF$15,-1)),IF('２.全体概要'!$C$15=3,INDEX($BG$14,MATCH($G155,$BF$14,-1)),INDEX($BG$13,MATCH($G155,$BF$13,-1)))))</f>
        <v/>
      </c>
      <c r="M155" s="622" t="str">
        <f t="shared" si="7"/>
        <v/>
      </c>
      <c r="N155" s="623">
        <f t="shared" si="8"/>
        <v>0</v>
      </c>
      <c r="O155" s="74"/>
      <c r="P155" s="61"/>
      <c r="Q155" s="56"/>
      <c r="R155" s="72"/>
      <c r="S155" s="56"/>
      <c r="T155" s="56"/>
      <c r="U155" s="74"/>
      <c r="V155" s="61"/>
      <c r="W155" s="56"/>
      <c r="X155" s="72"/>
      <c r="Y155" s="56"/>
      <c r="Z155" s="56"/>
      <c r="AA155" s="74"/>
      <c r="AB155" s="61"/>
      <c r="AC155" s="74"/>
      <c r="AD155" s="61"/>
      <c r="AE155" s="74"/>
      <c r="AF155" s="61"/>
      <c r="AG155" s="74"/>
      <c r="AH155" s="61"/>
      <c r="AI155" s="74"/>
      <c r="AJ155" s="61"/>
      <c r="AK155" s="74"/>
      <c r="AL155" s="64"/>
      <c r="AM155" s="74"/>
      <c r="AN155" s="64"/>
      <c r="AO155" s="74"/>
      <c r="AP155" s="66"/>
      <c r="AQ155" s="74"/>
      <c r="AR155" s="61"/>
      <c r="AS155" s="275"/>
      <c r="AT155" s="74"/>
      <c r="AU155" s="61"/>
      <c r="AV155" s="626" t="str">
        <f>IF(AU155="","",IF(AU155="A",'１０.パネルラジエーター設備費用算出シート'!$G$13,IF(AU155="B",'１０.パネルラジエーター設備費用算出シート'!$N$13,IF(AU155="C",'１０.パネルラジエーター設備費用算出シート'!$G$23,IF(AU155="D",'１０.パネルラジエーター設備費用算出シート'!$N$23,IF(AU155="E",'１０.パネルラジエーター設備費用算出シート'!$G$33,IF(AU155="F",'１０.パネルラジエーター設備費用算出シート'!$N$33,IF(AU155="G",'１０.パネルラジエーター設備費用算出シート'!$G$43,IF(AU155="H",'１０.パネルラジエーター設備費用算出シート'!$N$43,IF(AU155="I",'１０.パネルラジエーター設備費用算出シート'!$G$54,'１０.パネルラジエーター設備費用算出シート'!$N$54))))))))))</f>
        <v/>
      </c>
      <c r="AW155" s="74"/>
      <c r="AX155" s="64"/>
      <c r="AY155" s="627"/>
      <c r="AZ155" s="74"/>
      <c r="BA155" s="32"/>
      <c r="BB155" s="32"/>
      <c r="BC155" s="32"/>
      <c r="BD155" s="32"/>
      <c r="BE155" s="32"/>
      <c r="BF155" s="32"/>
      <c r="BG155" s="32"/>
      <c r="BH155" s="32"/>
      <c r="BI155" s="32"/>
      <c r="BJ155" s="32"/>
      <c r="BK155" s="32"/>
      <c r="BL155" s="32"/>
    </row>
    <row r="156" spans="1:64" s="33" customFormat="1">
      <c r="A156" s="76"/>
      <c r="B156" s="57">
        <v>144</v>
      </c>
      <c r="C156" s="87"/>
      <c r="D156" s="58"/>
      <c r="E156" s="77"/>
      <c r="F156" s="620"/>
      <c r="G156" s="620"/>
      <c r="H156" s="61"/>
      <c r="I156" s="62"/>
      <c r="J156" s="61"/>
      <c r="K156" s="622" t="str">
        <f t="shared" si="6"/>
        <v/>
      </c>
      <c r="L156" s="622" t="str">
        <f>IF($G156="","",IF(OR('２.全体概要'!$C$15=1,'２.全体概要'!$C$15=2),INDEX($BG$15,MATCH($G156,$BF$15,-1)),IF('２.全体概要'!$C$15=3,INDEX($BG$14,MATCH($G156,$BF$14,-1)),INDEX($BG$13,MATCH($G156,$BF$13,-1)))))</f>
        <v/>
      </c>
      <c r="M156" s="622" t="str">
        <f t="shared" si="7"/>
        <v/>
      </c>
      <c r="N156" s="623">
        <f t="shared" si="8"/>
        <v>0</v>
      </c>
      <c r="O156" s="74"/>
      <c r="P156" s="61"/>
      <c r="Q156" s="56"/>
      <c r="R156" s="72"/>
      <c r="S156" s="56"/>
      <c r="T156" s="56"/>
      <c r="U156" s="74"/>
      <c r="V156" s="61"/>
      <c r="W156" s="56"/>
      <c r="X156" s="72"/>
      <c r="Y156" s="56"/>
      <c r="Z156" s="56"/>
      <c r="AA156" s="74"/>
      <c r="AB156" s="61"/>
      <c r="AC156" s="74"/>
      <c r="AD156" s="61"/>
      <c r="AE156" s="74"/>
      <c r="AF156" s="61"/>
      <c r="AG156" s="74"/>
      <c r="AH156" s="61"/>
      <c r="AI156" s="74"/>
      <c r="AJ156" s="61"/>
      <c r="AK156" s="74"/>
      <c r="AL156" s="64"/>
      <c r="AM156" s="74"/>
      <c r="AN156" s="64"/>
      <c r="AO156" s="74"/>
      <c r="AP156" s="66"/>
      <c r="AQ156" s="74"/>
      <c r="AR156" s="61"/>
      <c r="AS156" s="275"/>
      <c r="AT156" s="74"/>
      <c r="AU156" s="61"/>
      <c r="AV156" s="626" t="str">
        <f>IF(AU156="","",IF(AU156="A",'１０.パネルラジエーター設備費用算出シート'!$G$13,IF(AU156="B",'１０.パネルラジエーター設備費用算出シート'!$N$13,IF(AU156="C",'１０.パネルラジエーター設備費用算出シート'!$G$23,IF(AU156="D",'１０.パネルラジエーター設備費用算出シート'!$N$23,IF(AU156="E",'１０.パネルラジエーター設備費用算出シート'!$G$33,IF(AU156="F",'１０.パネルラジエーター設備費用算出シート'!$N$33,IF(AU156="G",'１０.パネルラジエーター設備費用算出シート'!$G$43,IF(AU156="H",'１０.パネルラジエーター設備費用算出シート'!$N$43,IF(AU156="I",'１０.パネルラジエーター設備費用算出シート'!$G$54,'１０.パネルラジエーター設備費用算出シート'!$N$54))))))))))</f>
        <v/>
      </c>
      <c r="AW156" s="74"/>
      <c r="AX156" s="64"/>
      <c r="AY156" s="627"/>
      <c r="AZ156" s="74"/>
      <c r="BA156" s="32"/>
      <c r="BB156" s="32"/>
      <c r="BC156" s="32"/>
      <c r="BD156" s="32"/>
      <c r="BE156" s="32"/>
      <c r="BF156" s="32"/>
      <c r="BG156" s="32"/>
      <c r="BH156" s="32"/>
      <c r="BI156" s="32"/>
      <c r="BJ156" s="32"/>
      <c r="BK156" s="32"/>
      <c r="BL156" s="32"/>
    </row>
    <row r="157" spans="1:64" s="33" customFormat="1">
      <c r="A157" s="76"/>
      <c r="B157" s="57">
        <v>145</v>
      </c>
      <c r="C157" s="87"/>
      <c r="D157" s="58"/>
      <c r="E157" s="77"/>
      <c r="F157" s="620"/>
      <c r="G157" s="620"/>
      <c r="H157" s="61"/>
      <c r="I157" s="62"/>
      <c r="J157" s="61"/>
      <c r="K157" s="622" t="str">
        <f t="shared" si="6"/>
        <v/>
      </c>
      <c r="L157" s="622" t="str">
        <f>IF($G157="","",IF(OR('２.全体概要'!$C$15=1,'２.全体概要'!$C$15=2),INDEX($BG$15,MATCH($G157,$BF$15,-1)),IF('２.全体概要'!$C$15=3,INDEX($BG$14,MATCH($G157,$BF$14,-1)),INDEX($BG$13,MATCH($G157,$BF$13,-1)))))</f>
        <v/>
      </c>
      <c r="M157" s="622" t="str">
        <f t="shared" si="7"/>
        <v/>
      </c>
      <c r="N157" s="623">
        <f t="shared" si="8"/>
        <v>0</v>
      </c>
      <c r="O157" s="74"/>
      <c r="P157" s="61"/>
      <c r="Q157" s="56"/>
      <c r="R157" s="72"/>
      <c r="S157" s="56"/>
      <c r="T157" s="56"/>
      <c r="U157" s="74"/>
      <c r="V157" s="61"/>
      <c r="W157" s="56"/>
      <c r="X157" s="72"/>
      <c r="Y157" s="56"/>
      <c r="Z157" s="56"/>
      <c r="AA157" s="74"/>
      <c r="AB157" s="61"/>
      <c r="AC157" s="74"/>
      <c r="AD157" s="61"/>
      <c r="AE157" s="74"/>
      <c r="AF157" s="61"/>
      <c r="AG157" s="74"/>
      <c r="AH157" s="61"/>
      <c r="AI157" s="74"/>
      <c r="AJ157" s="61"/>
      <c r="AK157" s="74"/>
      <c r="AL157" s="64"/>
      <c r="AM157" s="74"/>
      <c r="AN157" s="64"/>
      <c r="AO157" s="74"/>
      <c r="AP157" s="66"/>
      <c r="AQ157" s="74"/>
      <c r="AR157" s="61"/>
      <c r="AS157" s="275"/>
      <c r="AT157" s="74"/>
      <c r="AU157" s="61"/>
      <c r="AV157" s="626" t="str">
        <f>IF(AU157="","",IF(AU157="A",'１０.パネルラジエーター設備費用算出シート'!$G$13,IF(AU157="B",'１０.パネルラジエーター設備費用算出シート'!$N$13,IF(AU157="C",'１０.パネルラジエーター設備費用算出シート'!$G$23,IF(AU157="D",'１０.パネルラジエーター設備費用算出シート'!$N$23,IF(AU157="E",'１０.パネルラジエーター設備費用算出シート'!$G$33,IF(AU157="F",'１０.パネルラジエーター設備費用算出シート'!$N$33,IF(AU157="G",'１０.パネルラジエーター設備費用算出シート'!$G$43,IF(AU157="H",'１０.パネルラジエーター設備費用算出シート'!$N$43,IF(AU157="I",'１０.パネルラジエーター設備費用算出シート'!$G$54,'１０.パネルラジエーター設備費用算出シート'!$N$54))))))))))</f>
        <v/>
      </c>
      <c r="AW157" s="74"/>
      <c r="AX157" s="64"/>
      <c r="AY157" s="627"/>
      <c r="AZ157" s="74"/>
      <c r="BA157" s="32"/>
      <c r="BB157" s="32"/>
      <c r="BC157" s="32"/>
      <c r="BD157" s="32"/>
      <c r="BE157" s="32"/>
      <c r="BF157" s="32"/>
      <c r="BG157" s="32"/>
      <c r="BH157" s="32"/>
      <c r="BI157" s="32"/>
      <c r="BJ157" s="32"/>
      <c r="BK157" s="32"/>
      <c r="BL157" s="32"/>
    </row>
    <row r="158" spans="1:64" s="33" customFormat="1">
      <c r="A158" s="76"/>
      <c r="B158" s="57">
        <v>146</v>
      </c>
      <c r="C158" s="87"/>
      <c r="D158" s="58"/>
      <c r="E158" s="77"/>
      <c r="F158" s="620"/>
      <c r="G158" s="620"/>
      <c r="H158" s="61"/>
      <c r="I158" s="62"/>
      <c r="J158" s="61"/>
      <c r="K158" s="622" t="str">
        <f t="shared" si="6"/>
        <v/>
      </c>
      <c r="L158" s="622" t="str">
        <f>IF($G158="","",IF(OR('２.全体概要'!$C$15=1,'２.全体概要'!$C$15=2),INDEX($BG$15,MATCH($G158,$BF$15,-1)),IF('２.全体概要'!$C$15=3,INDEX($BG$14,MATCH($G158,$BF$14,-1)),INDEX($BG$13,MATCH($G158,$BF$13,-1)))))</f>
        <v/>
      </c>
      <c r="M158" s="622" t="str">
        <f t="shared" si="7"/>
        <v/>
      </c>
      <c r="N158" s="623">
        <f t="shared" si="8"/>
        <v>0</v>
      </c>
      <c r="O158" s="74"/>
      <c r="P158" s="61"/>
      <c r="Q158" s="56"/>
      <c r="R158" s="72"/>
      <c r="S158" s="56"/>
      <c r="T158" s="56"/>
      <c r="U158" s="74"/>
      <c r="V158" s="61"/>
      <c r="W158" s="56"/>
      <c r="X158" s="72"/>
      <c r="Y158" s="56"/>
      <c r="Z158" s="56"/>
      <c r="AA158" s="74"/>
      <c r="AB158" s="61"/>
      <c r="AC158" s="74"/>
      <c r="AD158" s="61"/>
      <c r="AE158" s="74"/>
      <c r="AF158" s="61"/>
      <c r="AG158" s="74"/>
      <c r="AH158" s="61"/>
      <c r="AI158" s="74"/>
      <c r="AJ158" s="61"/>
      <c r="AK158" s="74"/>
      <c r="AL158" s="64"/>
      <c r="AM158" s="74"/>
      <c r="AN158" s="64"/>
      <c r="AO158" s="74"/>
      <c r="AP158" s="66"/>
      <c r="AQ158" s="74"/>
      <c r="AR158" s="61"/>
      <c r="AS158" s="275"/>
      <c r="AT158" s="74"/>
      <c r="AU158" s="61"/>
      <c r="AV158" s="626" t="str">
        <f>IF(AU158="","",IF(AU158="A",'１０.パネルラジエーター設備費用算出シート'!$G$13,IF(AU158="B",'１０.パネルラジエーター設備費用算出シート'!$N$13,IF(AU158="C",'１０.パネルラジエーター設備費用算出シート'!$G$23,IF(AU158="D",'１０.パネルラジエーター設備費用算出シート'!$N$23,IF(AU158="E",'１０.パネルラジエーター設備費用算出シート'!$G$33,IF(AU158="F",'１０.パネルラジエーター設備費用算出シート'!$N$33,IF(AU158="G",'１０.パネルラジエーター設備費用算出シート'!$G$43,IF(AU158="H",'１０.パネルラジエーター設備費用算出シート'!$N$43,IF(AU158="I",'１０.パネルラジエーター設備費用算出シート'!$G$54,'１０.パネルラジエーター設備費用算出シート'!$N$54))))))))))</f>
        <v/>
      </c>
      <c r="AW158" s="74"/>
      <c r="AX158" s="64"/>
      <c r="AY158" s="627"/>
      <c r="AZ158" s="74"/>
      <c r="BA158" s="32"/>
      <c r="BB158" s="32"/>
      <c r="BC158" s="32"/>
      <c r="BD158" s="32"/>
      <c r="BE158" s="32"/>
      <c r="BF158" s="32"/>
      <c r="BG158" s="32"/>
      <c r="BH158" s="32"/>
      <c r="BI158" s="32"/>
      <c r="BJ158" s="32"/>
      <c r="BK158" s="32"/>
      <c r="BL158" s="32"/>
    </row>
    <row r="159" spans="1:64" s="33" customFormat="1">
      <c r="A159" s="76"/>
      <c r="B159" s="57">
        <v>147</v>
      </c>
      <c r="C159" s="87"/>
      <c r="D159" s="58"/>
      <c r="E159" s="77"/>
      <c r="F159" s="620"/>
      <c r="G159" s="620"/>
      <c r="H159" s="61"/>
      <c r="I159" s="62"/>
      <c r="J159" s="61"/>
      <c r="K159" s="622" t="str">
        <f t="shared" si="6"/>
        <v/>
      </c>
      <c r="L159" s="622" t="str">
        <f>IF($G159="","",IF(OR('２.全体概要'!$C$15=1,'２.全体概要'!$C$15=2),INDEX($BG$15,MATCH($G159,$BF$15,-1)),IF('２.全体概要'!$C$15=3,INDEX($BG$14,MATCH($G159,$BF$14,-1)),INDEX($BG$13,MATCH($G159,$BF$13,-1)))))</f>
        <v/>
      </c>
      <c r="M159" s="622" t="str">
        <f t="shared" si="7"/>
        <v/>
      </c>
      <c r="N159" s="623">
        <f t="shared" si="8"/>
        <v>0</v>
      </c>
      <c r="O159" s="74"/>
      <c r="P159" s="61"/>
      <c r="Q159" s="56"/>
      <c r="R159" s="72"/>
      <c r="S159" s="56"/>
      <c r="T159" s="56"/>
      <c r="U159" s="74"/>
      <c r="V159" s="61"/>
      <c r="W159" s="56"/>
      <c r="X159" s="72"/>
      <c r="Y159" s="56"/>
      <c r="Z159" s="56"/>
      <c r="AA159" s="74"/>
      <c r="AB159" s="61"/>
      <c r="AC159" s="74"/>
      <c r="AD159" s="61"/>
      <c r="AE159" s="74"/>
      <c r="AF159" s="61"/>
      <c r="AG159" s="74"/>
      <c r="AH159" s="61"/>
      <c r="AI159" s="74"/>
      <c r="AJ159" s="61"/>
      <c r="AK159" s="74"/>
      <c r="AL159" s="64"/>
      <c r="AM159" s="74"/>
      <c r="AN159" s="64"/>
      <c r="AO159" s="74"/>
      <c r="AP159" s="66"/>
      <c r="AQ159" s="74"/>
      <c r="AR159" s="61"/>
      <c r="AS159" s="275"/>
      <c r="AT159" s="74"/>
      <c r="AU159" s="61"/>
      <c r="AV159" s="626" t="str">
        <f>IF(AU159="","",IF(AU159="A",'１０.パネルラジエーター設備費用算出シート'!$G$13,IF(AU159="B",'１０.パネルラジエーター設備費用算出シート'!$N$13,IF(AU159="C",'１０.パネルラジエーター設備費用算出シート'!$G$23,IF(AU159="D",'１０.パネルラジエーター設備費用算出シート'!$N$23,IF(AU159="E",'１０.パネルラジエーター設備費用算出シート'!$G$33,IF(AU159="F",'１０.パネルラジエーター設備費用算出シート'!$N$33,IF(AU159="G",'１０.パネルラジエーター設備費用算出シート'!$G$43,IF(AU159="H",'１０.パネルラジエーター設備費用算出シート'!$N$43,IF(AU159="I",'１０.パネルラジエーター設備費用算出シート'!$G$54,'１０.パネルラジエーター設備費用算出シート'!$N$54))))))))))</f>
        <v/>
      </c>
      <c r="AW159" s="74"/>
      <c r="AX159" s="64"/>
      <c r="AY159" s="627"/>
      <c r="AZ159" s="74"/>
      <c r="BA159" s="32"/>
      <c r="BB159" s="32"/>
      <c r="BC159" s="32"/>
      <c r="BD159" s="32"/>
      <c r="BE159" s="32"/>
      <c r="BF159" s="32"/>
      <c r="BG159" s="32"/>
      <c r="BH159" s="32"/>
      <c r="BI159" s="32"/>
      <c r="BJ159" s="32"/>
      <c r="BK159" s="32"/>
      <c r="BL159" s="32"/>
    </row>
    <row r="160" spans="1:64" s="33" customFormat="1">
      <c r="A160" s="76"/>
      <c r="B160" s="57">
        <v>148</v>
      </c>
      <c r="C160" s="87"/>
      <c r="D160" s="58"/>
      <c r="E160" s="77"/>
      <c r="F160" s="620"/>
      <c r="G160" s="620"/>
      <c r="H160" s="61"/>
      <c r="I160" s="62"/>
      <c r="J160" s="61"/>
      <c r="K160" s="622" t="str">
        <f t="shared" si="6"/>
        <v/>
      </c>
      <c r="L160" s="622" t="str">
        <f>IF($G160="","",IF(OR('２.全体概要'!$C$15=1,'２.全体概要'!$C$15=2),INDEX($BG$15,MATCH($G160,$BF$15,-1)),IF('２.全体概要'!$C$15=3,INDEX($BG$14,MATCH($G160,$BF$14,-1)),INDEX($BG$13,MATCH($G160,$BF$13,-1)))))</f>
        <v/>
      </c>
      <c r="M160" s="622" t="str">
        <f t="shared" si="7"/>
        <v/>
      </c>
      <c r="N160" s="623">
        <f t="shared" si="8"/>
        <v>0</v>
      </c>
      <c r="O160" s="74"/>
      <c r="P160" s="61"/>
      <c r="Q160" s="56"/>
      <c r="R160" s="72"/>
      <c r="S160" s="56"/>
      <c r="T160" s="56"/>
      <c r="U160" s="74"/>
      <c r="V160" s="61"/>
      <c r="W160" s="56"/>
      <c r="X160" s="72"/>
      <c r="Y160" s="56"/>
      <c r="Z160" s="56"/>
      <c r="AA160" s="74"/>
      <c r="AB160" s="61"/>
      <c r="AC160" s="74"/>
      <c r="AD160" s="61"/>
      <c r="AE160" s="74"/>
      <c r="AF160" s="61"/>
      <c r="AG160" s="74"/>
      <c r="AH160" s="61"/>
      <c r="AI160" s="74"/>
      <c r="AJ160" s="61"/>
      <c r="AK160" s="74"/>
      <c r="AL160" s="64"/>
      <c r="AM160" s="74"/>
      <c r="AN160" s="64"/>
      <c r="AO160" s="74"/>
      <c r="AP160" s="66"/>
      <c r="AQ160" s="74"/>
      <c r="AR160" s="61"/>
      <c r="AS160" s="275"/>
      <c r="AT160" s="74"/>
      <c r="AU160" s="61"/>
      <c r="AV160" s="626" t="str">
        <f>IF(AU160="","",IF(AU160="A",'１０.パネルラジエーター設備費用算出シート'!$G$13,IF(AU160="B",'１０.パネルラジエーター設備費用算出シート'!$N$13,IF(AU160="C",'１０.パネルラジエーター設備費用算出シート'!$G$23,IF(AU160="D",'１０.パネルラジエーター設備費用算出シート'!$N$23,IF(AU160="E",'１０.パネルラジエーター設備費用算出シート'!$G$33,IF(AU160="F",'１０.パネルラジエーター設備費用算出シート'!$N$33,IF(AU160="G",'１０.パネルラジエーター設備費用算出シート'!$G$43,IF(AU160="H",'１０.パネルラジエーター設備費用算出シート'!$N$43,IF(AU160="I",'１０.パネルラジエーター設備費用算出シート'!$G$54,'１０.パネルラジエーター設備費用算出シート'!$N$54))))))))))</f>
        <v/>
      </c>
      <c r="AW160" s="74"/>
      <c r="AX160" s="64"/>
      <c r="AY160" s="627"/>
      <c r="AZ160" s="74"/>
      <c r="BA160" s="32"/>
      <c r="BB160" s="32"/>
      <c r="BC160" s="32"/>
      <c r="BD160" s="32"/>
      <c r="BE160" s="32"/>
      <c r="BF160" s="32"/>
      <c r="BG160" s="32"/>
      <c r="BH160" s="32"/>
      <c r="BI160" s="32"/>
      <c r="BJ160" s="32"/>
      <c r="BK160" s="32"/>
      <c r="BL160" s="32"/>
    </row>
    <row r="161" spans="1:64" s="33" customFormat="1">
      <c r="A161" s="76"/>
      <c r="B161" s="57">
        <v>149</v>
      </c>
      <c r="C161" s="87"/>
      <c r="D161" s="58"/>
      <c r="E161" s="77"/>
      <c r="F161" s="620"/>
      <c r="G161" s="620"/>
      <c r="H161" s="61"/>
      <c r="I161" s="62"/>
      <c r="J161" s="61"/>
      <c r="K161" s="622" t="str">
        <f t="shared" si="6"/>
        <v/>
      </c>
      <c r="L161" s="622" t="str">
        <f>IF($G161="","",IF(OR('２.全体概要'!$C$15=1,'２.全体概要'!$C$15=2),INDEX($BG$15,MATCH($G161,$BF$15,-1)),IF('２.全体概要'!$C$15=3,INDEX($BG$14,MATCH($G161,$BF$14,-1)),INDEX($BG$13,MATCH($G161,$BF$13,-1)))))</f>
        <v/>
      </c>
      <c r="M161" s="622" t="str">
        <f t="shared" si="7"/>
        <v/>
      </c>
      <c r="N161" s="623">
        <f t="shared" si="8"/>
        <v>0</v>
      </c>
      <c r="O161" s="74"/>
      <c r="P161" s="61"/>
      <c r="Q161" s="56"/>
      <c r="R161" s="72"/>
      <c r="S161" s="56"/>
      <c r="T161" s="56"/>
      <c r="U161" s="74"/>
      <c r="V161" s="61"/>
      <c r="W161" s="56"/>
      <c r="X161" s="72"/>
      <c r="Y161" s="56"/>
      <c r="Z161" s="56"/>
      <c r="AA161" s="74"/>
      <c r="AB161" s="61"/>
      <c r="AC161" s="74"/>
      <c r="AD161" s="61"/>
      <c r="AE161" s="74"/>
      <c r="AF161" s="61"/>
      <c r="AG161" s="74"/>
      <c r="AH161" s="61"/>
      <c r="AI161" s="74"/>
      <c r="AJ161" s="61"/>
      <c r="AK161" s="74"/>
      <c r="AL161" s="64"/>
      <c r="AM161" s="74"/>
      <c r="AN161" s="64"/>
      <c r="AO161" s="74"/>
      <c r="AP161" s="66"/>
      <c r="AQ161" s="74"/>
      <c r="AR161" s="61"/>
      <c r="AS161" s="275"/>
      <c r="AT161" s="74"/>
      <c r="AU161" s="61"/>
      <c r="AV161" s="626" t="str">
        <f>IF(AU161="","",IF(AU161="A",'１０.パネルラジエーター設備費用算出シート'!$G$13,IF(AU161="B",'１０.パネルラジエーター設備費用算出シート'!$N$13,IF(AU161="C",'１０.パネルラジエーター設備費用算出シート'!$G$23,IF(AU161="D",'１０.パネルラジエーター設備費用算出シート'!$N$23,IF(AU161="E",'１０.パネルラジエーター設備費用算出シート'!$G$33,IF(AU161="F",'１０.パネルラジエーター設備費用算出シート'!$N$33,IF(AU161="G",'１０.パネルラジエーター設備費用算出シート'!$G$43,IF(AU161="H",'１０.パネルラジエーター設備費用算出シート'!$N$43,IF(AU161="I",'１０.パネルラジエーター設備費用算出シート'!$G$54,'１０.パネルラジエーター設備費用算出シート'!$N$54))))))))))</f>
        <v/>
      </c>
      <c r="AW161" s="74"/>
      <c r="AX161" s="64"/>
      <c r="AY161" s="627"/>
      <c r="AZ161" s="74"/>
      <c r="BA161" s="32"/>
      <c r="BB161" s="32"/>
      <c r="BC161" s="32"/>
      <c r="BD161" s="32"/>
      <c r="BE161" s="32"/>
      <c r="BF161" s="32"/>
      <c r="BG161" s="32"/>
      <c r="BH161" s="32"/>
      <c r="BI161" s="32"/>
      <c r="BJ161" s="32"/>
      <c r="BK161" s="32"/>
      <c r="BL161" s="32"/>
    </row>
    <row r="162" spans="1:64" s="33" customFormat="1">
      <c r="A162" s="76"/>
      <c r="B162" s="57">
        <v>150</v>
      </c>
      <c r="C162" s="87"/>
      <c r="D162" s="58"/>
      <c r="E162" s="77"/>
      <c r="F162" s="620"/>
      <c r="G162" s="620"/>
      <c r="H162" s="61"/>
      <c r="I162" s="62"/>
      <c r="J162" s="61"/>
      <c r="K162" s="622" t="str">
        <f t="shared" si="6"/>
        <v/>
      </c>
      <c r="L162" s="622" t="str">
        <f>IF($G162="","",IF(OR('２.全体概要'!$C$15=1,'２.全体概要'!$C$15=2),INDEX($BG$15,MATCH($G162,$BF$15,-1)),IF('２.全体概要'!$C$15=3,INDEX($BG$14,MATCH($G162,$BF$14,-1)),INDEX($BG$13,MATCH($G162,$BF$13,-1)))))</f>
        <v/>
      </c>
      <c r="M162" s="622" t="str">
        <f t="shared" si="7"/>
        <v/>
      </c>
      <c r="N162" s="623">
        <f t="shared" si="8"/>
        <v>0</v>
      </c>
      <c r="O162" s="74"/>
      <c r="P162" s="61"/>
      <c r="Q162" s="56"/>
      <c r="R162" s="72"/>
      <c r="S162" s="56"/>
      <c r="T162" s="56"/>
      <c r="U162" s="74"/>
      <c r="V162" s="61"/>
      <c r="W162" s="56"/>
      <c r="X162" s="72"/>
      <c r="Y162" s="56"/>
      <c r="Z162" s="56"/>
      <c r="AA162" s="74"/>
      <c r="AB162" s="61"/>
      <c r="AC162" s="74"/>
      <c r="AD162" s="61"/>
      <c r="AE162" s="74"/>
      <c r="AF162" s="61"/>
      <c r="AG162" s="74"/>
      <c r="AH162" s="61"/>
      <c r="AI162" s="74"/>
      <c r="AJ162" s="61"/>
      <c r="AK162" s="74"/>
      <c r="AL162" s="64"/>
      <c r="AM162" s="74"/>
      <c r="AN162" s="64"/>
      <c r="AO162" s="74"/>
      <c r="AP162" s="66"/>
      <c r="AQ162" s="74"/>
      <c r="AR162" s="61"/>
      <c r="AS162" s="275"/>
      <c r="AT162" s="74"/>
      <c r="AU162" s="61"/>
      <c r="AV162" s="626" t="str">
        <f>IF(AU162="","",IF(AU162="A",'１０.パネルラジエーター設備費用算出シート'!$G$13,IF(AU162="B",'１０.パネルラジエーター設備費用算出シート'!$N$13,IF(AU162="C",'１０.パネルラジエーター設備費用算出シート'!$G$23,IF(AU162="D",'１０.パネルラジエーター設備費用算出シート'!$N$23,IF(AU162="E",'１０.パネルラジエーター設備費用算出シート'!$G$33,IF(AU162="F",'１０.パネルラジエーター設備費用算出シート'!$N$33,IF(AU162="G",'１０.パネルラジエーター設備費用算出シート'!$G$43,IF(AU162="H",'１０.パネルラジエーター設備費用算出シート'!$N$43,IF(AU162="I",'１０.パネルラジエーター設備費用算出シート'!$G$54,'１０.パネルラジエーター設備費用算出シート'!$N$54))))))))))</f>
        <v/>
      </c>
      <c r="AW162" s="74"/>
      <c r="AX162" s="64"/>
      <c r="AY162" s="627"/>
      <c r="AZ162" s="74"/>
      <c r="BA162" s="32"/>
      <c r="BB162" s="32"/>
      <c r="BC162" s="32"/>
      <c r="BD162" s="32"/>
      <c r="BE162" s="32"/>
      <c r="BF162" s="32"/>
      <c r="BG162" s="32"/>
      <c r="BH162" s="32"/>
      <c r="BI162" s="32"/>
      <c r="BJ162" s="32"/>
      <c r="BK162" s="32"/>
      <c r="BL162" s="32"/>
    </row>
    <row r="163" spans="1:64" s="33" customFormat="1">
      <c r="A163" s="76"/>
      <c r="B163" s="57">
        <v>151</v>
      </c>
      <c r="C163" s="87"/>
      <c r="D163" s="58"/>
      <c r="E163" s="77"/>
      <c r="F163" s="620"/>
      <c r="G163" s="620"/>
      <c r="H163" s="61"/>
      <c r="I163" s="62"/>
      <c r="J163" s="61"/>
      <c r="K163" s="622" t="str">
        <f t="shared" si="6"/>
        <v/>
      </c>
      <c r="L163" s="622" t="str">
        <f>IF($G163="","",IF(OR('２.全体概要'!$C$15=1,'２.全体概要'!$C$15=2),INDEX($BG$15,MATCH($G163,$BF$15,-1)),IF('２.全体概要'!$C$15=3,INDEX($BG$14,MATCH($G163,$BF$14,-1)),INDEX($BG$13,MATCH($G163,$BF$13,-1)))))</f>
        <v/>
      </c>
      <c r="M163" s="622" t="str">
        <f t="shared" si="7"/>
        <v/>
      </c>
      <c r="N163" s="623">
        <f t="shared" si="8"/>
        <v>0</v>
      </c>
      <c r="O163" s="74"/>
      <c r="P163" s="61"/>
      <c r="Q163" s="56"/>
      <c r="R163" s="72"/>
      <c r="S163" s="56"/>
      <c r="T163" s="56"/>
      <c r="U163" s="74"/>
      <c r="V163" s="61"/>
      <c r="W163" s="56"/>
      <c r="X163" s="72"/>
      <c r="Y163" s="56"/>
      <c r="Z163" s="56"/>
      <c r="AA163" s="74"/>
      <c r="AB163" s="61"/>
      <c r="AC163" s="74"/>
      <c r="AD163" s="61"/>
      <c r="AE163" s="74"/>
      <c r="AF163" s="61"/>
      <c r="AG163" s="74"/>
      <c r="AH163" s="61"/>
      <c r="AI163" s="74"/>
      <c r="AJ163" s="61"/>
      <c r="AK163" s="74"/>
      <c r="AL163" s="64"/>
      <c r="AM163" s="74"/>
      <c r="AN163" s="64"/>
      <c r="AO163" s="74"/>
      <c r="AP163" s="66"/>
      <c r="AQ163" s="74"/>
      <c r="AR163" s="61"/>
      <c r="AS163" s="275"/>
      <c r="AT163" s="74"/>
      <c r="AU163" s="61"/>
      <c r="AV163" s="626" t="str">
        <f>IF(AU163="","",IF(AU163="A",'１０.パネルラジエーター設備費用算出シート'!$G$13,IF(AU163="B",'１０.パネルラジエーター設備費用算出シート'!$N$13,IF(AU163="C",'１０.パネルラジエーター設備費用算出シート'!$G$23,IF(AU163="D",'１０.パネルラジエーター設備費用算出シート'!$N$23,IF(AU163="E",'１０.パネルラジエーター設備費用算出シート'!$G$33,IF(AU163="F",'１０.パネルラジエーター設備費用算出シート'!$N$33,IF(AU163="G",'１０.パネルラジエーター設備費用算出シート'!$G$43,IF(AU163="H",'１０.パネルラジエーター設備費用算出シート'!$N$43,IF(AU163="I",'１０.パネルラジエーター設備費用算出シート'!$G$54,'１０.パネルラジエーター設備費用算出シート'!$N$54))))))))))</f>
        <v/>
      </c>
      <c r="AW163" s="74"/>
      <c r="AX163" s="64"/>
      <c r="AY163" s="627"/>
      <c r="AZ163" s="74"/>
      <c r="BA163" s="32"/>
      <c r="BB163" s="32"/>
      <c r="BC163" s="32"/>
      <c r="BD163" s="32"/>
      <c r="BE163" s="32"/>
      <c r="BF163" s="32"/>
      <c r="BG163" s="32"/>
      <c r="BH163" s="32"/>
      <c r="BI163" s="32"/>
      <c r="BJ163" s="32"/>
      <c r="BK163" s="32"/>
      <c r="BL163" s="32"/>
    </row>
    <row r="164" spans="1:64" s="33" customFormat="1">
      <c r="A164" s="76"/>
      <c r="B164" s="57">
        <v>152</v>
      </c>
      <c r="C164" s="87"/>
      <c r="D164" s="58"/>
      <c r="E164" s="77"/>
      <c r="F164" s="620"/>
      <c r="G164" s="620"/>
      <c r="H164" s="61"/>
      <c r="I164" s="62"/>
      <c r="J164" s="61"/>
      <c r="K164" s="622" t="str">
        <f t="shared" si="6"/>
        <v/>
      </c>
      <c r="L164" s="622" t="str">
        <f>IF($G164="","",IF(OR('２.全体概要'!$C$15=1,'２.全体概要'!$C$15=2),INDEX($BG$15,MATCH($G164,$BF$15,-1)),IF('２.全体概要'!$C$15=3,INDEX($BG$14,MATCH($G164,$BF$14,-1)),INDEX($BG$13,MATCH($G164,$BF$13,-1)))))</f>
        <v/>
      </c>
      <c r="M164" s="622" t="str">
        <f t="shared" si="7"/>
        <v/>
      </c>
      <c r="N164" s="623">
        <f t="shared" si="8"/>
        <v>0</v>
      </c>
      <c r="O164" s="74"/>
      <c r="P164" s="61"/>
      <c r="Q164" s="56"/>
      <c r="R164" s="72"/>
      <c r="S164" s="56"/>
      <c r="T164" s="56"/>
      <c r="U164" s="74"/>
      <c r="V164" s="61"/>
      <c r="W164" s="56"/>
      <c r="X164" s="72"/>
      <c r="Y164" s="56"/>
      <c r="Z164" s="56"/>
      <c r="AA164" s="74"/>
      <c r="AB164" s="61"/>
      <c r="AC164" s="74"/>
      <c r="AD164" s="61"/>
      <c r="AE164" s="74"/>
      <c r="AF164" s="61"/>
      <c r="AG164" s="74"/>
      <c r="AH164" s="61"/>
      <c r="AI164" s="74"/>
      <c r="AJ164" s="61"/>
      <c r="AK164" s="74"/>
      <c r="AL164" s="64"/>
      <c r="AM164" s="74"/>
      <c r="AN164" s="64"/>
      <c r="AO164" s="74"/>
      <c r="AP164" s="66"/>
      <c r="AQ164" s="74"/>
      <c r="AR164" s="61"/>
      <c r="AS164" s="275"/>
      <c r="AT164" s="74"/>
      <c r="AU164" s="61"/>
      <c r="AV164" s="626" t="str">
        <f>IF(AU164="","",IF(AU164="A",'１０.パネルラジエーター設備費用算出シート'!$G$13,IF(AU164="B",'１０.パネルラジエーター設備費用算出シート'!$N$13,IF(AU164="C",'１０.パネルラジエーター設備費用算出シート'!$G$23,IF(AU164="D",'１０.パネルラジエーター設備費用算出シート'!$N$23,IF(AU164="E",'１０.パネルラジエーター設備費用算出シート'!$G$33,IF(AU164="F",'１０.パネルラジエーター設備費用算出シート'!$N$33,IF(AU164="G",'１０.パネルラジエーター設備費用算出シート'!$G$43,IF(AU164="H",'１０.パネルラジエーター設備費用算出シート'!$N$43,IF(AU164="I",'１０.パネルラジエーター設備費用算出シート'!$G$54,'１０.パネルラジエーター設備費用算出シート'!$N$54))))))))))</f>
        <v/>
      </c>
      <c r="AW164" s="74"/>
      <c r="AX164" s="64"/>
      <c r="AY164" s="627"/>
      <c r="AZ164" s="74"/>
      <c r="BA164" s="32"/>
      <c r="BB164" s="32"/>
      <c r="BC164" s="32"/>
      <c r="BD164" s="32"/>
      <c r="BE164" s="32"/>
      <c r="BF164" s="32"/>
      <c r="BG164" s="32"/>
      <c r="BH164" s="32"/>
      <c r="BI164" s="32"/>
      <c r="BJ164" s="32"/>
      <c r="BK164" s="32"/>
      <c r="BL164" s="32"/>
    </row>
    <row r="165" spans="1:64" s="33" customFormat="1">
      <c r="A165" s="76"/>
      <c r="B165" s="57">
        <v>153</v>
      </c>
      <c r="C165" s="87"/>
      <c r="D165" s="58"/>
      <c r="E165" s="77"/>
      <c r="F165" s="620"/>
      <c r="G165" s="620"/>
      <c r="H165" s="61"/>
      <c r="I165" s="62"/>
      <c r="J165" s="61"/>
      <c r="K165" s="622" t="str">
        <f t="shared" si="6"/>
        <v/>
      </c>
      <c r="L165" s="622" t="str">
        <f>IF($G165="","",IF(OR('２.全体概要'!$C$15=1,'２.全体概要'!$C$15=2),INDEX($BG$15,MATCH($G165,$BF$15,-1)),IF('２.全体概要'!$C$15=3,INDEX($BG$14,MATCH($G165,$BF$14,-1)),INDEX($BG$13,MATCH($G165,$BF$13,-1)))))</f>
        <v/>
      </c>
      <c r="M165" s="622" t="str">
        <f t="shared" si="7"/>
        <v/>
      </c>
      <c r="N165" s="623">
        <f t="shared" si="8"/>
        <v>0</v>
      </c>
      <c r="O165" s="74"/>
      <c r="P165" s="61"/>
      <c r="Q165" s="56"/>
      <c r="R165" s="72"/>
      <c r="S165" s="56"/>
      <c r="T165" s="56"/>
      <c r="U165" s="74"/>
      <c r="V165" s="61"/>
      <c r="W165" s="56"/>
      <c r="X165" s="72"/>
      <c r="Y165" s="56"/>
      <c r="Z165" s="56"/>
      <c r="AA165" s="74"/>
      <c r="AB165" s="61"/>
      <c r="AC165" s="74"/>
      <c r="AD165" s="61"/>
      <c r="AE165" s="74"/>
      <c r="AF165" s="61"/>
      <c r="AG165" s="74"/>
      <c r="AH165" s="61"/>
      <c r="AI165" s="74"/>
      <c r="AJ165" s="61"/>
      <c r="AK165" s="74"/>
      <c r="AL165" s="64"/>
      <c r="AM165" s="74"/>
      <c r="AN165" s="64"/>
      <c r="AO165" s="74"/>
      <c r="AP165" s="66"/>
      <c r="AQ165" s="74"/>
      <c r="AR165" s="61"/>
      <c r="AS165" s="275"/>
      <c r="AT165" s="74"/>
      <c r="AU165" s="61"/>
      <c r="AV165" s="626" t="str">
        <f>IF(AU165="","",IF(AU165="A",'１０.パネルラジエーター設備費用算出シート'!$G$13,IF(AU165="B",'１０.パネルラジエーター設備費用算出シート'!$N$13,IF(AU165="C",'１０.パネルラジエーター設備費用算出シート'!$G$23,IF(AU165="D",'１０.パネルラジエーター設備費用算出シート'!$N$23,IF(AU165="E",'１０.パネルラジエーター設備費用算出シート'!$G$33,IF(AU165="F",'１０.パネルラジエーター設備費用算出シート'!$N$33,IF(AU165="G",'１０.パネルラジエーター設備費用算出シート'!$G$43,IF(AU165="H",'１０.パネルラジエーター設備費用算出シート'!$N$43,IF(AU165="I",'１０.パネルラジエーター設備費用算出シート'!$G$54,'１０.パネルラジエーター設備費用算出シート'!$N$54))))))))))</f>
        <v/>
      </c>
      <c r="AW165" s="74"/>
      <c r="AX165" s="64"/>
      <c r="AY165" s="627"/>
      <c r="AZ165" s="74"/>
      <c r="BA165" s="32"/>
      <c r="BB165" s="32"/>
      <c r="BC165" s="32"/>
      <c r="BD165" s="32"/>
      <c r="BE165" s="32"/>
      <c r="BF165" s="32"/>
      <c r="BG165" s="32"/>
      <c r="BH165" s="32"/>
      <c r="BI165" s="32"/>
      <c r="BJ165" s="32"/>
      <c r="BK165" s="32"/>
      <c r="BL165" s="32"/>
    </row>
    <row r="166" spans="1:64" s="33" customFormat="1">
      <c r="A166" s="76"/>
      <c r="B166" s="57">
        <v>154</v>
      </c>
      <c r="C166" s="87"/>
      <c r="D166" s="58"/>
      <c r="E166" s="77"/>
      <c r="F166" s="620"/>
      <c r="G166" s="620"/>
      <c r="H166" s="61"/>
      <c r="I166" s="62"/>
      <c r="J166" s="61"/>
      <c r="K166" s="622" t="str">
        <f t="shared" si="6"/>
        <v/>
      </c>
      <c r="L166" s="622" t="str">
        <f>IF($G166="","",IF(OR('２.全体概要'!$C$15=1,'２.全体概要'!$C$15=2),INDEX($BG$15,MATCH($G166,$BF$15,-1)),IF('２.全体概要'!$C$15=3,INDEX($BG$14,MATCH($G166,$BF$14,-1)),INDEX($BG$13,MATCH($G166,$BF$13,-1)))))</f>
        <v/>
      </c>
      <c r="M166" s="622" t="str">
        <f t="shared" si="7"/>
        <v/>
      </c>
      <c r="N166" s="623">
        <f t="shared" si="8"/>
        <v>0</v>
      </c>
      <c r="O166" s="74"/>
      <c r="P166" s="61"/>
      <c r="Q166" s="56"/>
      <c r="R166" s="72"/>
      <c r="S166" s="56"/>
      <c r="T166" s="56"/>
      <c r="U166" s="74"/>
      <c r="V166" s="61"/>
      <c r="W166" s="56"/>
      <c r="X166" s="72"/>
      <c r="Y166" s="56"/>
      <c r="Z166" s="56"/>
      <c r="AA166" s="74"/>
      <c r="AB166" s="61"/>
      <c r="AC166" s="74"/>
      <c r="AD166" s="61"/>
      <c r="AE166" s="74"/>
      <c r="AF166" s="61"/>
      <c r="AG166" s="74"/>
      <c r="AH166" s="61"/>
      <c r="AI166" s="74"/>
      <c r="AJ166" s="61"/>
      <c r="AK166" s="74"/>
      <c r="AL166" s="64"/>
      <c r="AM166" s="74"/>
      <c r="AN166" s="64"/>
      <c r="AO166" s="74"/>
      <c r="AP166" s="66"/>
      <c r="AQ166" s="74"/>
      <c r="AR166" s="61"/>
      <c r="AS166" s="275"/>
      <c r="AT166" s="74"/>
      <c r="AU166" s="61"/>
      <c r="AV166" s="626" t="str">
        <f>IF(AU166="","",IF(AU166="A",'１０.パネルラジエーター設備費用算出シート'!$G$13,IF(AU166="B",'１０.パネルラジエーター設備費用算出シート'!$N$13,IF(AU166="C",'１０.パネルラジエーター設備費用算出シート'!$G$23,IF(AU166="D",'１０.パネルラジエーター設備費用算出シート'!$N$23,IF(AU166="E",'１０.パネルラジエーター設備費用算出シート'!$G$33,IF(AU166="F",'１０.パネルラジエーター設備費用算出シート'!$N$33,IF(AU166="G",'１０.パネルラジエーター設備費用算出シート'!$G$43,IF(AU166="H",'１０.パネルラジエーター設備費用算出シート'!$N$43,IF(AU166="I",'１０.パネルラジエーター設備費用算出シート'!$G$54,'１０.パネルラジエーター設備費用算出シート'!$N$54))))))))))</f>
        <v/>
      </c>
      <c r="AW166" s="74"/>
      <c r="AX166" s="64"/>
      <c r="AY166" s="627"/>
      <c r="AZ166" s="74"/>
      <c r="BA166" s="32"/>
      <c r="BB166" s="32"/>
      <c r="BC166" s="32"/>
      <c r="BD166" s="32"/>
      <c r="BE166" s="32"/>
      <c r="BF166" s="32"/>
      <c r="BG166" s="32"/>
      <c r="BH166" s="32"/>
      <c r="BI166" s="32"/>
      <c r="BJ166" s="32"/>
      <c r="BK166" s="32"/>
      <c r="BL166" s="32"/>
    </row>
    <row r="167" spans="1:64" s="33" customFormat="1">
      <c r="A167" s="76"/>
      <c r="B167" s="57">
        <v>155</v>
      </c>
      <c r="C167" s="87"/>
      <c r="D167" s="58"/>
      <c r="E167" s="77"/>
      <c r="F167" s="620"/>
      <c r="G167" s="620"/>
      <c r="H167" s="61"/>
      <c r="I167" s="62"/>
      <c r="J167" s="61"/>
      <c r="K167" s="622" t="str">
        <f t="shared" si="6"/>
        <v/>
      </c>
      <c r="L167" s="622" t="str">
        <f>IF($G167="","",IF(OR('２.全体概要'!$C$15=1,'２.全体概要'!$C$15=2),INDEX($BG$15,MATCH($G167,$BF$15,-1)),IF('２.全体概要'!$C$15=3,INDEX($BG$14,MATCH($G167,$BF$14,-1)),INDEX($BG$13,MATCH($G167,$BF$13,-1)))))</f>
        <v/>
      </c>
      <c r="M167" s="622" t="str">
        <f t="shared" si="7"/>
        <v/>
      </c>
      <c r="N167" s="623">
        <f t="shared" si="8"/>
        <v>0</v>
      </c>
      <c r="O167" s="74"/>
      <c r="P167" s="61"/>
      <c r="Q167" s="56"/>
      <c r="R167" s="72"/>
      <c r="S167" s="56"/>
      <c r="T167" s="56"/>
      <c r="U167" s="74"/>
      <c r="V167" s="61"/>
      <c r="W167" s="56"/>
      <c r="X167" s="72"/>
      <c r="Y167" s="56"/>
      <c r="Z167" s="56"/>
      <c r="AA167" s="74"/>
      <c r="AB167" s="61"/>
      <c r="AC167" s="74"/>
      <c r="AD167" s="61"/>
      <c r="AE167" s="74"/>
      <c r="AF167" s="61"/>
      <c r="AG167" s="74"/>
      <c r="AH167" s="61"/>
      <c r="AI167" s="74"/>
      <c r="AJ167" s="61"/>
      <c r="AK167" s="74"/>
      <c r="AL167" s="64"/>
      <c r="AM167" s="74"/>
      <c r="AN167" s="64"/>
      <c r="AO167" s="74"/>
      <c r="AP167" s="66"/>
      <c r="AQ167" s="74"/>
      <c r="AR167" s="61"/>
      <c r="AS167" s="275"/>
      <c r="AT167" s="74"/>
      <c r="AU167" s="61"/>
      <c r="AV167" s="626" t="str">
        <f>IF(AU167="","",IF(AU167="A",'１０.パネルラジエーター設備費用算出シート'!$G$13,IF(AU167="B",'１０.パネルラジエーター設備費用算出シート'!$N$13,IF(AU167="C",'１０.パネルラジエーター設備費用算出シート'!$G$23,IF(AU167="D",'１０.パネルラジエーター設備費用算出シート'!$N$23,IF(AU167="E",'１０.パネルラジエーター設備費用算出シート'!$G$33,IF(AU167="F",'１０.パネルラジエーター設備費用算出シート'!$N$33,IF(AU167="G",'１０.パネルラジエーター設備費用算出シート'!$G$43,IF(AU167="H",'１０.パネルラジエーター設備費用算出シート'!$N$43,IF(AU167="I",'１０.パネルラジエーター設備費用算出シート'!$G$54,'１０.パネルラジエーター設備費用算出シート'!$N$54))))))))))</f>
        <v/>
      </c>
      <c r="AW167" s="74"/>
      <c r="AX167" s="64"/>
      <c r="AY167" s="627"/>
      <c r="AZ167" s="74"/>
      <c r="BA167" s="32"/>
      <c r="BB167" s="32"/>
      <c r="BC167" s="32"/>
      <c r="BD167" s="32"/>
      <c r="BE167" s="32"/>
      <c r="BF167" s="32"/>
      <c r="BG167" s="32"/>
      <c r="BH167" s="32"/>
      <c r="BI167" s="32"/>
      <c r="BJ167" s="32"/>
      <c r="BK167" s="32"/>
      <c r="BL167" s="32"/>
    </row>
    <row r="168" spans="1:64" s="33" customFormat="1">
      <c r="A168" s="76"/>
      <c r="B168" s="57">
        <v>156</v>
      </c>
      <c r="C168" s="87"/>
      <c r="D168" s="58"/>
      <c r="E168" s="77"/>
      <c r="F168" s="620"/>
      <c r="G168" s="620"/>
      <c r="H168" s="61"/>
      <c r="I168" s="62"/>
      <c r="J168" s="61"/>
      <c r="K168" s="622" t="str">
        <f t="shared" si="6"/>
        <v/>
      </c>
      <c r="L168" s="622" t="str">
        <f>IF($G168="","",IF(OR('２.全体概要'!$C$15=1,'２.全体概要'!$C$15=2),INDEX($BG$15,MATCH($G168,$BF$15,-1)),IF('２.全体概要'!$C$15=3,INDEX($BG$14,MATCH($G168,$BF$14,-1)),INDEX($BG$13,MATCH($G168,$BF$13,-1)))))</f>
        <v/>
      </c>
      <c r="M168" s="622" t="str">
        <f t="shared" si="7"/>
        <v/>
      </c>
      <c r="N168" s="623">
        <f t="shared" si="8"/>
        <v>0</v>
      </c>
      <c r="O168" s="74"/>
      <c r="P168" s="61"/>
      <c r="Q168" s="56"/>
      <c r="R168" s="72"/>
      <c r="S168" s="56"/>
      <c r="T168" s="56"/>
      <c r="U168" s="74"/>
      <c r="V168" s="61"/>
      <c r="W168" s="56"/>
      <c r="X168" s="72"/>
      <c r="Y168" s="56"/>
      <c r="Z168" s="56"/>
      <c r="AA168" s="74"/>
      <c r="AB168" s="61"/>
      <c r="AC168" s="74"/>
      <c r="AD168" s="61"/>
      <c r="AE168" s="74"/>
      <c r="AF168" s="61"/>
      <c r="AG168" s="74"/>
      <c r="AH168" s="61"/>
      <c r="AI168" s="74"/>
      <c r="AJ168" s="61"/>
      <c r="AK168" s="74"/>
      <c r="AL168" s="64"/>
      <c r="AM168" s="74"/>
      <c r="AN168" s="64"/>
      <c r="AO168" s="74"/>
      <c r="AP168" s="66"/>
      <c r="AQ168" s="74"/>
      <c r="AR168" s="61"/>
      <c r="AS168" s="275"/>
      <c r="AT168" s="74"/>
      <c r="AU168" s="61"/>
      <c r="AV168" s="626" t="str">
        <f>IF(AU168="","",IF(AU168="A",'１０.パネルラジエーター設備費用算出シート'!$G$13,IF(AU168="B",'１０.パネルラジエーター設備費用算出シート'!$N$13,IF(AU168="C",'１０.パネルラジエーター設備費用算出シート'!$G$23,IF(AU168="D",'１０.パネルラジエーター設備費用算出シート'!$N$23,IF(AU168="E",'１０.パネルラジエーター設備費用算出シート'!$G$33,IF(AU168="F",'１０.パネルラジエーター設備費用算出シート'!$N$33,IF(AU168="G",'１０.パネルラジエーター設備費用算出シート'!$G$43,IF(AU168="H",'１０.パネルラジエーター設備費用算出シート'!$N$43,IF(AU168="I",'１０.パネルラジエーター設備費用算出シート'!$G$54,'１０.パネルラジエーター設備費用算出シート'!$N$54))))))))))</f>
        <v/>
      </c>
      <c r="AW168" s="74"/>
      <c r="AX168" s="64"/>
      <c r="AY168" s="627"/>
      <c r="AZ168" s="74"/>
      <c r="BA168" s="32"/>
      <c r="BB168" s="32"/>
      <c r="BC168" s="32"/>
      <c r="BD168" s="32"/>
      <c r="BE168" s="32"/>
      <c r="BF168" s="32"/>
      <c r="BG168" s="32"/>
      <c r="BH168" s="32"/>
      <c r="BI168" s="32"/>
      <c r="BJ168" s="32"/>
      <c r="BK168" s="32"/>
      <c r="BL168" s="32"/>
    </row>
    <row r="169" spans="1:64" s="33" customFormat="1">
      <c r="A169" s="76"/>
      <c r="B169" s="57">
        <v>157</v>
      </c>
      <c r="C169" s="87"/>
      <c r="D169" s="58"/>
      <c r="E169" s="77"/>
      <c r="F169" s="620"/>
      <c r="G169" s="620"/>
      <c r="H169" s="61"/>
      <c r="I169" s="62"/>
      <c r="J169" s="61"/>
      <c r="K169" s="622" t="str">
        <f t="shared" si="6"/>
        <v/>
      </c>
      <c r="L169" s="622" t="str">
        <f>IF($G169="","",IF(OR('２.全体概要'!$C$15=1,'２.全体概要'!$C$15=2),INDEX($BG$15,MATCH($G169,$BF$15,-1)),IF('２.全体概要'!$C$15=3,INDEX($BG$14,MATCH($G169,$BF$14,-1)),INDEX($BG$13,MATCH($G169,$BF$13,-1)))))</f>
        <v/>
      </c>
      <c r="M169" s="622" t="str">
        <f t="shared" si="7"/>
        <v/>
      </c>
      <c r="N169" s="623">
        <f t="shared" si="8"/>
        <v>0</v>
      </c>
      <c r="O169" s="74"/>
      <c r="P169" s="61"/>
      <c r="Q169" s="56"/>
      <c r="R169" s="72"/>
      <c r="S169" s="56"/>
      <c r="T169" s="56"/>
      <c r="U169" s="74"/>
      <c r="V169" s="61"/>
      <c r="W169" s="56"/>
      <c r="X169" s="72"/>
      <c r="Y169" s="56"/>
      <c r="Z169" s="56"/>
      <c r="AA169" s="74"/>
      <c r="AB169" s="61"/>
      <c r="AC169" s="74"/>
      <c r="AD169" s="61"/>
      <c r="AE169" s="74"/>
      <c r="AF169" s="61"/>
      <c r="AG169" s="74"/>
      <c r="AH169" s="61"/>
      <c r="AI169" s="74"/>
      <c r="AJ169" s="61"/>
      <c r="AK169" s="74"/>
      <c r="AL169" s="64"/>
      <c r="AM169" s="74"/>
      <c r="AN169" s="64"/>
      <c r="AO169" s="74"/>
      <c r="AP169" s="66"/>
      <c r="AQ169" s="74"/>
      <c r="AR169" s="61"/>
      <c r="AS169" s="275"/>
      <c r="AT169" s="74"/>
      <c r="AU169" s="61"/>
      <c r="AV169" s="626" t="str">
        <f>IF(AU169="","",IF(AU169="A",'１０.パネルラジエーター設備費用算出シート'!$G$13,IF(AU169="B",'１０.パネルラジエーター設備費用算出シート'!$N$13,IF(AU169="C",'１０.パネルラジエーター設備費用算出シート'!$G$23,IF(AU169="D",'１０.パネルラジエーター設備費用算出シート'!$N$23,IF(AU169="E",'１０.パネルラジエーター設備費用算出シート'!$G$33,IF(AU169="F",'１０.パネルラジエーター設備費用算出シート'!$N$33,IF(AU169="G",'１０.パネルラジエーター設備費用算出シート'!$G$43,IF(AU169="H",'１０.パネルラジエーター設備費用算出シート'!$N$43,IF(AU169="I",'１０.パネルラジエーター設備費用算出シート'!$G$54,'１０.パネルラジエーター設備費用算出シート'!$N$54))))))))))</f>
        <v/>
      </c>
      <c r="AW169" s="74"/>
      <c r="AX169" s="64"/>
      <c r="AY169" s="627"/>
      <c r="AZ169" s="74"/>
      <c r="BA169" s="32"/>
      <c r="BB169" s="32"/>
      <c r="BC169" s="32"/>
      <c r="BD169" s="32"/>
      <c r="BE169" s="32"/>
      <c r="BF169" s="32"/>
      <c r="BG169" s="32"/>
      <c r="BH169" s="32"/>
      <c r="BI169" s="32"/>
      <c r="BJ169" s="32"/>
      <c r="BK169" s="32"/>
      <c r="BL169" s="32"/>
    </row>
    <row r="170" spans="1:64" s="33" customFormat="1">
      <c r="A170" s="76"/>
      <c r="B170" s="57">
        <v>158</v>
      </c>
      <c r="C170" s="87"/>
      <c r="D170" s="58"/>
      <c r="E170" s="77"/>
      <c r="F170" s="620"/>
      <c r="G170" s="620"/>
      <c r="H170" s="61"/>
      <c r="I170" s="62"/>
      <c r="J170" s="61"/>
      <c r="K170" s="622" t="str">
        <f t="shared" si="6"/>
        <v/>
      </c>
      <c r="L170" s="622" t="str">
        <f>IF($G170="","",IF(OR('２.全体概要'!$C$15=1,'２.全体概要'!$C$15=2),INDEX($BG$15,MATCH($G170,$BF$15,-1)),IF('２.全体概要'!$C$15=3,INDEX($BG$14,MATCH($G170,$BF$14,-1)),INDEX($BG$13,MATCH($G170,$BF$13,-1)))))</f>
        <v/>
      </c>
      <c r="M170" s="622" t="str">
        <f t="shared" si="7"/>
        <v/>
      </c>
      <c r="N170" s="623">
        <f t="shared" si="8"/>
        <v>0</v>
      </c>
      <c r="O170" s="74"/>
      <c r="P170" s="61"/>
      <c r="Q170" s="56"/>
      <c r="R170" s="72"/>
      <c r="S170" s="56"/>
      <c r="T170" s="56"/>
      <c r="U170" s="74"/>
      <c r="V170" s="61"/>
      <c r="W170" s="56"/>
      <c r="X170" s="72"/>
      <c r="Y170" s="56"/>
      <c r="Z170" s="56"/>
      <c r="AA170" s="74"/>
      <c r="AB170" s="61"/>
      <c r="AC170" s="74"/>
      <c r="AD170" s="61"/>
      <c r="AE170" s="74"/>
      <c r="AF170" s="61"/>
      <c r="AG170" s="74"/>
      <c r="AH170" s="61"/>
      <c r="AI170" s="74"/>
      <c r="AJ170" s="61"/>
      <c r="AK170" s="74"/>
      <c r="AL170" s="64"/>
      <c r="AM170" s="74"/>
      <c r="AN170" s="64"/>
      <c r="AO170" s="74"/>
      <c r="AP170" s="66"/>
      <c r="AQ170" s="74"/>
      <c r="AR170" s="61"/>
      <c r="AS170" s="275"/>
      <c r="AT170" s="74"/>
      <c r="AU170" s="61"/>
      <c r="AV170" s="626" t="str">
        <f>IF(AU170="","",IF(AU170="A",'１０.パネルラジエーター設備費用算出シート'!$G$13,IF(AU170="B",'１０.パネルラジエーター設備費用算出シート'!$N$13,IF(AU170="C",'１０.パネルラジエーター設備費用算出シート'!$G$23,IF(AU170="D",'１０.パネルラジエーター設備費用算出シート'!$N$23,IF(AU170="E",'１０.パネルラジエーター設備費用算出シート'!$G$33,IF(AU170="F",'１０.パネルラジエーター設備費用算出シート'!$N$33,IF(AU170="G",'１０.パネルラジエーター設備費用算出シート'!$G$43,IF(AU170="H",'１０.パネルラジエーター設備費用算出シート'!$N$43,IF(AU170="I",'１０.パネルラジエーター設備費用算出シート'!$G$54,'１０.パネルラジエーター設備費用算出シート'!$N$54))))))))))</f>
        <v/>
      </c>
      <c r="AW170" s="74"/>
      <c r="AX170" s="64"/>
      <c r="AY170" s="627"/>
      <c r="AZ170" s="74"/>
      <c r="BA170" s="32"/>
      <c r="BB170" s="32"/>
      <c r="BC170" s="32"/>
      <c r="BD170" s="32"/>
      <c r="BE170" s="32"/>
      <c r="BF170" s="32"/>
      <c r="BG170" s="32"/>
      <c r="BH170" s="32"/>
      <c r="BI170" s="32"/>
      <c r="BJ170" s="32"/>
      <c r="BK170" s="32"/>
      <c r="BL170" s="32"/>
    </row>
    <row r="171" spans="1:64" s="33" customFormat="1">
      <c r="A171" s="76"/>
      <c r="B171" s="57">
        <v>159</v>
      </c>
      <c r="C171" s="87"/>
      <c r="D171" s="58"/>
      <c r="E171" s="77"/>
      <c r="F171" s="620"/>
      <c r="G171" s="620"/>
      <c r="H171" s="61"/>
      <c r="I171" s="62"/>
      <c r="J171" s="61"/>
      <c r="K171" s="622" t="str">
        <f t="shared" si="6"/>
        <v/>
      </c>
      <c r="L171" s="622" t="str">
        <f>IF($G171="","",IF(OR('２.全体概要'!$C$15=1,'２.全体概要'!$C$15=2),INDEX($BG$15,MATCH($G171,$BF$15,-1)),IF('２.全体概要'!$C$15=3,INDEX($BG$14,MATCH($G171,$BF$14,-1)),INDEX($BG$13,MATCH($G171,$BF$13,-1)))))</f>
        <v/>
      </c>
      <c r="M171" s="622" t="str">
        <f t="shared" si="7"/>
        <v/>
      </c>
      <c r="N171" s="623">
        <f t="shared" si="8"/>
        <v>0</v>
      </c>
      <c r="O171" s="74"/>
      <c r="P171" s="61"/>
      <c r="Q171" s="56"/>
      <c r="R171" s="72"/>
      <c r="S171" s="56"/>
      <c r="T171" s="56"/>
      <c r="U171" s="74"/>
      <c r="V171" s="61"/>
      <c r="W171" s="56"/>
      <c r="X171" s="72"/>
      <c r="Y171" s="56"/>
      <c r="Z171" s="56"/>
      <c r="AA171" s="74"/>
      <c r="AB171" s="61"/>
      <c r="AC171" s="74"/>
      <c r="AD171" s="61"/>
      <c r="AE171" s="74"/>
      <c r="AF171" s="61"/>
      <c r="AG171" s="74"/>
      <c r="AH171" s="61"/>
      <c r="AI171" s="74"/>
      <c r="AJ171" s="61"/>
      <c r="AK171" s="74"/>
      <c r="AL171" s="64"/>
      <c r="AM171" s="74"/>
      <c r="AN171" s="64"/>
      <c r="AO171" s="74"/>
      <c r="AP171" s="66"/>
      <c r="AQ171" s="74"/>
      <c r="AR171" s="61"/>
      <c r="AS171" s="275"/>
      <c r="AT171" s="74"/>
      <c r="AU171" s="61"/>
      <c r="AV171" s="626" t="str">
        <f>IF(AU171="","",IF(AU171="A",'１０.パネルラジエーター設備費用算出シート'!$G$13,IF(AU171="B",'１０.パネルラジエーター設備費用算出シート'!$N$13,IF(AU171="C",'１０.パネルラジエーター設備費用算出シート'!$G$23,IF(AU171="D",'１０.パネルラジエーター設備費用算出シート'!$N$23,IF(AU171="E",'１０.パネルラジエーター設備費用算出シート'!$G$33,IF(AU171="F",'１０.パネルラジエーター設備費用算出シート'!$N$33,IF(AU171="G",'１０.パネルラジエーター設備費用算出シート'!$G$43,IF(AU171="H",'１０.パネルラジエーター設備費用算出シート'!$N$43,IF(AU171="I",'１０.パネルラジエーター設備費用算出シート'!$G$54,'１０.パネルラジエーター設備費用算出シート'!$N$54))))))))))</f>
        <v/>
      </c>
      <c r="AW171" s="74"/>
      <c r="AX171" s="64"/>
      <c r="AY171" s="627"/>
      <c r="AZ171" s="74"/>
      <c r="BA171" s="32"/>
      <c r="BB171" s="32"/>
      <c r="BC171" s="32"/>
      <c r="BD171" s="32"/>
      <c r="BE171" s="32"/>
      <c r="BF171" s="32"/>
      <c r="BG171" s="32"/>
      <c r="BH171" s="32"/>
      <c r="BI171" s="32"/>
      <c r="BJ171" s="32"/>
      <c r="BK171" s="32"/>
      <c r="BL171" s="32"/>
    </row>
    <row r="172" spans="1:64" s="33" customFormat="1">
      <c r="A172" s="76"/>
      <c r="B172" s="57">
        <v>160</v>
      </c>
      <c r="C172" s="87"/>
      <c r="D172" s="58"/>
      <c r="E172" s="77"/>
      <c r="F172" s="620"/>
      <c r="G172" s="620"/>
      <c r="H172" s="61"/>
      <c r="I172" s="62"/>
      <c r="J172" s="61"/>
      <c r="K172" s="622" t="str">
        <f t="shared" si="6"/>
        <v/>
      </c>
      <c r="L172" s="622" t="str">
        <f>IF($G172="","",IF(OR('２.全体概要'!$C$15=1,'２.全体概要'!$C$15=2),INDEX($BG$15,MATCH($G172,$BF$15,-1)),IF('２.全体概要'!$C$15=3,INDEX($BG$14,MATCH($G172,$BF$14,-1)),INDEX($BG$13,MATCH($G172,$BF$13,-1)))))</f>
        <v/>
      </c>
      <c r="M172" s="622" t="str">
        <f t="shared" si="7"/>
        <v/>
      </c>
      <c r="N172" s="623">
        <f t="shared" si="8"/>
        <v>0</v>
      </c>
      <c r="O172" s="74"/>
      <c r="P172" s="61"/>
      <c r="Q172" s="56"/>
      <c r="R172" s="72"/>
      <c r="S172" s="56"/>
      <c r="T172" s="56"/>
      <c r="U172" s="74"/>
      <c r="V172" s="61"/>
      <c r="W172" s="56"/>
      <c r="X172" s="72"/>
      <c r="Y172" s="56"/>
      <c r="Z172" s="56"/>
      <c r="AA172" s="74"/>
      <c r="AB172" s="61"/>
      <c r="AC172" s="74"/>
      <c r="AD172" s="61"/>
      <c r="AE172" s="74"/>
      <c r="AF172" s="61"/>
      <c r="AG172" s="74"/>
      <c r="AH172" s="61"/>
      <c r="AI172" s="74"/>
      <c r="AJ172" s="61"/>
      <c r="AK172" s="74"/>
      <c r="AL172" s="64"/>
      <c r="AM172" s="74"/>
      <c r="AN172" s="64"/>
      <c r="AO172" s="74"/>
      <c r="AP172" s="66"/>
      <c r="AQ172" s="74"/>
      <c r="AR172" s="61"/>
      <c r="AS172" s="275"/>
      <c r="AT172" s="74"/>
      <c r="AU172" s="61"/>
      <c r="AV172" s="626" t="str">
        <f>IF(AU172="","",IF(AU172="A",'１０.パネルラジエーター設備費用算出シート'!$G$13,IF(AU172="B",'１０.パネルラジエーター設備費用算出シート'!$N$13,IF(AU172="C",'１０.パネルラジエーター設備費用算出シート'!$G$23,IF(AU172="D",'１０.パネルラジエーター設備費用算出シート'!$N$23,IF(AU172="E",'１０.パネルラジエーター設備費用算出シート'!$G$33,IF(AU172="F",'１０.パネルラジエーター設備費用算出シート'!$N$33,IF(AU172="G",'１０.パネルラジエーター設備費用算出シート'!$G$43,IF(AU172="H",'１０.パネルラジエーター設備費用算出シート'!$N$43,IF(AU172="I",'１０.パネルラジエーター設備費用算出シート'!$G$54,'１０.パネルラジエーター設備費用算出シート'!$N$54))))))))))</f>
        <v/>
      </c>
      <c r="AW172" s="74"/>
      <c r="AX172" s="64"/>
      <c r="AY172" s="627"/>
      <c r="AZ172" s="74"/>
      <c r="BA172" s="32"/>
      <c r="BB172" s="32"/>
      <c r="BC172" s="32"/>
      <c r="BD172" s="32"/>
      <c r="BE172" s="32"/>
      <c r="BF172" s="32"/>
      <c r="BG172" s="32"/>
      <c r="BH172" s="32"/>
      <c r="BI172" s="32"/>
      <c r="BJ172" s="32"/>
      <c r="BK172" s="32"/>
      <c r="BL172" s="32"/>
    </row>
    <row r="173" spans="1:64" s="33" customFormat="1">
      <c r="A173" s="76"/>
      <c r="B173" s="57">
        <v>161</v>
      </c>
      <c r="C173" s="87"/>
      <c r="D173" s="58"/>
      <c r="E173" s="77"/>
      <c r="F173" s="620"/>
      <c r="G173" s="620"/>
      <c r="H173" s="61"/>
      <c r="I173" s="62"/>
      <c r="J173" s="61"/>
      <c r="K173" s="622" t="str">
        <f t="shared" si="6"/>
        <v/>
      </c>
      <c r="L173" s="622" t="str">
        <f>IF($G173="","",IF(OR('２.全体概要'!$C$15=1,'２.全体概要'!$C$15=2),INDEX($BG$15,MATCH($G173,$BF$15,-1)),IF('２.全体概要'!$C$15=3,INDEX($BG$14,MATCH($G173,$BF$14,-1)),INDEX($BG$13,MATCH($G173,$BF$13,-1)))))</f>
        <v/>
      </c>
      <c r="M173" s="622" t="str">
        <f t="shared" si="7"/>
        <v/>
      </c>
      <c r="N173" s="623">
        <f t="shared" si="8"/>
        <v>0</v>
      </c>
      <c r="O173" s="74"/>
      <c r="P173" s="61"/>
      <c r="Q173" s="56"/>
      <c r="R173" s="72"/>
      <c r="S173" s="56"/>
      <c r="T173" s="56"/>
      <c r="U173" s="74"/>
      <c r="V173" s="61"/>
      <c r="W173" s="56"/>
      <c r="X173" s="72"/>
      <c r="Y173" s="56"/>
      <c r="Z173" s="56"/>
      <c r="AA173" s="74"/>
      <c r="AB173" s="61"/>
      <c r="AC173" s="74"/>
      <c r="AD173" s="61"/>
      <c r="AE173" s="74"/>
      <c r="AF173" s="61"/>
      <c r="AG173" s="74"/>
      <c r="AH173" s="61"/>
      <c r="AI173" s="74"/>
      <c r="AJ173" s="61"/>
      <c r="AK173" s="74"/>
      <c r="AL173" s="64"/>
      <c r="AM173" s="74"/>
      <c r="AN173" s="64"/>
      <c r="AO173" s="74"/>
      <c r="AP173" s="66"/>
      <c r="AQ173" s="74"/>
      <c r="AR173" s="61"/>
      <c r="AS173" s="275"/>
      <c r="AT173" s="74"/>
      <c r="AU173" s="61"/>
      <c r="AV173" s="626" t="str">
        <f>IF(AU173="","",IF(AU173="A",'１０.パネルラジエーター設備費用算出シート'!$G$13,IF(AU173="B",'１０.パネルラジエーター設備費用算出シート'!$N$13,IF(AU173="C",'１０.パネルラジエーター設備費用算出シート'!$G$23,IF(AU173="D",'１０.パネルラジエーター設備費用算出シート'!$N$23,IF(AU173="E",'１０.パネルラジエーター設備費用算出シート'!$G$33,IF(AU173="F",'１０.パネルラジエーター設備費用算出シート'!$N$33,IF(AU173="G",'１０.パネルラジエーター設備費用算出シート'!$G$43,IF(AU173="H",'１０.パネルラジエーター設備費用算出シート'!$N$43,IF(AU173="I",'１０.パネルラジエーター設備費用算出シート'!$G$54,'１０.パネルラジエーター設備費用算出シート'!$N$54))))))))))</f>
        <v/>
      </c>
      <c r="AW173" s="74"/>
      <c r="AX173" s="64"/>
      <c r="AY173" s="627"/>
      <c r="AZ173" s="74"/>
      <c r="BA173" s="32"/>
      <c r="BB173" s="32"/>
      <c r="BC173" s="32"/>
      <c r="BD173" s="32"/>
      <c r="BE173" s="32"/>
      <c r="BF173" s="32"/>
      <c r="BG173" s="32"/>
      <c r="BH173" s="32"/>
      <c r="BI173" s="32"/>
      <c r="BJ173" s="32"/>
      <c r="BK173" s="32"/>
      <c r="BL173" s="32"/>
    </row>
    <row r="174" spans="1:64" s="33" customFormat="1">
      <c r="A174" s="76"/>
      <c r="B174" s="57">
        <v>162</v>
      </c>
      <c r="C174" s="87"/>
      <c r="D174" s="58"/>
      <c r="E174" s="77"/>
      <c r="F174" s="620"/>
      <c r="G174" s="620"/>
      <c r="H174" s="61"/>
      <c r="I174" s="62"/>
      <c r="J174" s="61"/>
      <c r="K174" s="622" t="str">
        <f t="shared" si="6"/>
        <v/>
      </c>
      <c r="L174" s="622" t="str">
        <f>IF($G174="","",IF(OR('２.全体概要'!$C$15=1,'２.全体概要'!$C$15=2),INDEX($BG$15,MATCH($G174,$BF$15,-1)),IF('２.全体概要'!$C$15=3,INDEX($BG$14,MATCH($G174,$BF$14,-1)),INDEX($BG$13,MATCH($G174,$BF$13,-1)))))</f>
        <v/>
      </c>
      <c r="M174" s="622" t="str">
        <f t="shared" si="7"/>
        <v/>
      </c>
      <c r="N174" s="623">
        <f t="shared" si="8"/>
        <v>0</v>
      </c>
      <c r="O174" s="74"/>
      <c r="P174" s="61"/>
      <c r="Q174" s="56"/>
      <c r="R174" s="72"/>
      <c r="S174" s="56"/>
      <c r="T174" s="56"/>
      <c r="U174" s="74"/>
      <c r="V174" s="61"/>
      <c r="W174" s="56"/>
      <c r="X174" s="72"/>
      <c r="Y174" s="56"/>
      <c r="Z174" s="56"/>
      <c r="AA174" s="74"/>
      <c r="AB174" s="61"/>
      <c r="AC174" s="74"/>
      <c r="AD174" s="61"/>
      <c r="AE174" s="74"/>
      <c r="AF174" s="61"/>
      <c r="AG174" s="74"/>
      <c r="AH174" s="61"/>
      <c r="AI174" s="74"/>
      <c r="AJ174" s="61"/>
      <c r="AK174" s="74"/>
      <c r="AL174" s="64"/>
      <c r="AM174" s="74"/>
      <c r="AN174" s="64"/>
      <c r="AO174" s="74"/>
      <c r="AP174" s="66"/>
      <c r="AQ174" s="74"/>
      <c r="AR174" s="61"/>
      <c r="AS174" s="275"/>
      <c r="AT174" s="74"/>
      <c r="AU174" s="61"/>
      <c r="AV174" s="626" t="str">
        <f>IF(AU174="","",IF(AU174="A",'１０.パネルラジエーター設備費用算出シート'!$G$13,IF(AU174="B",'１０.パネルラジエーター設備費用算出シート'!$N$13,IF(AU174="C",'１０.パネルラジエーター設備費用算出シート'!$G$23,IF(AU174="D",'１０.パネルラジエーター設備費用算出シート'!$N$23,IF(AU174="E",'１０.パネルラジエーター設備費用算出シート'!$G$33,IF(AU174="F",'１０.パネルラジエーター設備費用算出シート'!$N$33,IF(AU174="G",'１０.パネルラジエーター設備費用算出シート'!$G$43,IF(AU174="H",'１０.パネルラジエーター設備費用算出シート'!$N$43,IF(AU174="I",'１０.パネルラジエーター設備費用算出シート'!$G$54,'１０.パネルラジエーター設備費用算出シート'!$N$54))))))))))</f>
        <v/>
      </c>
      <c r="AW174" s="74"/>
      <c r="AX174" s="64"/>
      <c r="AY174" s="627"/>
      <c r="AZ174" s="74"/>
      <c r="BA174" s="32"/>
      <c r="BB174" s="32"/>
      <c r="BC174" s="32"/>
      <c r="BD174" s="32"/>
      <c r="BE174" s="32"/>
      <c r="BF174" s="32"/>
      <c r="BG174" s="32"/>
      <c r="BH174" s="32"/>
      <c r="BI174" s="32"/>
      <c r="BJ174" s="32"/>
      <c r="BK174" s="32"/>
      <c r="BL174" s="32"/>
    </row>
    <row r="175" spans="1:64" s="33" customFormat="1">
      <c r="A175" s="76"/>
      <c r="B175" s="57">
        <v>163</v>
      </c>
      <c r="C175" s="87"/>
      <c r="D175" s="58"/>
      <c r="E175" s="77"/>
      <c r="F175" s="620"/>
      <c r="G175" s="620"/>
      <c r="H175" s="61"/>
      <c r="I175" s="62"/>
      <c r="J175" s="61"/>
      <c r="K175" s="622" t="str">
        <f t="shared" si="6"/>
        <v/>
      </c>
      <c r="L175" s="622" t="str">
        <f>IF($G175="","",IF(OR('２.全体概要'!$C$15=1,'２.全体概要'!$C$15=2),INDEX($BG$15,MATCH($G175,$BF$15,-1)),IF('２.全体概要'!$C$15=3,INDEX($BG$14,MATCH($G175,$BF$14,-1)),INDEX($BG$13,MATCH($G175,$BF$13,-1)))))</f>
        <v/>
      </c>
      <c r="M175" s="622" t="str">
        <f t="shared" si="7"/>
        <v/>
      </c>
      <c r="N175" s="623">
        <f t="shared" si="8"/>
        <v>0</v>
      </c>
      <c r="O175" s="74"/>
      <c r="P175" s="61"/>
      <c r="Q175" s="56"/>
      <c r="R175" s="72"/>
      <c r="S175" s="56"/>
      <c r="T175" s="56"/>
      <c r="U175" s="74"/>
      <c r="V175" s="61"/>
      <c r="W175" s="56"/>
      <c r="X175" s="72"/>
      <c r="Y175" s="56"/>
      <c r="Z175" s="56"/>
      <c r="AA175" s="74"/>
      <c r="AB175" s="61"/>
      <c r="AC175" s="74"/>
      <c r="AD175" s="61"/>
      <c r="AE175" s="74"/>
      <c r="AF175" s="61"/>
      <c r="AG175" s="74"/>
      <c r="AH175" s="61"/>
      <c r="AI175" s="74"/>
      <c r="AJ175" s="61"/>
      <c r="AK175" s="74"/>
      <c r="AL175" s="64"/>
      <c r="AM175" s="74"/>
      <c r="AN175" s="64"/>
      <c r="AO175" s="74"/>
      <c r="AP175" s="66"/>
      <c r="AQ175" s="74"/>
      <c r="AR175" s="61"/>
      <c r="AS175" s="275"/>
      <c r="AT175" s="74"/>
      <c r="AU175" s="61"/>
      <c r="AV175" s="626" t="str">
        <f>IF(AU175="","",IF(AU175="A",'１０.パネルラジエーター設備費用算出シート'!$G$13,IF(AU175="B",'１０.パネルラジエーター設備費用算出シート'!$N$13,IF(AU175="C",'１０.パネルラジエーター設備費用算出シート'!$G$23,IF(AU175="D",'１０.パネルラジエーター設備費用算出シート'!$N$23,IF(AU175="E",'１０.パネルラジエーター設備費用算出シート'!$G$33,IF(AU175="F",'１０.パネルラジエーター設備費用算出シート'!$N$33,IF(AU175="G",'１０.パネルラジエーター設備費用算出シート'!$G$43,IF(AU175="H",'１０.パネルラジエーター設備費用算出シート'!$N$43,IF(AU175="I",'１０.パネルラジエーター設備費用算出シート'!$G$54,'１０.パネルラジエーター設備費用算出シート'!$N$54))))))))))</f>
        <v/>
      </c>
      <c r="AW175" s="74"/>
      <c r="AX175" s="64"/>
      <c r="AY175" s="627"/>
      <c r="AZ175" s="74"/>
      <c r="BA175" s="32"/>
      <c r="BB175" s="32"/>
      <c r="BC175" s="32"/>
      <c r="BD175" s="32"/>
      <c r="BE175" s="32"/>
      <c r="BF175" s="32"/>
      <c r="BG175" s="32"/>
      <c r="BH175" s="32"/>
      <c r="BI175" s="32"/>
      <c r="BJ175" s="32"/>
      <c r="BK175" s="32"/>
      <c r="BL175" s="32"/>
    </row>
    <row r="176" spans="1:64" s="33" customFormat="1">
      <c r="A176" s="76"/>
      <c r="B176" s="57">
        <v>164</v>
      </c>
      <c r="C176" s="87"/>
      <c r="D176" s="58"/>
      <c r="E176" s="77"/>
      <c r="F176" s="620"/>
      <c r="G176" s="620"/>
      <c r="H176" s="61"/>
      <c r="I176" s="62"/>
      <c r="J176" s="61"/>
      <c r="K176" s="622" t="str">
        <f t="shared" si="6"/>
        <v/>
      </c>
      <c r="L176" s="622" t="str">
        <f>IF($G176="","",IF(OR('２.全体概要'!$C$15=1,'２.全体概要'!$C$15=2),INDEX($BG$15,MATCH($G176,$BF$15,-1)),IF('２.全体概要'!$C$15=3,INDEX($BG$14,MATCH($G176,$BF$14,-1)),INDEX($BG$13,MATCH($G176,$BF$13,-1)))))</f>
        <v/>
      </c>
      <c r="M176" s="622" t="str">
        <f t="shared" si="7"/>
        <v/>
      </c>
      <c r="N176" s="623">
        <f t="shared" si="8"/>
        <v>0</v>
      </c>
      <c r="O176" s="74"/>
      <c r="P176" s="61"/>
      <c r="Q176" s="56"/>
      <c r="R176" s="72"/>
      <c r="S176" s="56"/>
      <c r="T176" s="56"/>
      <c r="U176" s="74"/>
      <c r="V176" s="61"/>
      <c r="W176" s="56"/>
      <c r="X176" s="72"/>
      <c r="Y176" s="56"/>
      <c r="Z176" s="56"/>
      <c r="AA176" s="74"/>
      <c r="AB176" s="61"/>
      <c r="AC176" s="74"/>
      <c r="AD176" s="61"/>
      <c r="AE176" s="74"/>
      <c r="AF176" s="61"/>
      <c r="AG176" s="74"/>
      <c r="AH176" s="61"/>
      <c r="AI176" s="74"/>
      <c r="AJ176" s="61"/>
      <c r="AK176" s="74"/>
      <c r="AL176" s="64"/>
      <c r="AM176" s="74"/>
      <c r="AN176" s="64"/>
      <c r="AO176" s="74"/>
      <c r="AP176" s="66"/>
      <c r="AQ176" s="74"/>
      <c r="AR176" s="61"/>
      <c r="AS176" s="275"/>
      <c r="AT176" s="74"/>
      <c r="AU176" s="61"/>
      <c r="AV176" s="626" t="str">
        <f>IF(AU176="","",IF(AU176="A",'１０.パネルラジエーター設備費用算出シート'!$G$13,IF(AU176="B",'１０.パネルラジエーター設備費用算出シート'!$N$13,IF(AU176="C",'１０.パネルラジエーター設備費用算出シート'!$G$23,IF(AU176="D",'１０.パネルラジエーター設備費用算出シート'!$N$23,IF(AU176="E",'１０.パネルラジエーター設備費用算出シート'!$G$33,IF(AU176="F",'１０.パネルラジエーター設備費用算出シート'!$N$33,IF(AU176="G",'１０.パネルラジエーター設備費用算出シート'!$G$43,IF(AU176="H",'１０.パネルラジエーター設備費用算出シート'!$N$43,IF(AU176="I",'１０.パネルラジエーター設備費用算出シート'!$G$54,'１０.パネルラジエーター設備費用算出シート'!$N$54))))))))))</f>
        <v/>
      </c>
      <c r="AW176" s="74"/>
      <c r="AX176" s="64"/>
      <c r="AY176" s="627"/>
      <c r="AZ176" s="74"/>
      <c r="BA176" s="32"/>
      <c r="BB176" s="32"/>
      <c r="BC176" s="32"/>
      <c r="BD176" s="32"/>
      <c r="BE176" s="32"/>
      <c r="BF176" s="32"/>
      <c r="BG176" s="32"/>
      <c r="BH176" s="32"/>
      <c r="BI176" s="32"/>
      <c r="BJ176" s="32"/>
      <c r="BK176" s="32"/>
      <c r="BL176" s="32"/>
    </row>
    <row r="177" spans="1:64" s="33" customFormat="1">
      <c r="A177" s="76"/>
      <c r="B177" s="57">
        <v>165</v>
      </c>
      <c r="C177" s="87"/>
      <c r="D177" s="58"/>
      <c r="E177" s="77"/>
      <c r="F177" s="620"/>
      <c r="G177" s="620"/>
      <c r="H177" s="61"/>
      <c r="I177" s="62"/>
      <c r="J177" s="61"/>
      <c r="K177" s="622" t="str">
        <f t="shared" si="6"/>
        <v/>
      </c>
      <c r="L177" s="622" t="str">
        <f>IF($G177="","",IF(OR('２.全体概要'!$C$15=1,'２.全体概要'!$C$15=2),INDEX($BG$15,MATCH($G177,$BF$15,-1)),IF('２.全体概要'!$C$15=3,INDEX($BG$14,MATCH($G177,$BF$14,-1)),INDEX($BG$13,MATCH($G177,$BF$13,-1)))))</f>
        <v/>
      </c>
      <c r="M177" s="622" t="str">
        <f t="shared" si="7"/>
        <v/>
      </c>
      <c r="N177" s="623">
        <f t="shared" si="8"/>
        <v>0</v>
      </c>
      <c r="O177" s="74"/>
      <c r="P177" s="61"/>
      <c r="Q177" s="56"/>
      <c r="R177" s="72"/>
      <c r="S177" s="56"/>
      <c r="T177" s="56"/>
      <c r="U177" s="74"/>
      <c r="V177" s="61"/>
      <c r="W177" s="56"/>
      <c r="X177" s="72"/>
      <c r="Y177" s="56"/>
      <c r="Z177" s="56"/>
      <c r="AA177" s="74"/>
      <c r="AB177" s="61"/>
      <c r="AC177" s="74"/>
      <c r="AD177" s="61"/>
      <c r="AE177" s="74"/>
      <c r="AF177" s="61"/>
      <c r="AG177" s="74"/>
      <c r="AH177" s="61"/>
      <c r="AI177" s="74"/>
      <c r="AJ177" s="61"/>
      <c r="AK177" s="74"/>
      <c r="AL177" s="64"/>
      <c r="AM177" s="74"/>
      <c r="AN177" s="64"/>
      <c r="AO177" s="74"/>
      <c r="AP177" s="66"/>
      <c r="AQ177" s="74"/>
      <c r="AR177" s="61"/>
      <c r="AS177" s="275"/>
      <c r="AT177" s="74"/>
      <c r="AU177" s="61"/>
      <c r="AV177" s="626" t="str">
        <f>IF(AU177="","",IF(AU177="A",'１０.パネルラジエーター設備費用算出シート'!$G$13,IF(AU177="B",'１０.パネルラジエーター設備費用算出シート'!$N$13,IF(AU177="C",'１０.パネルラジエーター設備費用算出シート'!$G$23,IF(AU177="D",'１０.パネルラジエーター設備費用算出シート'!$N$23,IF(AU177="E",'１０.パネルラジエーター設備費用算出シート'!$G$33,IF(AU177="F",'１０.パネルラジエーター設備費用算出シート'!$N$33,IF(AU177="G",'１０.パネルラジエーター設備費用算出シート'!$G$43,IF(AU177="H",'１０.パネルラジエーター設備費用算出シート'!$N$43,IF(AU177="I",'１０.パネルラジエーター設備費用算出シート'!$G$54,'１０.パネルラジエーター設備費用算出シート'!$N$54))))))))))</f>
        <v/>
      </c>
      <c r="AW177" s="74"/>
      <c r="AX177" s="64"/>
      <c r="AY177" s="627"/>
      <c r="AZ177" s="74"/>
      <c r="BA177" s="32"/>
      <c r="BB177" s="32"/>
      <c r="BC177" s="32"/>
      <c r="BD177" s="32"/>
      <c r="BE177" s="32"/>
      <c r="BF177" s="32"/>
      <c r="BG177" s="32"/>
      <c r="BH177" s="32"/>
      <c r="BI177" s="32"/>
      <c r="BJ177" s="32"/>
      <c r="BK177" s="32"/>
      <c r="BL177" s="32"/>
    </row>
    <row r="178" spans="1:64" s="33" customFormat="1">
      <c r="A178" s="76"/>
      <c r="B178" s="57">
        <v>166</v>
      </c>
      <c r="C178" s="87"/>
      <c r="D178" s="58"/>
      <c r="E178" s="77"/>
      <c r="F178" s="620"/>
      <c r="G178" s="620"/>
      <c r="H178" s="61"/>
      <c r="I178" s="62"/>
      <c r="J178" s="61"/>
      <c r="K178" s="622" t="str">
        <f t="shared" si="6"/>
        <v/>
      </c>
      <c r="L178" s="622" t="str">
        <f>IF($G178="","",IF(OR('２.全体概要'!$C$15=1,'２.全体概要'!$C$15=2),INDEX($BG$15,MATCH($G178,$BF$15,-1)),IF('２.全体概要'!$C$15=3,INDEX($BG$14,MATCH($G178,$BF$14,-1)),INDEX($BG$13,MATCH($G178,$BF$13,-1)))))</f>
        <v/>
      </c>
      <c r="M178" s="622" t="str">
        <f t="shared" si="7"/>
        <v/>
      </c>
      <c r="N178" s="623">
        <f t="shared" si="8"/>
        <v>0</v>
      </c>
      <c r="O178" s="74"/>
      <c r="P178" s="61"/>
      <c r="Q178" s="56"/>
      <c r="R178" s="72"/>
      <c r="S178" s="56"/>
      <c r="T178" s="56"/>
      <c r="U178" s="74"/>
      <c r="V178" s="61"/>
      <c r="W178" s="56"/>
      <c r="X178" s="72"/>
      <c r="Y178" s="56"/>
      <c r="Z178" s="56"/>
      <c r="AA178" s="74"/>
      <c r="AB178" s="61"/>
      <c r="AC178" s="74"/>
      <c r="AD178" s="61"/>
      <c r="AE178" s="74"/>
      <c r="AF178" s="61"/>
      <c r="AG178" s="74"/>
      <c r="AH178" s="61"/>
      <c r="AI178" s="74"/>
      <c r="AJ178" s="61"/>
      <c r="AK178" s="74"/>
      <c r="AL178" s="64"/>
      <c r="AM178" s="74"/>
      <c r="AN178" s="64"/>
      <c r="AO178" s="74"/>
      <c r="AP178" s="66"/>
      <c r="AQ178" s="74"/>
      <c r="AR178" s="61"/>
      <c r="AS178" s="275"/>
      <c r="AT178" s="74"/>
      <c r="AU178" s="61"/>
      <c r="AV178" s="626" t="str">
        <f>IF(AU178="","",IF(AU178="A",'１０.パネルラジエーター設備費用算出シート'!$G$13,IF(AU178="B",'１０.パネルラジエーター設備費用算出シート'!$N$13,IF(AU178="C",'１０.パネルラジエーター設備費用算出シート'!$G$23,IF(AU178="D",'１０.パネルラジエーター設備費用算出シート'!$N$23,IF(AU178="E",'１０.パネルラジエーター設備費用算出シート'!$G$33,IF(AU178="F",'１０.パネルラジエーター設備費用算出シート'!$N$33,IF(AU178="G",'１０.パネルラジエーター設備費用算出シート'!$G$43,IF(AU178="H",'１０.パネルラジエーター設備費用算出シート'!$N$43,IF(AU178="I",'１０.パネルラジエーター設備費用算出シート'!$G$54,'１０.パネルラジエーター設備費用算出シート'!$N$54))))))))))</f>
        <v/>
      </c>
      <c r="AW178" s="74"/>
      <c r="AX178" s="64"/>
      <c r="AY178" s="627"/>
      <c r="AZ178" s="74"/>
      <c r="BA178" s="32"/>
      <c r="BB178" s="32"/>
      <c r="BC178" s="32"/>
      <c r="BD178" s="32"/>
      <c r="BE178" s="32"/>
      <c r="BF178" s="32"/>
      <c r="BG178" s="32"/>
      <c r="BH178" s="32"/>
      <c r="BI178" s="32"/>
      <c r="BJ178" s="32"/>
      <c r="BK178" s="32"/>
      <c r="BL178" s="32"/>
    </row>
    <row r="179" spans="1:64" s="33" customFormat="1">
      <c r="A179" s="76"/>
      <c r="B179" s="57">
        <v>167</v>
      </c>
      <c r="C179" s="87"/>
      <c r="D179" s="58"/>
      <c r="E179" s="77"/>
      <c r="F179" s="620"/>
      <c r="G179" s="620"/>
      <c r="H179" s="61"/>
      <c r="I179" s="62"/>
      <c r="J179" s="61"/>
      <c r="K179" s="622" t="str">
        <f t="shared" si="6"/>
        <v/>
      </c>
      <c r="L179" s="622" t="str">
        <f>IF($G179="","",IF(OR('２.全体概要'!$C$15=1,'２.全体概要'!$C$15=2),INDEX($BG$15,MATCH($G179,$BF$15,-1)),IF('２.全体概要'!$C$15=3,INDEX($BG$14,MATCH($G179,$BF$14,-1)),INDEX($BG$13,MATCH($G179,$BF$13,-1)))))</f>
        <v/>
      </c>
      <c r="M179" s="622" t="str">
        <f t="shared" si="7"/>
        <v/>
      </c>
      <c r="N179" s="623">
        <f t="shared" si="8"/>
        <v>0</v>
      </c>
      <c r="O179" s="74"/>
      <c r="P179" s="61"/>
      <c r="Q179" s="56"/>
      <c r="R179" s="72"/>
      <c r="S179" s="56"/>
      <c r="T179" s="56"/>
      <c r="U179" s="74"/>
      <c r="V179" s="61"/>
      <c r="W179" s="56"/>
      <c r="X179" s="72"/>
      <c r="Y179" s="56"/>
      <c r="Z179" s="56"/>
      <c r="AA179" s="74"/>
      <c r="AB179" s="61"/>
      <c r="AC179" s="74"/>
      <c r="AD179" s="61"/>
      <c r="AE179" s="74"/>
      <c r="AF179" s="61"/>
      <c r="AG179" s="74"/>
      <c r="AH179" s="61"/>
      <c r="AI179" s="74"/>
      <c r="AJ179" s="61"/>
      <c r="AK179" s="74"/>
      <c r="AL179" s="64"/>
      <c r="AM179" s="74"/>
      <c r="AN179" s="64"/>
      <c r="AO179" s="74"/>
      <c r="AP179" s="66"/>
      <c r="AQ179" s="74"/>
      <c r="AR179" s="61"/>
      <c r="AS179" s="275"/>
      <c r="AT179" s="74"/>
      <c r="AU179" s="61"/>
      <c r="AV179" s="626" t="str">
        <f>IF(AU179="","",IF(AU179="A",'１０.パネルラジエーター設備費用算出シート'!$G$13,IF(AU179="B",'１０.パネルラジエーター設備費用算出シート'!$N$13,IF(AU179="C",'１０.パネルラジエーター設備費用算出シート'!$G$23,IF(AU179="D",'１０.パネルラジエーター設備費用算出シート'!$N$23,IF(AU179="E",'１０.パネルラジエーター設備費用算出シート'!$G$33,IF(AU179="F",'１０.パネルラジエーター設備費用算出シート'!$N$33,IF(AU179="G",'１０.パネルラジエーター設備費用算出シート'!$G$43,IF(AU179="H",'１０.パネルラジエーター設備費用算出シート'!$N$43,IF(AU179="I",'１０.パネルラジエーター設備費用算出シート'!$G$54,'１０.パネルラジエーター設備費用算出シート'!$N$54))))))))))</f>
        <v/>
      </c>
      <c r="AW179" s="74"/>
      <c r="AX179" s="64"/>
      <c r="AY179" s="627"/>
      <c r="AZ179" s="74"/>
      <c r="BA179" s="32"/>
      <c r="BB179" s="32"/>
      <c r="BC179" s="32"/>
      <c r="BD179" s="32"/>
      <c r="BE179" s="32"/>
      <c r="BF179" s="32"/>
      <c r="BG179" s="32"/>
      <c r="BH179" s="32"/>
      <c r="BI179" s="32"/>
      <c r="BJ179" s="32"/>
      <c r="BK179" s="32"/>
      <c r="BL179" s="32"/>
    </row>
    <row r="180" spans="1:64" s="33" customFormat="1">
      <c r="A180" s="76"/>
      <c r="B180" s="57">
        <v>168</v>
      </c>
      <c r="C180" s="87"/>
      <c r="D180" s="58"/>
      <c r="E180" s="77"/>
      <c r="F180" s="620"/>
      <c r="G180" s="620"/>
      <c r="H180" s="61"/>
      <c r="I180" s="62"/>
      <c r="J180" s="61"/>
      <c r="K180" s="622" t="str">
        <f t="shared" si="6"/>
        <v/>
      </c>
      <c r="L180" s="622" t="str">
        <f>IF($G180="","",IF(OR('２.全体概要'!$C$15=1,'２.全体概要'!$C$15=2),INDEX($BG$15,MATCH($G180,$BF$15,-1)),IF('２.全体概要'!$C$15=3,INDEX($BG$14,MATCH($G180,$BF$14,-1)),INDEX($BG$13,MATCH($G180,$BF$13,-1)))))</f>
        <v/>
      </c>
      <c r="M180" s="622" t="str">
        <f t="shared" si="7"/>
        <v/>
      </c>
      <c r="N180" s="623">
        <f t="shared" si="8"/>
        <v>0</v>
      </c>
      <c r="O180" s="74"/>
      <c r="P180" s="61"/>
      <c r="Q180" s="56"/>
      <c r="R180" s="72"/>
      <c r="S180" s="56"/>
      <c r="T180" s="56"/>
      <c r="U180" s="74"/>
      <c r="V180" s="61"/>
      <c r="W180" s="56"/>
      <c r="X180" s="72"/>
      <c r="Y180" s="56"/>
      <c r="Z180" s="56"/>
      <c r="AA180" s="74"/>
      <c r="AB180" s="61"/>
      <c r="AC180" s="74"/>
      <c r="AD180" s="61"/>
      <c r="AE180" s="74"/>
      <c r="AF180" s="61"/>
      <c r="AG180" s="74"/>
      <c r="AH180" s="61"/>
      <c r="AI180" s="74"/>
      <c r="AJ180" s="61"/>
      <c r="AK180" s="74"/>
      <c r="AL180" s="64"/>
      <c r="AM180" s="74"/>
      <c r="AN180" s="64"/>
      <c r="AO180" s="74"/>
      <c r="AP180" s="66"/>
      <c r="AQ180" s="74"/>
      <c r="AR180" s="61"/>
      <c r="AS180" s="275"/>
      <c r="AT180" s="74"/>
      <c r="AU180" s="61"/>
      <c r="AV180" s="626" t="str">
        <f>IF(AU180="","",IF(AU180="A",'１０.パネルラジエーター設備費用算出シート'!$G$13,IF(AU180="B",'１０.パネルラジエーター設備費用算出シート'!$N$13,IF(AU180="C",'１０.パネルラジエーター設備費用算出シート'!$G$23,IF(AU180="D",'１０.パネルラジエーター設備費用算出シート'!$N$23,IF(AU180="E",'１０.パネルラジエーター設備費用算出シート'!$G$33,IF(AU180="F",'１０.パネルラジエーター設備費用算出シート'!$N$33,IF(AU180="G",'１０.パネルラジエーター設備費用算出シート'!$G$43,IF(AU180="H",'１０.パネルラジエーター設備費用算出シート'!$N$43,IF(AU180="I",'１０.パネルラジエーター設備費用算出シート'!$G$54,'１０.パネルラジエーター設備費用算出シート'!$N$54))))))))))</f>
        <v/>
      </c>
      <c r="AW180" s="74"/>
      <c r="AX180" s="64"/>
      <c r="AY180" s="627"/>
      <c r="AZ180" s="74"/>
      <c r="BA180" s="32"/>
      <c r="BB180" s="32"/>
      <c r="BC180" s="32"/>
      <c r="BD180" s="32"/>
      <c r="BE180" s="32"/>
      <c r="BF180" s="32"/>
      <c r="BG180" s="32"/>
      <c r="BH180" s="32"/>
      <c r="BI180" s="32"/>
      <c r="BJ180" s="32"/>
      <c r="BK180" s="32"/>
      <c r="BL180" s="32"/>
    </row>
    <row r="181" spans="1:64" s="33" customFormat="1">
      <c r="A181" s="76"/>
      <c r="B181" s="57">
        <v>169</v>
      </c>
      <c r="C181" s="87"/>
      <c r="D181" s="58"/>
      <c r="E181" s="77"/>
      <c r="F181" s="620"/>
      <c r="G181" s="620"/>
      <c r="H181" s="61"/>
      <c r="I181" s="62"/>
      <c r="J181" s="61"/>
      <c r="K181" s="622" t="str">
        <f t="shared" si="6"/>
        <v/>
      </c>
      <c r="L181" s="622" t="str">
        <f>IF($G181="","",IF(OR('２.全体概要'!$C$15=1,'２.全体概要'!$C$15=2),INDEX($BG$15,MATCH($G181,$BF$15,-1)),IF('２.全体概要'!$C$15=3,INDEX($BG$14,MATCH($G181,$BF$14,-1)),INDEX($BG$13,MATCH($G181,$BF$13,-1)))))</f>
        <v/>
      </c>
      <c r="M181" s="622" t="str">
        <f t="shared" si="7"/>
        <v/>
      </c>
      <c r="N181" s="623">
        <f t="shared" si="8"/>
        <v>0</v>
      </c>
      <c r="O181" s="74"/>
      <c r="P181" s="61"/>
      <c r="Q181" s="56"/>
      <c r="R181" s="72"/>
      <c r="S181" s="56"/>
      <c r="T181" s="56"/>
      <c r="U181" s="74"/>
      <c r="V181" s="61"/>
      <c r="W181" s="56"/>
      <c r="X181" s="72"/>
      <c r="Y181" s="56"/>
      <c r="Z181" s="56"/>
      <c r="AA181" s="74"/>
      <c r="AB181" s="61"/>
      <c r="AC181" s="74"/>
      <c r="AD181" s="61"/>
      <c r="AE181" s="74"/>
      <c r="AF181" s="61"/>
      <c r="AG181" s="74"/>
      <c r="AH181" s="61"/>
      <c r="AI181" s="74"/>
      <c r="AJ181" s="61"/>
      <c r="AK181" s="74"/>
      <c r="AL181" s="64"/>
      <c r="AM181" s="74"/>
      <c r="AN181" s="64"/>
      <c r="AO181" s="74"/>
      <c r="AP181" s="66"/>
      <c r="AQ181" s="74"/>
      <c r="AR181" s="61"/>
      <c r="AS181" s="275"/>
      <c r="AT181" s="74"/>
      <c r="AU181" s="61"/>
      <c r="AV181" s="626" t="str">
        <f>IF(AU181="","",IF(AU181="A",'１０.パネルラジエーター設備費用算出シート'!$G$13,IF(AU181="B",'１０.パネルラジエーター設備費用算出シート'!$N$13,IF(AU181="C",'１０.パネルラジエーター設備費用算出シート'!$G$23,IF(AU181="D",'１０.パネルラジエーター設備費用算出シート'!$N$23,IF(AU181="E",'１０.パネルラジエーター設備費用算出シート'!$G$33,IF(AU181="F",'１０.パネルラジエーター設備費用算出シート'!$N$33,IF(AU181="G",'１０.パネルラジエーター設備費用算出シート'!$G$43,IF(AU181="H",'１０.パネルラジエーター設備費用算出シート'!$N$43,IF(AU181="I",'１０.パネルラジエーター設備費用算出シート'!$G$54,'１０.パネルラジエーター設備費用算出シート'!$N$54))))))))))</f>
        <v/>
      </c>
      <c r="AW181" s="74"/>
      <c r="AX181" s="64"/>
      <c r="AY181" s="627"/>
      <c r="AZ181" s="74"/>
      <c r="BA181" s="32"/>
      <c r="BB181" s="32"/>
      <c r="BC181" s="32"/>
      <c r="BD181" s="32"/>
      <c r="BE181" s="32"/>
      <c r="BF181" s="32"/>
      <c r="BG181" s="32"/>
      <c r="BH181" s="32"/>
      <c r="BI181" s="32"/>
      <c r="BJ181" s="32"/>
      <c r="BK181" s="32"/>
      <c r="BL181" s="32"/>
    </row>
    <row r="182" spans="1:64" s="33" customFormat="1">
      <c r="A182" s="76"/>
      <c r="B182" s="57">
        <v>170</v>
      </c>
      <c r="C182" s="87"/>
      <c r="D182" s="58"/>
      <c r="E182" s="77"/>
      <c r="F182" s="620"/>
      <c r="G182" s="620"/>
      <c r="H182" s="61"/>
      <c r="I182" s="62"/>
      <c r="J182" s="61"/>
      <c r="K182" s="622" t="str">
        <f t="shared" si="6"/>
        <v/>
      </c>
      <c r="L182" s="622" t="str">
        <f>IF($G182="","",IF(OR('２.全体概要'!$C$15=1,'２.全体概要'!$C$15=2),INDEX($BG$15,MATCH($G182,$BF$15,-1)),IF('２.全体概要'!$C$15=3,INDEX($BG$14,MATCH($G182,$BF$14,-1)),INDEX($BG$13,MATCH($G182,$BF$13,-1)))))</f>
        <v/>
      </c>
      <c r="M182" s="622" t="str">
        <f t="shared" si="7"/>
        <v/>
      </c>
      <c r="N182" s="623">
        <f t="shared" si="8"/>
        <v>0</v>
      </c>
      <c r="O182" s="74"/>
      <c r="P182" s="61"/>
      <c r="Q182" s="56"/>
      <c r="R182" s="72"/>
      <c r="S182" s="56"/>
      <c r="T182" s="56"/>
      <c r="U182" s="74"/>
      <c r="V182" s="61"/>
      <c r="W182" s="56"/>
      <c r="X182" s="72"/>
      <c r="Y182" s="56"/>
      <c r="Z182" s="56"/>
      <c r="AA182" s="74"/>
      <c r="AB182" s="61"/>
      <c r="AC182" s="74"/>
      <c r="AD182" s="61"/>
      <c r="AE182" s="74"/>
      <c r="AF182" s="61"/>
      <c r="AG182" s="74"/>
      <c r="AH182" s="61"/>
      <c r="AI182" s="74"/>
      <c r="AJ182" s="61"/>
      <c r="AK182" s="74"/>
      <c r="AL182" s="64"/>
      <c r="AM182" s="74"/>
      <c r="AN182" s="64"/>
      <c r="AO182" s="74"/>
      <c r="AP182" s="66"/>
      <c r="AQ182" s="74"/>
      <c r="AR182" s="61"/>
      <c r="AS182" s="275"/>
      <c r="AT182" s="74"/>
      <c r="AU182" s="61"/>
      <c r="AV182" s="626" t="str">
        <f>IF(AU182="","",IF(AU182="A",'１０.パネルラジエーター設備費用算出シート'!$G$13,IF(AU182="B",'１０.パネルラジエーター設備費用算出シート'!$N$13,IF(AU182="C",'１０.パネルラジエーター設備費用算出シート'!$G$23,IF(AU182="D",'１０.パネルラジエーター設備費用算出シート'!$N$23,IF(AU182="E",'１０.パネルラジエーター設備費用算出シート'!$G$33,IF(AU182="F",'１０.パネルラジエーター設備費用算出シート'!$N$33,IF(AU182="G",'１０.パネルラジエーター設備費用算出シート'!$G$43,IF(AU182="H",'１０.パネルラジエーター設備費用算出シート'!$N$43,IF(AU182="I",'１０.パネルラジエーター設備費用算出シート'!$G$54,'１０.パネルラジエーター設備費用算出シート'!$N$54))))))))))</f>
        <v/>
      </c>
      <c r="AW182" s="74"/>
      <c r="AX182" s="64"/>
      <c r="AY182" s="627"/>
      <c r="AZ182" s="74"/>
      <c r="BA182" s="32"/>
      <c r="BB182" s="32"/>
      <c r="BC182" s="32"/>
      <c r="BD182" s="32"/>
      <c r="BE182" s="32"/>
      <c r="BF182" s="32"/>
      <c r="BG182" s="32"/>
      <c r="BH182" s="32"/>
      <c r="BI182" s="32"/>
      <c r="BJ182" s="32"/>
      <c r="BK182" s="32"/>
      <c r="BL182" s="32"/>
    </row>
    <row r="183" spans="1:64" s="33" customFormat="1">
      <c r="A183" s="76"/>
      <c r="B183" s="57">
        <v>171</v>
      </c>
      <c r="C183" s="87"/>
      <c r="D183" s="58"/>
      <c r="E183" s="77"/>
      <c r="F183" s="620"/>
      <c r="G183" s="620"/>
      <c r="H183" s="61"/>
      <c r="I183" s="62"/>
      <c r="J183" s="61"/>
      <c r="K183" s="622" t="str">
        <f t="shared" si="6"/>
        <v/>
      </c>
      <c r="L183" s="622" t="str">
        <f>IF($G183="","",IF(OR('２.全体概要'!$C$15=1,'２.全体概要'!$C$15=2),INDEX($BG$15,MATCH($G183,$BF$15,-1)),IF('２.全体概要'!$C$15=3,INDEX($BG$14,MATCH($G183,$BF$14,-1)),INDEX($BG$13,MATCH($G183,$BF$13,-1)))))</f>
        <v/>
      </c>
      <c r="M183" s="622" t="str">
        <f t="shared" si="7"/>
        <v/>
      </c>
      <c r="N183" s="623">
        <f t="shared" si="8"/>
        <v>0</v>
      </c>
      <c r="O183" s="74"/>
      <c r="P183" s="61"/>
      <c r="Q183" s="56"/>
      <c r="R183" s="72"/>
      <c r="S183" s="56"/>
      <c r="T183" s="56"/>
      <c r="U183" s="74"/>
      <c r="V183" s="61"/>
      <c r="W183" s="56"/>
      <c r="X183" s="72"/>
      <c r="Y183" s="56"/>
      <c r="Z183" s="56"/>
      <c r="AA183" s="74"/>
      <c r="AB183" s="61"/>
      <c r="AC183" s="74"/>
      <c r="AD183" s="61"/>
      <c r="AE183" s="74"/>
      <c r="AF183" s="61"/>
      <c r="AG183" s="74"/>
      <c r="AH183" s="61"/>
      <c r="AI183" s="74"/>
      <c r="AJ183" s="61"/>
      <c r="AK183" s="74"/>
      <c r="AL183" s="64"/>
      <c r="AM183" s="74"/>
      <c r="AN183" s="64"/>
      <c r="AO183" s="74"/>
      <c r="AP183" s="66"/>
      <c r="AQ183" s="74"/>
      <c r="AR183" s="61"/>
      <c r="AS183" s="275"/>
      <c r="AT183" s="74"/>
      <c r="AU183" s="61"/>
      <c r="AV183" s="626" t="str">
        <f>IF(AU183="","",IF(AU183="A",'１０.パネルラジエーター設備費用算出シート'!$G$13,IF(AU183="B",'１０.パネルラジエーター設備費用算出シート'!$N$13,IF(AU183="C",'１０.パネルラジエーター設備費用算出シート'!$G$23,IF(AU183="D",'１０.パネルラジエーター設備費用算出シート'!$N$23,IF(AU183="E",'１０.パネルラジエーター設備費用算出シート'!$G$33,IF(AU183="F",'１０.パネルラジエーター設備費用算出シート'!$N$33,IF(AU183="G",'１０.パネルラジエーター設備費用算出シート'!$G$43,IF(AU183="H",'１０.パネルラジエーター設備費用算出シート'!$N$43,IF(AU183="I",'１０.パネルラジエーター設備費用算出シート'!$G$54,'１０.パネルラジエーター設備費用算出シート'!$N$54))))))))))</f>
        <v/>
      </c>
      <c r="AW183" s="74"/>
      <c r="AX183" s="64"/>
      <c r="AY183" s="627"/>
      <c r="AZ183" s="74"/>
      <c r="BA183" s="32"/>
      <c r="BB183" s="32"/>
      <c r="BC183" s="32"/>
      <c r="BD183" s="32"/>
      <c r="BE183" s="32"/>
      <c r="BF183" s="32"/>
      <c r="BG183" s="32"/>
      <c r="BH183" s="32"/>
      <c r="BI183" s="32"/>
      <c r="BJ183" s="32"/>
      <c r="BK183" s="32"/>
      <c r="BL183" s="32"/>
    </row>
    <row r="184" spans="1:64" s="33" customFormat="1">
      <c r="A184" s="76"/>
      <c r="B184" s="57">
        <v>172</v>
      </c>
      <c r="C184" s="87"/>
      <c r="D184" s="58"/>
      <c r="E184" s="77"/>
      <c r="F184" s="620"/>
      <c r="G184" s="620"/>
      <c r="H184" s="61"/>
      <c r="I184" s="62"/>
      <c r="J184" s="61"/>
      <c r="K184" s="622" t="str">
        <f t="shared" si="6"/>
        <v/>
      </c>
      <c r="L184" s="622" t="str">
        <f>IF($G184="","",IF(OR('２.全体概要'!$C$15=1,'２.全体概要'!$C$15=2),INDEX($BG$15,MATCH($G184,$BF$15,-1)),IF('２.全体概要'!$C$15=3,INDEX($BG$14,MATCH($G184,$BF$14,-1)),INDEX($BG$13,MATCH($G184,$BF$13,-1)))))</f>
        <v/>
      </c>
      <c r="M184" s="622" t="str">
        <f t="shared" si="7"/>
        <v/>
      </c>
      <c r="N184" s="623">
        <f t="shared" si="8"/>
        <v>0</v>
      </c>
      <c r="O184" s="74"/>
      <c r="P184" s="61"/>
      <c r="Q184" s="56"/>
      <c r="R184" s="72"/>
      <c r="S184" s="56"/>
      <c r="T184" s="56"/>
      <c r="U184" s="74"/>
      <c r="V184" s="61"/>
      <c r="W184" s="56"/>
      <c r="X184" s="72"/>
      <c r="Y184" s="56"/>
      <c r="Z184" s="56"/>
      <c r="AA184" s="74"/>
      <c r="AB184" s="61"/>
      <c r="AC184" s="74"/>
      <c r="AD184" s="61"/>
      <c r="AE184" s="74"/>
      <c r="AF184" s="61"/>
      <c r="AG184" s="74"/>
      <c r="AH184" s="61"/>
      <c r="AI184" s="74"/>
      <c r="AJ184" s="61"/>
      <c r="AK184" s="74"/>
      <c r="AL184" s="64"/>
      <c r="AM184" s="74"/>
      <c r="AN184" s="64"/>
      <c r="AO184" s="74"/>
      <c r="AP184" s="66"/>
      <c r="AQ184" s="74"/>
      <c r="AR184" s="61"/>
      <c r="AS184" s="275"/>
      <c r="AT184" s="74"/>
      <c r="AU184" s="61"/>
      <c r="AV184" s="626" t="str">
        <f>IF(AU184="","",IF(AU184="A",'１０.パネルラジエーター設備費用算出シート'!$G$13,IF(AU184="B",'１０.パネルラジエーター設備費用算出シート'!$N$13,IF(AU184="C",'１０.パネルラジエーター設備費用算出シート'!$G$23,IF(AU184="D",'１０.パネルラジエーター設備費用算出シート'!$N$23,IF(AU184="E",'１０.パネルラジエーター設備費用算出シート'!$G$33,IF(AU184="F",'１０.パネルラジエーター設備費用算出シート'!$N$33,IF(AU184="G",'１０.パネルラジエーター設備費用算出シート'!$G$43,IF(AU184="H",'１０.パネルラジエーター設備費用算出シート'!$N$43,IF(AU184="I",'１０.パネルラジエーター設備費用算出シート'!$G$54,'１０.パネルラジエーター設備費用算出シート'!$N$54))))))))))</f>
        <v/>
      </c>
      <c r="AW184" s="74"/>
      <c r="AX184" s="64"/>
      <c r="AY184" s="627"/>
      <c r="AZ184" s="74"/>
      <c r="BA184" s="32"/>
      <c r="BB184" s="32"/>
      <c r="BC184" s="32"/>
      <c r="BD184" s="32"/>
      <c r="BE184" s="32"/>
      <c r="BF184" s="32"/>
      <c r="BG184" s="32"/>
      <c r="BH184" s="32"/>
      <c r="BI184" s="32"/>
      <c r="BJ184" s="32"/>
      <c r="BK184" s="32"/>
      <c r="BL184" s="32"/>
    </row>
    <row r="185" spans="1:64" s="33" customFormat="1">
      <c r="A185" s="76"/>
      <c r="B185" s="57">
        <v>173</v>
      </c>
      <c r="C185" s="87"/>
      <c r="D185" s="58"/>
      <c r="E185" s="77"/>
      <c r="F185" s="620"/>
      <c r="G185" s="620"/>
      <c r="H185" s="61"/>
      <c r="I185" s="62"/>
      <c r="J185" s="61"/>
      <c r="K185" s="622" t="str">
        <f t="shared" si="6"/>
        <v/>
      </c>
      <c r="L185" s="622" t="str">
        <f>IF($G185="","",IF(OR('２.全体概要'!$C$15=1,'２.全体概要'!$C$15=2),INDEX($BG$15,MATCH($G185,$BF$15,-1)),IF('２.全体概要'!$C$15=3,INDEX($BG$14,MATCH($G185,$BF$14,-1)),INDEX($BG$13,MATCH($G185,$BF$13,-1)))))</f>
        <v/>
      </c>
      <c r="M185" s="622" t="str">
        <f t="shared" si="7"/>
        <v/>
      </c>
      <c r="N185" s="623">
        <f t="shared" si="8"/>
        <v>0</v>
      </c>
      <c r="O185" s="74"/>
      <c r="P185" s="61"/>
      <c r="Q185" s="56"/>
      <c r="R185" s="72"/>
      <c r="S185" s="56"/>
      <c r="T185" s="56"/>
      <c r="U185" s="74"/>
      <c r="V185" s="61"/>
      <c r="W185" s="56"/>
      <c r="X185" s="72"/>
      <c r="Y185" s="56"/>
      <c r="Z185" s="56"/>
      <c r="AA185" s="74"/>
      <c r="AB185" s="61"/>
      <c r="AC185" s="74"/>
      <c r="AD185" s="61"/>
      <c r="AE185" s="74"/>
      <c r="AF185" s="61"/>
      <c r="AG185" s="74"/>
      <c r="AH185" s="61"/>
      <c r="AI185" s="74"/>
      <c r="AJ185" s="61"/>
      <c r="AK185" s="74"/>
      <c r="AL185" s="64"/>
      <c r="AM185" s="74"/>
      <c r="AN185" s="64"/>
      <c r="AO185" s="74"/>
      <c r="AP185" s="66"/>
      <c r="AQ185" s="74"/>
      <c r="AR185" s="61"/>
      <c r="AS185" s="275"/>
      <c r="AT185" s="74"/>
      <c r="AU185" s="61"/>
      <c r="AV185" s="626" t="str">
        <f>IF(AU185="","",IF(AU185="A",'１０.パネルラジエーター設備費用算出シート'!$G$13,IF(AU185="B",'１０.パネルラジエーター設備費用算出シート'!$N$13,IF(AU185="C",'１０.パネルラジエーター設備費用算出シート'!$G$23,IF(AU185="D",'１０.パネルラジエーター設備費用算出シート'!$N$23,IF(AU185="E",'１０.パネルラジエーター設備費用算出シート'!$G$33,IF(AU185="F",'１０.パネルラジエーター設備費用算出シート'!$N$33,IF(AU185="G",'１０.パネルラジエーター設備費用算出シート'!$G$43,IF(AU185="H",'１０.パネルラジエーター設備費用算出シート'!$N$43,IF(AU185="I",'１０.パネルラジエーター設備費用算出シート'!$G$54,'１０.パネルラジエーター設備費用算出シート'!$N$54))))))))))</f>
        <v/>
      </c>
      <c r="AW185" s="74"/>
      <c r="AX185" s="64"/>
      <c r="AY185" s="627"/>
      <c r="AZ185" s="74"/>
      <c r="BA185" s="32"/>
      <c r="BB185" s="32"/>
      <c r="BC185" s="32"/>
      <c r="BD185" s="32"/>
      <c r="BE185" s="32"/>
      <c r="BF185" s="32"/>
      <c r="BG185" s="32"/>
      <c r="BH185" s="32"/>
      <c r="BI185" s="32"/>
      <c r="BJ185" s="32"/>
      <c r="BK185" s="32"/>
      <c r="BL185" s="32"/>
    </row>
    <row r="186" spans="1:64" s="33" customFormat="1">
      <c r="A186" s="76"/>
      <c r="B186" s="57">
        <v>174</v>
      </c>
      <c r="C186" s="87"/>
      <c r="D186" s="58"/>
      <c r="E186" s="77"/>
      <c r="F186" s="620"/>
      <c r="G186" s="620"/>
      <c r="H186" s="61"/>
      <c r="I186" s="62"/>
      <c r="J186" s="61"/>
      <c r="K186" s="622" t="str">
        <f t="shared" si="6"/>
        <v/>
      </c>
      <c r="L186" s="622" t="str">
        <f>IF($G186="","",IF(OR('２.全体概要'!$C$15=1,'２.全体概要'!$C$15=2),INDEX($BG$15,MATCH($G186,$BF$15,-1)),IF('２.全体概要'!$C$15=3,INDEX($BG$14,MATCH($G186,$BF$14,-1)),INDEX($BG$13,MATCH($G186,$BF$13,-1)))))</f>
        <v/>
      </c>
      <c r="M186" s="622" t="str">
        <f t="shared" si="7"/>
        <v/>
      </c>
      <c r="N186" s="623">
        <f t="shared" si="8"/>
        <v>0</v>
      </c>
      <c r="O186" s="74"/>
      <c r="P186" s="61"/>
      <c r="Q186" s="56"/>
      <c r="R186" s="72"/>
      <c r="S186" s="56"/>
      <c r="T186" s="56"/>
      <c r="U186" s="74"/>
      <c r="V186" s="61"/>
      <c r="W186" s="56"/>
      <c r="X186" s="72"/>
      <c r="Y186" s="56"/>
      <c r="Z186" s="56"/>
      <c r="AA186" s="74"/>
      <c r="AB186" s="61"/>
      <c r="AC186" s="74"/>
      <c r="AD186" s="61"/>
      <c r="AE186" s="74"/>
      <c r="AF186" s="61"/>
      <c r="AG186" s="74"/>
      <c r="AH186" s="61"/>
      <c r="AI186" s="74"/>
      <c r="AJ186" s="61"/>
      <c r="AK186" s="74"/>
      <c r="AL186" s="64"/>
      <c r="AM186" s="74"/>
      <c r="AN186" s="64"/>
      <c r="AO186" s="74"/>
      <c r="AP186" s="66"/>
      <c r="AQ186" s="74"/>
      <c r="AR186" s="61"/>
      <c r="AS186" s="275"/>
      <c r="AT186" s="74"/>
      <c r="AU186" s="61"/>
      <c r="AV186" s="626" t="str">
        <f>IF(AU186="","",IF(AU186="A",'１０.パネルラジエーター設備費用算出シート'!$G$13,IF(AU186="B",'１０.パネルラジエーター設備費用算出シート'!$N$13,IF(AU186="C",'１０.パネルラジエーター設備費用算出シート'!$G$23,IF(AU186="D",'１０.パネルラジエーター設備費用算出シート'!$N$23,IF(AU186="E",'１０.パネルラジエーター設備費用算出シート'!$G$33,IF(AU186="F",'１０.パネルラジエーター設備費用算出シート'!$N$33,IF(AU186="G",'１０.パネルラジエーター設備費用算出シート'!$G$43,IF(AU186="H",'１０.パネルラジエーター設備費用算出シート'!$N$43,IF(AU186="I",'１０.パネルラジエーター設備費用算出シート'!$G$54,'１０.パネルラジエーター設備費用算出シート'!$N$54))))))))))</f>
        <v/>
      </c>
      <c r="AW186" s="74"/>
      <c r="AX186" s="64"/>
      <c r="AY186" s="627"/>
      <c r="AZ186" s="74"/>
      <c r="BA186" s="32"/>
      <c r="BB186" s="32"/>
      <c r="BC186" s="32"/>
      <c r="BD186" s="32"/>
      <c r="BE186" s="32"/>
      <c r="BF186" s="32"/>
      <c r="BG186" s="32"/>
      <c r="BH186" s="32"/>
      <c r="BI186" s="32"/>
      <c r="BJ186" s="32"/>
      <c r="BK186" s="32"/>
      <c r="BL186" s="32"/>
    </row>
    <row r="187" spans="1:64" s="33" customFormat="1">
      <c r="A187" s="76"/>
      <c r="B187" s="57">
        <v>175</v>
      </c>
      <c r="C187" s="87"/>
      <c r="D187" s="58"/>
      <c r="E187" s="77"/>
      <c r="F187" s="620"/>
      <c r="G187" s="620"/>
      <c r="H187" s="61"/>
      <c r="I187" s="62"/>
      <c r="J187" s="61"/>
      <c r="K187" s="622" t="str">
        <f t="shared" si="6"/>
        <v/>
      </c>
      <c r="L187" s="622" t="str">
        <f>IF($G187="","",IF(OR('２.全体概要'!$C$15=1,'２.全体概要'!$C$15=2),INDEX($BG$15,MATCH($G187,$BF$15,-1)),IF('２.全体概要'!$C$15=3,INDEX($BG$14,MATCH($G187,$BF$14,-1)),INDEX($BG$13,MATCH($G187,$BF$13,-1)))))</f>
        <v/>
      </c>
      <c r="M187" s="622" t="str">
        <f t="shared" si="7"/>
        <v/>
      </c>
      <c r="N187" s="623">
        <f t="shared" si="8"/>
        <v>0</v>
      </c>
      <c r="O187" s="74"/>
      <c r="P187" s="61"/>
      <c r="Q187" s="56"/>
      <c r="R187" s="72"/>
      <c r="S187" s="56"/>
      <c r="T187" s="56"/>
      <c r="U187" s="74"/>
      <c r="V187" s="61"/>
      <c r="W187" s="56"/>
      <c r="X187" s="72"/>
      <c r="Y187" s="56"/>
      <c r="Z187" s="56"/>
      <c r="AA187" s="74"/>
      <c r="AB187" s="61"/>
      <c r="AC187" s="74"/>
      <c r="AD187" s="61"/>
      <c r="AE187" s="74"/>
      <c r="AF187" s="61"/>
      <c r="AG187" s="74"/>
      <c r="AH187" s="61"/>
      <c r="AI187" s="74"/>
      <c r="AJ187" s="61"/>
      <c r="AK187" s="74"/>
      <c r="AL187" s="64"/>
      <c r="AM187" s="74"/>
      <c r="AN187" s="64"/>
      <c r="AO187" s="74"/>
      <c r="AP187" s="66"/>
      <c r="AQ187" s="74"/>
      <c r="AR187" s="61"/>
      <c r="AS187" s="275"/>
      <c r="AT187" s="74"/>
      <c r="AU187" s="61"/>
      <c r="AV187" s="626" t="str">
        <f>IF(AU187="","",IF(AU187="A",'１０.パネルラジエーター設備費用算出シート'!$G$13,IF(AU187="B",'１０.パネルラジエーター設備費用算出シート'!$N$13,IF(AU187="C",'１０.パネルラジエーター設備費用算出シート'!$G$23,IF(AU187="D",'１０.パネルラジエーター設備費用算出シート'!$N$23,IF(AU187="E",'１０.パネルラジエーター設備費用算出シート'!$G$33,IF(AU187="F",'１０.パネルラジエーター設備費用算出シート'!$N$33,IF(AU187="G",'１０.パネルラジエーター設備費用算出シート'!$G$43,IF(AU187="H",'１０.パネルラジエーター設備費用算出シート'!$N$43,IF(AU187="I",'１０.パネルラジエーター設備費用算出シート'!$G$54,'１０.パネルラジエーター設備費用算出シート'!$N$54))))))))))</f>
        <v/>
      </c>
      <c r="AW187" s="74"/>
      <c r="AX187" s="64"/>
      <c r="AY187" s="627"/>
      <c r="AZ187" s="74"/>
      <c r="BA187" s="32"/>
      <c r="BB187" s="32"/>
      <c r="BC187" s="32"/>
      <c r="BD187" s="32"/>
      <c r="BE187" s="32"/>
      <c r="BF187" s="32"/>
      <c r="BG187" s="32"/>
      <c r="BH187" s="32"/>
      <c r="BI187" s="32"/>
      <c r="BJ187" s="32"/>
      <c r="BK187" s="32"/>
      <c r="BL187" s="32"/>
    </row>
    <row r="188" spans="1:64" s="33" customFormat="1">
      <c r="A188" s="76"/>
      <c r="B188" s="57">
        <v>176</v>
      </c>
      <c r="C188" s="87"/>
      <c r="D188" s="58"/>
      <c r="E188" s="77"/>
      <c r="F188" s="620"/>
      <c r="G188" s="620"/>
      <c r="H188" s="61"/>
      <c r="I188" s="62"/>
      <c r="J188" s="61"/>
      <c r="K188" s="622" t="str">
        <f t="shared" si="6"/>
        <v/>
      </c>
      <c r="L188" s="622" t="str">
        <f>IF($G188="","",IF(OR('２.全体概要'!$C$15=1,'２.全体概要'!$C$15=2),INDEX($BG$15,MATCH($G188,$BF$15,-1)),IF('２.全体概要'!$C$15=3,INDEX($BG$14,MATCH($G188,$BF$14,-1)),INDEX($BG$13,MATCH($G188,$BF$13,-1)))))</f>
        <v/>
      </c>
      <c r="M188" s="622" t="str">
        <f t="shared" si="7"/>
        <v/>
      </c>
      <c r="N188" s="623">
        <f t="shared" si="8"/>
        <v>0</v>
      </c>
      <c r="O188" s="74"/>
      <c r="P188" s="61"/>
      <c r="Q188" s="56"/>
      <c r="R188" s="72"/>
      <c r="S188" s="56"/>
      <c r="T188" s="56"/>
      <c r="U188" s="74"/>
      <c r="V188" s="61"/>
      <c r="W188" s="56"/>
      <c r="X188" s="72"/>
      <c r="Y188" s="56"/>
      <c r="Z188" s="56"/>
      <c r="AA188" s="74"/>
      <c r="AB188" s="61"/>
      <c r="AC188" s="74"/>
      <c r="AD188" s="61"/>
      <c r="AE188" s="74"/>
      <c r="AF188" s="61"/>
      <c r="AG188" s="74"/>
      <c r="AH188" s="61"/>
      <c r="AI188" s="74"/>
      <c r="AJ188" s="61"/>
      <c r="AK188" s="74"/>
      <c r="AL188" s="64"/>
      <c r="AM188" s="74"/>
      <c r="AN188" s="64"/>
      <c r="AO188" s="74"/>
      <c r="AP188" s="66"/>
      <c r="AQ188" s="74"/>
      <c r="AR188" s="61"/>
      <c r="AS188" s="275"/>
      <c r="AT188" s="74"/>
      <c r="AU188" s="61"/>
      <c r="AV188" s="626" t="str">
        <f>IF(AU188="","",IF(AU188="A",'１０.パネルラジエーター設備費用算出シート'!$G$13,IF(AU188="B",'１０.パネルラジエーター設備費用算出シート'!$N$13,IF(AU188="C",'１０.パネルラジエーター設備費用算出シート'!$G$23,IF(AU188="D",'１０.パネルラジエーター設備費用算出シート'!$N$23,IF(AU188="E",'１０.パネルラジエーター設備費用算出シート'!$G$33,IF(AU188="F",'１０.パネルラジエーター設備費用算出シート'!$N$33,IF(AU188="G",'１０.パネルラジエーター設備費用算出シート'!$G$43,IF(AU188="H",'１０.パネルラジエーター設備費用算出シート'!$N$43,IF(AU188="I",'１０.パネルラジエーター設備費用算出シート'!$G$54,'１０.パネルラジエーター設備費用算出シート'!$N$54))))))))))</f>
        <v/>
      </c>
      <c r="AW188" s="74"/>
      <c r="AX188" s="64"/>
      <c r="AY188" s="627"/>
      <c r="AZ188" s="74"/>
      <c r="BA188" s="32"/>
      <c r="BB188" s="32"/>
      <c r="BC188" s="32"/>
      <c r="BD188" s="32"/>
      <c r="BE188" s="32"/>
      <c r="BF188" s="32"/>
      <c r="BG188" s="32"/>
      <c r="BH188" s="32"/>
      <c r="BI188" s="32"/>
      <c r="BJ188" s="32"/>
      <c r="BK188" s="32"/>
      <c r="BL188" s="32"/>
    </row>
    <row r="189" spans="1:64" s="33" customFormat="1">
      <c r="A189" s="76"/>
      <c r="B189" s="57">
        <v>177</v>
      </c>
      <c r="C189" s="87"/>
      <c r="D189" s="58"/>
      <c r="E189" s="77"/>
      <c r="F189" s="620"/>
      <c r="G189" s="620"/>
      <c r="H189" s="61"/>
      <c r="I189" s="62"/>
      <c r="J189" s="61"/>
      <c r="K189" s="622" t="str">
        <f t="shared" si="6"/>
        <v/>
      </c>
      <c r="L189" s="622" t="str">
        <f>IF($G189="","",IF(OR('２.全体概要'!$C$15=1,'２.全体概要'!$C$15=2),INDEX($BG$15,MATCH($G189,$BF$15,-1)),IF('２.全体概要'!$C$15=3,INDEX($BG$14,MATCH($G189,$BF$14,-1)),INDEX($BG$13,MATCH($G189,$BF$13,-1)))))</f>
        <v/>
      </c>
      <c r="M189" s="622" t="str">
        <f t="shared" si="7"/>
        <v/>
      </c>
      <c r="N189" s="623">
        <f t="shared" si="8"/>
        <v>0</v>
      </c>
      <c r="O189" s="74"/>
      <c r="P189" s="61"/>
      <c r="Q189" s="56"/>
      <c r="R189" s="72"/>
      <c r="S189" s="56"/>
      <c r="T189" s="56"/>
      <c r="U189" s="74"/>
      <c r="V189" s="61"/>
      <c r="W189" s="56"/>
      <c r="X189" s="72"/>
      <c r="Y189" s="56"/>
      <c r="Z189" s="56"/>
      <c r="AA189" s="74"/>
      <c r="AB189" s="61"/>
      <c r="AC189" s="74"/>
      <c r="AD189" s="61"/>
      <c r="AE189" s="74"/>
      <c r="AF189" s="61"/>
      <c r="AG189" s="74"/>
      <c r="AH189" s="61"/>
      <c r="AI189" s="74"/>
      <c r="AJ189" s="61"/>
      <c r="AK189" s="74"/>
      <c r="AL189" s="64"/>
      <c r="AM189" s="74"/>
      <c r="AN189" s="64"/>
      <c r="AO189" s="74"/>
      <c r="AP189" s="66"/>
      <c r="AQ189" s="74"/>
      <c r="AR189" s="61"/>
      <c r="AS189" s="275"/>
      <c r="AT189" s="74"/>
      <c r="AU189" s="61"/>
      <c r="AV189" s="626" t="str">
        <f>IF(AU189="","",IF(AU189="A",'１０.パネルラジエーター設備費用算出シート'!$G$13,IF(AU189="B",'１０.パネルラジエーター設備費用算出シート'!$N$13,IF(AU189="C",'１０.パネルラジエーター設備費用算出シート'!$G$23,IF(AU189="D",'１０.パネルラジエーター設備費用算出シート'!$N$23,IF(AU189="E",'１０.パネルラジエーター設備費用算出シート'!$G$33,IF(AU189="F",'１０.パネルラジエーター設備費用算出シート'!$N$33,IF(AU189="G",'１０.パネルラジエーター設備費用算出シート'!$G$43,IF(AU189="H",'１０.パネルラジエーター設備費用算出シート'!$N$43,IF(AU189="I",'１０.パネルラジエーター設備費用算出シート'!$G$54,'１０.パネルラジエーター設備費用算出シート'!$N$54))))))))))</f>
        <v/>
      </c>
      <c r="AW189" s="74"/>
      <c r="AX189" s="64"/>
      <c r="AY189" s="627"/>
      <c r="AZ189" s="74"/>
      <c r="BA189" s="32"/>
      <c r="BB189" s="32"/>
      <c r="BC189" s="32"/>
      <c r="BD189" s="32"/>
      <c r="BE189" s="32"/>
      <c r="BF189" s="32"/>
      <c r="BG189" s="32"/>
      <c r="BH189" s="32"/>
      <c r="BI189" s="32"/>
      <c r="BJ189" s="32"/>
      <c r="BK189" s="32"/>
      <c r="BL189" s="32"/>
    </row>
    <row r="190" spans="1:64" s="33" customFormat="1">
      <c r="A190" s="76"/>
      <c r="B190" s="57">
        <v>178</v>
      </c>
      <c r="C190" s="87"/>
      <c r="D190" s="58"/>
      <c r="E190" s="77"/>
      <c r="F190" s="620"/>
      <c r="G190" s="620"/>
      <c r="H190" s="61"/>
      <c r="I190" s="62"/>
      <c r="J190" s="61"/>
      <c r="K190" s="622" t="str">
        <f t="shared" si="6"/>
        <v/>
      </c>
      <c r="L190" s="622" t="str">
        <f>IF($G190="","",IF(OR('２.全体概要'!$C$15=1,'２.全体概要'!$C$15=2),INDEX($BG$15,MATCH($G190,$BF$15,-1)),IF('２.全体概要'!$C$15=3,INDEX($BG$14,MATCH($G190,$BF$14,-1)),INDEX($BG$13,MATCH($G190,$BF$13,-1)))))</f>
        <v/>
      </c>
      <c r="M190" s="622" t="str">
        <f t="shared" si="7"/>
        <v/>
      </c>
      <c r="N190" s="623">
        <f t="shared" si="8"/>
        <v>0</v>
      </c>
      <c r="O190" s="74"/>
      <c r="P190" s="61"/>
      <c r="Q190" s="56"/>
      <c r="R190" s="72"/>
      <c r="S190" s="56"/>
      <c r="T190" s="56"/>
      <c r="U190" s="74"/>
      <c r="V190" s="61"/>
      <c r="W190" s="56"/>
      <c r="X190" s="72"/>
      <c r="Y190" s="56"/>
      <c r="Z190" s="56"/>
      <c r="AA190" s="74"/>
      <c r="AB190" s="61"/>
      <c r="AC190" s="74"/>
      <c r="AD190" s="61"/>
      <c r="AE190" s="74"/>
      <c r="AF190" s="61"/>
      <c r="AG190" s="74"/>
      <c r="AH190" s="61"/>
      <c r="AI190" s="74"/>
      <c r="AJ190" s="61"/>
      <c r="AK190" s="74"/>
      <c r="AL190" s="64"/>
      <c r="AM190" s="74"/>
      <c r="AN190" s="64"/>
      <c r="AO190" s="74"/>
      <c r="AP190" s="66"/>
      <c r="AQ190" s="74"/>
      <c r="AR190" s="61"/>
      <c r="AS190" s="275"/>
      <c r="AT190" s="74"/>
      <c r="AU190" s="61"/>
      <c r="AV190" s="626" t="str">
        <f>IF(AU190="","",IF(AU190="A",'１０.パネルラジエーター設備費用算出シート'!$G$13,IF(AU190="B",'１０.パネルラジエーター設備費用算出シート'!$N$13,IF(AU190="C",'１０.パネルラジエーター設備費用算出シート'!$G$23,IF(AU190="D",'１０.パネルラジエーター設備費用算出シート'!$N$23,IF(AU190="E",'１０.パネルラジエーター設備費用算出シート'!$G$33,IF(AU190="F",'１０.パネルラジエーター設備費用算出シート'!$N$33,IF(AU190="G",'１０.パネルラジエーター設備費用算出シート'!$G$43,IF(AU190="H",'１０.パネルラジエーター設備費用算出シート'!$N$43,IF(AU190="I",'１０.パネルラジエーター設備費用算出シート'!$G$54,'１０.パネルラジエーター設備費用算出シート'!$N$54))))))))))</f>
        <v/>
      </c>
      <c r="AW190" s="74"/>
      <c r="AX190" s="64"/>
      <c r="AY190" s="627"/>
      <c r="AZ190" s="74"/>
      <c r="BA190" s="32"/>
      <c r="BB190" s="32"/>
      <c r="BC190" s="32"/>
      <c r="BD190" s="32"/>
      <c r="BE190" s="32"/>
      <c r="BF190" s="32"/>
      <c r="BG190" s="32"/>
      <c r="BH190" s="32"/>
      <c r="BI190" s="32"/>
      <c r="BJ190" s="32"/>
      <c r="BK190" s="32"/>
      <c r="BL190" s="32"/>
    </row>
    <row r="191" spans="1:64" s="33" customFormat="1">
      <c r="A191" s="76"/>
      <c r="B191" s="57">
        <v>179</v>
      </c>
      <c r="C191" s="87"/>
      <c r="D191" s="58"/>
      <c r="E191" s="77"/>
      <c r="F191" s="620"/>
      <c r="G191" s="620"/>
      <c r="H191" s="61"/>
      <c r="I191" s="62"/>
      <c r="J191" s="61"/>
      <c r="K191" s="622" t="str">
        <f t="shared" si="6"/>
        <v/>
      </c>
      <c r="L191" s="622" t="str">
        <f>IF($G191="","",IF(OR('２.全体概要'!$C$15=1,'２.全体概要'!$C$15=2),INDEX($BG$15,MATCH($G191,$BF$15,-1)),IF('２.全体概要'!$C$15=3,INDEX($BG$14,MATCH($G191,$BF$14,-1)),INDEX($BG$13,MATCH($G191,$BF$13,-1)))))</f>
        <v/>
      </c>
      <c r="M191" s="622" t="str">
        <f t="shared" si="7"/>
        <v/>
      </c>
      <c r="N191" s="623">
        <f t="shared" si="8"/>
        <v>0</v>
      </c>
      <c r="O191" s="74"/>
      <c r="P191" s="61"/>
      <c r="Q191" s="56"/>
      <c r="R191" s="72"/>
      <c r="S191" s="56"/>
      <c r="T191" s="56"/>
      <c r="U191" s="74"/>
      <c r="V191" s="61"/>
      <c r="W191" s="56"/>
      <c r="X191" s="72"/>
      <c r="Y191" s="56"/>
      <c r="Z191" s="56"/>
      <c r="AA191" s="74"/>
      <c r="AB191" s="61"/>
      <c r="AC191" s="74"/>
      <c r="AD191" s="61"/>
      <c r="AE191" s="74"/>
      <c r="AF191" s="61"/>
      <c r="AG191" s="74"/>
      <c r="AH191" s="61"/>
      <c r="AI191" s="74"/>
      <c r="AJ191" s="61"/>
      <c r="AK191" s="74"/>
      <c r="AL191" s="64"/>
      <c r="AM191" s="74"/>
      <c r="AN191" s="64"/>
      <c r="AO191" s="74"/>
      <c r="AP191" s="66"/>
      <c r="AQ191" s="74"/>
      <c r="AR191" s="61"/>
      <c r="AS191" s="275"/>
      <c r="AT191" s="74"/>
      <c r="AU191" s="61"/>
      <c r="AV191" s="626" t="str">
        <f>IF(AU191="","",IF(AU191="A",'１０.パネルラジエーター設備費用算出シート'!$G$13,IF(AU191="B",'１０.パネルラジエーター設備費用算出シート'!$N$13,IF(AU191="C",'１０.パネルラジエーター設備費用算出シート'!$G$23,IF(AU191="D",'１０.パネルラジエーター設備費用算出シート'!$N$23,IF(AU191="E",'１０.パネルラジエーター設備費用算出シート'!$G$33,IF(AU191="F",'１０.パネルラジエーター設備費用算出シート'!$N$33,IF(AU191="G",'１０.パネルラジエーター設備費用算出シート'!$G$43,IF(AU191="H",'１０.パネルラジエーター設備費用算出シート'!$N$43,IF(AU191="I",'１０.パネルラジエーター設備費用算出シート'!$G$54,'１０.パネルラジエーター設備費用算出シート'!$N$54))))))))))</f>
        <v/>
      </c>
      <c r="AW191" s="74"/>
      <c r="AX191" s="64"/>
      <c r="AY191" s="627"/>
      <c r="AZ191" s="74"/>
      <c r="BA191" s="32"/>
      <c r="BB191" s="32"/>
      <c r="BC191" s="32"/>
      <c r="BD191" s="32"/>
      <c r="BE191" s="32"/>
      <c r="BF191" s="32"/>
      <c r="BG191" s="32"/>
      <c r="BH191" s="32"/>
      <c r="BI191" s="32"/>
      <c r="BJ191" s="32"/>
      <c r="BK191" s="32"/>
      <c r="BL191" s="32"/>
    </row>
    <row r="192" spans="1:64" s="33" customFormat="1">
      <c r="A192" s="76"/>
      <c r="B192" s="57">
        <v>180</v>
      </c>
      <c r="C192" s="87"/>
      <c r="D192" s="58"/>
      <c r="E192" s="77"/>
      <c r="F192" s="620"/>
      <c r="G192" s="620"/>
      <c r="H192" s="61"/>
      <c r="I192" s="62"/>
      <c r="J192" s="61"/>
      <c r="K192" s="622" t="str">
        <f t="shared" si="6"/>
        <v/>
      </c>
      <c r="L192" s="622" t="str">
        <f>IF($G192="","",IF(OR('２.全体概要'!$C$15=1,'２.全体概要'!$C$15=2),INDEX($BG$15,MATCH($G192,$BF$15,-1)),IF('２.全体概要'!$C$15=3,INDEX($BG$14,MATCH($G192,$BF$14,-1)),INDEX($BG$13,MATCH($G192,$BF$13,-1)))))</f>
        <v/>
      </c>
      <c r="M192" s="622" t="str">
        <f t="shared" si="7"/>
        <v/>
      </c>
      <c r="N192" s="623">
        <f t="shared" si="8"/>
        <v>0</v>
      </c>
      <c r="O192" s="74"/>
      <c r="P192" s="61"/>
      <c r="Q192" s="56"/>
      <c r="R192" s="72"/>
      <c r="S192" s="56"/>
      <c r="T192" s="56"/>
      <c r="U192" s="74"/>
      <c r="V192" s="61"/>
      <c r="W192" s="56"/>
      <c r="X192" s="72"/>
      <c r="Y192" s="56"/>
      <c r="Z192" s="56"/>
      <c r="AA192" s="74"/>
      <c r="AB192" s="61"/>
      <c r="AC192" s="74"/>
      <c r="AD192" s="61"/>
      <c r="AE192" s="74"/>
      <c r="AF192" s="61"/>
      <c r="AG192" s="74"/>
      <c r="AH192" s="61"/>
      <c r="AI192" s="74"/>
      <c r="AJ192" s="61"/>
      <c r="AK192" s="74"/>
      <c r="AL192" s="64"/>
      <c r="AM192" s="74"/>
      <c r="AN192" s="64"/>
      <c r="AO192" s="74"/>
      <c r="AP192" s="66"/>
      <c r="AQ192" s="74"/>
      <c r="AR192" s="61"/>
      <c r="AS192" s="275"/>
      <c r="AT192" s="74"/>
      <c r="AU192" s="61"/>
      <c r="AV192" s="626" t="str">
        <f>IF(AU192="","",IF(AU192="A",'１０.パネルラジエーター設備費用算出シート'!$G$13,IF(AU192="B",'１０.パネルラジエーター設備費用算出シート'!$N$13,IF(AU192="C",'１０.パネルラジエーター設備費用算出シート'!$G$23,IF(AU192="D",'１０.パネルラジエーター設備費用算出シート'!$N$23,IF(AU192="E",'１０.パネルラジエーター設備費用算出シート'!$G$33,IF(AU192="F",'１０.パネルラジエーター設備費用算出シート'!$N$33,IF(AU192="G",'１０.パネルラジエーター設備費用算出シート'!$G$43,IF(AU192="H",'１０.パネルラジエーター設備費用算出シート'!$N$43,IF(AU192="I",'１０.パネルラジエーター設備費用算出シート'!$G$54,'１０.パネルラジエーター設備費用算出シート'!$N$54))))))))))</f>
        <v/>
      </c>
      <c r="AW192" s="74"/>
      <c r="AX192" s="64"/>
      <c r="AY192" s="627"/>
      <c r="AZ192" s="74"/>
      <c r="BA192" s="32"/>
      <c r="BB192" s="32"/>
      <c r="BC192" s="32"/>
      <c r="BD192" s="32"/>
      <c r="BE192" s="32"/>
      <c r="BF192" s="32"/>
      <c r="BG192" s="32"/>
      <c r="BH192" s="32"/>
      <c r="BI192" s="32"/>
      <c r="BJ192" s="32"/>
      <c r="BK192" s="32"/>
      <c r="BL192" s="32"/>
    </row>
    <row r="193" spans="1:64" s="33" customFormat="1">
      <c r="A193" s="76"/>
      <c r="B193" s="57">
        <v>181</v>
      </c>
      <c r="C193" s="87"/>
      <c r="D193" s="58"/>
      <c r="E193" s="77"/>
      <c r="F193" s="620"/>
      <c r="G193" s="620"/>
      <c r="H193" s="61"/>
      <c r="I193" s="62"/>
      <c r="J193" s="61"/>
      <c r="K193" s="622" t="str">
        <f t="shared" si="6"/>
        <v/>
      </c>
      <c r="L193" s="622" t="str">
        <f>IF($G193="","",IF(OR('２.全体概要'!$C$15=1,'２.全体概要'!$C$15=2),INDEX($BG$15,MATCH($G193,$BF$15,-1)),IF('２.全体概要'!$C$15=3,INDEX($BG$14,MATCH($G193,$BF$14,-1)),INDEX($BG$13,MATCH($G193,$BF$13,-1)))))</f>
        <v/>
      </c>
      <c r="M193" s="622" t="str">
        <f t="shared" si="7"/>
        <v/>
      </c>
      <c r="N193" s="623">
        <f t="shared" si="8"/>
        <v>0</v>
      </c>
      <c r="O193" s="74"/>
      <c r="P193" s="61"/>
      <c r="Q193" s="56"/>
      <c r="R193" s="72"/>
      <c r="S193" s="56"/>
      <c r="T193" s="56"/>
      <c r="U193" s="74"/>
      <c r="V193" s="61"/>
      <c r="W193" s="56"/>
      <c r="X193" s="72"/>
      <c r="Y193" s="56"/>
      <c r="Z193" s="56"/>
      <c r="AA193" s="74"/>
      <c r="AB193" s="61"/>
      <c r="AC193" s="74"/>
      <c r="AD193" s="61"/>
      <c r="AE193" s="74"/>
      <c r="AF193" s="61"/>
      <c r="AG193" s="74"/>
      <c r="AH193" s="61"/>
      <c r="AI193" s="74"/>
      <c r="AJ193" s="61"/>
      <c r="AK193" s="74"/>
      <c r="AL193" s="64"/>
      <c r="AM193" s="74"/>
      <c r="AN193" s="64"/>
      <c r="AO193" s="74"/>
      <c r="AP193" s="66"/>
      <c r="AQ193" s="74"/>
      <c r="AR193" s="61"/>
      <c r="AS193" s="275"/>
      <c r="AT193" s="74"/>
      <c r="AU193" s="61"/>
      <c r="AV193" s="626" t="str">
        <f>IF(AU193="","",IF(AU193="A",'１０.パネルラジエーター設備費用算出シート'!$G$13,IF(AU193="B",'１０.パネルラジエーター設備費用算出シート'!$N$13,IF(AU193="C",'１０.パネルラジエーター設備費用算出シート'!$G$23,IF(AU193="D",'１０.パネルラジエーター設備費用算出シート'!$N$23,IF(AU193="E",'１０.パネルラジエーター設備費用算出シート'!$G$33,IF(AU193="F",'１０.パネルラジエーター設備費用算出シート'!$N$33,IF(AU193="G",'１０.パネルラジエーター設備費用算出シート'!$G$43,IF(AU193="H",'１０.パネルラジエーター設備費用算出シート'!$N$43,IF(AU193="I",'１０.パネルラジエーター設備費用算出シート'!$G$54,'１０.パネルラジエーター設備費用算出シート'!$N$54))))))))))</f>
        <v/>
      </c>
      <c r="AW193" s="74"/>
      <c r="AX193" s="64"/>
      <c r="AY193" s="627"/>
      <c r="AZ193" s="74"/>
      <c r="BA193" s="32"/>
      <c r="BB193" s="32"/>
      <c r="BC193" s="32"/>
      <c r="BD193" s="32"/>
      <c r="BE193" s="32"/>
      <c r="BF193" s="32"/>
      <c r="BG193" s="32"/>
      <c r="BH193" s="32"/>
      <c r="BI193" s="32"/>
      <c r="BJ193" s="32"/>
      <c r="BK193" s="32"/>
      <c r="BL193" s="32"/>
    </row>
    <row r="194" spans="1:64" s="33" customFormat="1">
      <c r="A194" s="76"/>
      <c r="B194" s="57">
        <v>182</v>
      </c>
      <c r="C194" s="87"/>
      <c r="D194" s="58"/>
      <c r="E194" s="77"/>
      <c r="F194" s="620"/>
      <c r="G194" s="620"/>
      <c r="H194" s="61"/>
      <c r="I194" s="62"/>
      <c r="J194" s="61"/>
      <c r="K194" s="622" t="str">
        <f t="shared" si="6"/>
        <v/>
      </c>
      <c r="L194" s="622" t="str">
        <f>IF($G194="","",IF(OR('２.全体概要'!$C$15=1,'２.全体概要'!$C$15=2),INDEX($BG$15,MATCH($G194,$BF$15,-1)),IF('２.全体概要'!$C$15=3,INDEX($BG$14,MATCH($G194,$BF$14,-1)),INDEX($BG$13,MATCH($G194,$BF$13,-1)))))</f>
        <v/>
      </c>
      <c r="M194" s="622" t="str">
        <f t="shared" si="7"/>
        <v/>
      </c>
      <c r="N194" s="623">
        <f t="shared" si="8"/>
        <v>0</v>
      </c>
      <c r="O194" s="74"/>
      <c r="P194" s="61"/>
      <c r="Q194" s="56"/>
      <c r="R194" s="72"/>
      <c r="S194" s="56"/>
      <c r="T194" s="56"/>
      <c r="U194" s="74"/>
      <c r="V194" s="61"/>
      <c r="W194" s="56"/>
      <c r="X194" s="72"/>
      <c r="Y194" s="56"/>
      <c r="Z194" s="56"/>
      <c r="AA194" s="74"/>
      <c r="AB194" s="61"/>
      <c r="AC194" s="74"/>
      <c r="AD194" s="61"/>
      <c r="AE194" s="74"/>
      <c r="AF194" s="61"/>
      <c r="AG194" s="74"/>
      <c r="AH194" s="61"/>
      <c r="AI194" s="74"/>
      <c r="AJ194" s="61"/>
      <c r="AK194" s="74"/>
      <c r="AL194" s="64"/>
      <c r="AM194" s="74"/>
      <c r="AN194" s="64"/>
      <c r="AO194" s="74"/>
      <c r="AP194" s="66"/>
      <c r="AQ194" s="74"/>
      <c r="AR194" s="61"/>
      <c r="AS194" s="275"/>
      <c r="AT194" s="74"/>
      <c r="AU194" s="61"/>
      <c r="AV194" s="626" t="str">
        <f>IF(AU194="","",IF(AU194="A",'１０.パネルラジエーター設備費用算出シート'!$G$13,IF(AU194="B",'１０.パネルラジエーター設備費用算出シート'!$N$13,IF(AU194="C",'１０.パネルラジエーター設備費用算出シート'!$G$23,IF(AU194="D",'１０.パネルラジエーター設備費用算出シート'!$N$23,IF(AU194="E",'１０.パネルラジエーター設備費用算出シート'!$G$33,IF(AU194="F",'１０.パネルラジエーター設備費用算出シート'!$N$33,IF(AU194="G",'１０.パネルラジエーター設備費用算出シート'!$G$43,IF(AU194="H",'１０.パネルラジエーター設備費用算出シート'!$N$43,IF(AU194="I",'１０.パネルラジエーター設備費用算出シート'!$G$54,'１０.パネルラジエーター設備費用算出シート'!$N$54))))))))))</f>
        <v/>
      </c>
      <c r="AW194" s="74"/>
      <c r="AX194" s="64"/>
      <c r="AY194" s="627"/>
      <c r="AZ194" s="74"/>
      <c r="BA194" s="32"/>
      <c r="BB194" s="32"/>
      <c r="BC194" s="32"/>
      <c r="BD194" s="32"/>
      <c r="BE194" s="32"/>
      <c r="BF194" s="32"/>
      <c r="BG194" s="32"/>
      <c r="BH194" s="32"/>
      <c r="BI194" s="32"/>
      <c r="BJ194" s="32"/>
      <c r="BK194" s="32"/>
      <c r="BL194" s="32"/>
    </row>
    <row r="195" spans="1:64" s="33" customFormat="1">
      <c r="A195" s="76"/>
      <c r="B195" s="57">
        <v>183</v>
      </c>
      <c r="C195" s="87"/>
      <c r="D195" s="58"/>
      <c r="E195" s="77"/>
      <c r="F195" s="620"/>
      <c r="G195" s="620"/>
      <c r="H195" s="61"/>
      <c r="I195" s="62"/>
      <c r="J195" s="61"/>
      <c r="K195" s="622" t="str">
        <f t="shared" si="6"/>
        <v/>
      </c>
      <c r="L195" s="622" t="str">
        <f>IF($G195="","",IF(OR('２.全体概要'!$C$15=1,'２.全体概要'!$C$15=2),INDEX($BG$15,MATCH($G195,$BF$15,-1)),IF('２.全体概要'!$C$15=3,INDEX($BG$14,MATCH($G195,$BF$14,-1)),INDEX($BG$13,MATCH($G195,$BF$13,-1)))))</f>
        <v/>
      </c>
      <c r="M195" s="622" t="str">
        <f t="shared" si="7"/>
        <v/>
      </c>
      <c r="N195" s="623">
        <f t="shared" si="8"/>
        <v>0</v>
      </c>
      <c r="O195" s="74"/>
      <c r="P195" s="61"/>
      <c r="Q195" s="56"/>
      <c r="R195" s="72"/>
      <c r="S195" s="56"/>
      <c r="T195" s="56"/>
      <c r="U195" s="74"/>
      <c r="V195" s="61"/>
      <c r="W195" s="56"/>
      <c r="X195" s="72"/>
      <c r="Y195" s="56"/>
      <c r="Z195" s="56"/>
      <c r="AA195" s="74"/>
      <c r="AB195" s="61"/>
      <c r="AC195" s="74"/>
      <c r="AD195" s="61"/>
      <c r="AE195" s="74"/>
      <c r="AF195" s="61"/>
      <c r="AG195" s="74"/>
      <c r="AH195" s="61"/>
      <c r="AI195" s="74"/>
      <c r="AJ195" s="61"/>
      <c r="AK195" s="74"/>
      <c r="AL195" s="64"/>
      <c r="AM195" s="74"/>
      <c r="AN195" s="64"/>
      <c r="AO195" s="74"/>
      <c r="AP195" s="66"/>
      <c r="AQ195" s="74"/>
      <c r="AR195" s="61"/>
      <c r="AS195" s="275"/>
      <c r="AT195" s="74"/>
      <c r="AU195" s="61"/>
      <c r="AV195" s="626" t="str">
        <f>IF(AU195="","",IF(AU195="A",'１０.パネルラジエーター設備費用算出シート'!$G$13,IF(AU195="B",'１０.パネルラジエーター設備費用算出シート'!$N$13,IF(AU195="C",'１０.パネルラジエーター設備費用算出シート'!$G$23,IF(AU195="D",'１０.パネルラジエーター設備費用算出シート'!$N$23,IF(AU195="E",'１０.パネルラジエーター設備費用算出シート'!$G$33,IF(AU195="F",'１０.パネルラジエーター設備費用算出シート'!$N$33,IF(AU195="G",'１０.パネルラジエーター設備費用算出シート'!$G$43,IF(AU195="H",'１０.パネルラジエーター設備費用算出シート'!$N$43,IF(AU195="I",'１０.パネルラジエーター設備費用算出シート'!$G$54,'１０.パネルラジエーター設備費用算出シート'!$N$54))))))))))</f>
        <v/>
      </c>
      <c r="AW195" s="74"/>
      <c r="AX195" s="64"/>
      <c r="AY195" s="627"/>
      <c r="AZ195" s="74"/>
      <c r="BA195" s="32"/>
      <c r="BB195" s="32"/>
      <c r="BC195" s="32"/>
      <c r="BD195" s="32"/>
      <c r="BE195" s="32"/>
      <c r="BF195" s="32"/>
      <c r="BG195" s="32"/>
      <c r="BH195" s="32"/>
      <c r="BI195" s="32"/>
      <c r="BJ195" s="32"/>
      <c r="BK195" s="32"/>
      <c r="BL195" s="32"/>
    </row>
    <row r="196" spans="1:64" s="33" customFormat="1">
      <c r="A196" s="76"/>
      <c r="B196" s="57">
        <v>184</v>
      </c>
      <c r="C196" s="87"/>
      <c r="D196" s="58"/>
      <c r="E196" s="77"/>
      <c r="F196" s="620"/>
      <c r="G196" s="620"/>
      <c r="H196" s="61"/>
      <c r="I196" s="62"/>
      <c r="J196" s="61"/>
      <c r="K196" s="622" t="str">
        <f t="shared" si="6"/>
        <v/>
      </c>
      <c r="L196" s="622" t="str">
        <f>IF($G196="","",IF(OR('２.全体概要'!$C$15=1,'２.全体概要'!$C$15=2),INDEX($BG$15,MATCH($G196,$BF$15,-1)),IF('２.全体概要'!$C$15=3,INDEX($BG$14,MATCH($G196,$BF$14,-1)),INDEX($BG$13,MATCH($G196,$BF$13,-1)))))</f>
        <v/>
      </c>
      <c r="M196" s="622" t="str">
        <f t="shared" si="7"/>
        <v/>
      </c>
      <c r="N196" s="623">
        <f t="shared" si="8"/>
        <v>0</v>
      </c>
      <c r="O196" s="74"/>
      <c r="P196" s="61"/>
      <c r="Q196" s="56"/>
      <c r="R196" s="72"/>
      <c r="S196" s="56"/>
      <c r="T196" s="56"/>
      <c r="U196" s="74"/>
      <c r="V196" s="61"/>
      <c r="W196" s="56"/>
      <c r="X196" s="72"/>
      <c r="Y196" s="56"/>
      <c r="Z196" s="56"/>
      <c r="AA196" s="74"/>
      <c r="AB196" s="61"/>
      <c r="AC196" s="74"/>
      <c r="AD196" s="61"/>
      <c r="AE196" s="74"/>
      <c r="AF196" s="61"/>
      <c r="AG196" s="74"/>
      <c r="AH196" s="61"/>
      <c r="AI196" s="74"/>
      <c r="AJ196" s="61"/>
      <c r="AK196" s="74"/>
      <c r="AL196" s="64"/>
      <c r="AM196" s="74"/>
      <c r="AN196" s="64"/>
      <c r="AO196" s="74"/>
      <c r="AP196" s="66"/>
      <c r="AQ196" s="74"/>
      <c r="AR196" s="61"/>
      <c r="AS196" s="275"/>
      <c r="AT196" s="74"/>
      <c r="AU196" s="61"/>
      <c r="AV196" s="626" t="str">
        <f>IF(AU196="","",IF(AU196="A",'１０.パネルラジエーター設備費用算出シート'!$G$13,IF(AU196="B",'１０.パネルラジエーター設備費用算出シート'!$N$13,IF(AU196="C",'１０.パネルラジエーター設備費用算出シート'!$G$23,IF(AU196="D",'１０.パネルラジエーター設備費用算出シート'!$N$23,IF(AU196="E",'１０.パネルラジエーター設備費用算出シート'!$G$33,IF(AU196="F",'１０.パネルラジエーター設備費用算出シート'!$N$33,IF(AU196="G",'１０.パネルラジエーター設備費用算出シート'!$G$43,IF(AU196="H",'１０.パネルラジエーター設備費用算出シート'!$N$43,IF(AU196="I",'１０.パネルラジエーター設備費用算出シート'!$G$54,'１０.パネルラジエーター設備費用算出シート'!$N$54))))))))))</f>
        <v/>
      </c>
      <c r="AW196" s="74"/>
      <c r="AX196" s="64"/>
      <c r="AY196" s="627"/>
      <c r="AZ196" s="74"/>
      <c r="BA196" s="32"/>
      <c r="BB196" s="32"/>
      <c r="BC196" s="32"/>
      <c r="BD196" s="32"/>
      <c r="BE196" s="32"/>
      <c r="BF196" s="32"/>
      <c r="BG196" s="32"/>
      <c r="BH196" s="32"/>
      <c r="BI196" s="32"/>
      <c r="BJ196" s="32"/>
      <c r="BK196" s="32"/>
      <c r="BL196" s="32"/>
    </row>
    <row r="197" spans="1:64" s="33" customFormat="1">
      <c r="A197" s="76"/>
      <c r="B197" s="57">
        <v>185</v>
      </c>
      <c r="C197" s="87"/>
      <c r="D197" s="58"/>
      <c r="E197" s="77"/>
      <c r="F197" s="620"/>
      <c r="G197" s="620"/>
      <c r="H197" s="61"/>
      <c r="I197" s="62"/>
      <c r="J197" s="61"/>
      <c r="K197" s="622" t="str">
        <f t="shared" si="6"/>
        <v/>
      </c>
      <c r="L197" s="622" t="str">
        <f>IF($G197="","",IF(OR('２.全体概要'!$C$15=1,'２.全体概要'!$C$15=2),INDEX($BG$15,MATCH($G197,$BF$15,-1)),IF('２.全体概要'!$C$15=3,INDEX($BG$14,MATCH($G197,$BF$14,-1)),INDEX($BG$13,MATCH($G197,$BF$13,-1)))))</f>
        <v/>
      </c>
      <c r="M197" s="622" t="str">
        <f t="shared" si="7"/>
        <v/>
      </c>
      <c r="N197" s="623">
        <f t="shared" si="8"/>
        <v>0</v>
      </c>
      <c r="O197" s="74"/>
      <c r="P197" s="61"/>
      <c r="Q197" s="56"/>
      <c r="R197" s="72"/>
      <c r="S197" s="56"/>
      <c r="T197" s="56"/>
      <c r="U197" s="74"/>
      <c r="V197" s="61"/>
      <c r="W197" s="56"/>
      <c r="X197" s="72"/>
      <c r="Y197" s="56"/>
      <c r="Z197" s="56"/>
      <c r="AA197" s="74"/>
      <c r="AB197" s="61"/>
      <c r="AC197" s="74"/>
      <c r="AD197" s="61"/>
      <c r="AE197" s="74"/>
      <c r="AF197" s="61"/>
      <c r="AG197" s="74"/>
      <c r="AH197" s="61"/>
      <c r="AI197" s="74"/>
      <c r="AJ197" s="61"/>
      <c r="AK197" s="74"/>
      <c r="AL197" s="64"/>
      <c r="AM197" s="74"/>
      <c r="AN197" s="64"/>
      <c r="AO197" s="74"/>
      <c r="AP197" s="66"/>
      <c r="AQ197" s="74"/>
      <c r="AR197" s="61"/>
      <c r="AS197" s="275"/>
      <c r="AT197" s="74"/>
      <c r="AU197" s="61"/>
      <c r="AV197" s="626" t="str">
        <f>IF(AU197="","",IF(AU197="A",'１０.パネルラジエーター設備費用算出シート'!$G$13,IF(AU197="B",'１０.パネルラジエーター設備費用算出シート'!$N$13,IF(AU197="C",'１０.パネルラジエーター設備費用算出シート'!$G$23,IF(AU197="D",'１０.パネルラジエーター設備費用算出シート'!$N$23,IF(AU197="E",'１０.パネルラジエーター設備費用算出シート'!$G$33,IF(AU197="F",'１０.パネルラジエーター設備費用算出シート'!$N$33,IF(AU197="G",'１０.パネルラジエーター設備費用算出シート'!$G$43,IF(AU197="H",'１０.パネルラジエーター設備費用算出シート'!$N$43,IF(AU197="I",'１０.パネルラジエーター設備費用算出シート'!$G$54,'１０.パネルラジエーター設備費用算出シート'!$N$54))))))))))</f>
        <v/>
      </c>
      <c r="AW197" s="74"/>
      <c r="AX197" s="64"/>
      <c r="AY197" s="627"/>
      <c r="AZ197" s="74"/>
      <c r="BA197" s="32"/>
      <c r="BB197" s="32"/>
      <c r="BC197" s="32"/>
      <c r="BD197" s="32"/>
      <c r="BE197" s="32"/>
      <c r="BF197" s="32"/>
      <c r="BG197" s="32"/>
      <c r="BH197" s="32"/>
      <c r="BI197" s="32"/>
      <c r="BJ197" s="32"/>
      <c r="BK197" s="32"/>
      <c r="BL197" s="32"/>
    </row>
    <row r="198" spans="1:64" s="33" customFormat="1">
      <c r="A198" s="76"/>
      <c r="B198" s="57">
        <v>186</v>
      </c>
      <c r="C198" s="87"/>
      <c r="D198" s="58"/>
      <c r="E198" s="77"/>
      <c r="F198" s="620"/>
      <c r="G198" s="620"/>
      <c r="H198" s="61"/>
      <c r="I198" s="62"/>
      <c r="J198" s="61"/>
      <c r="K198" s="622" t="str">
        <f t="shared" si="6"/>
        <v/>
      </c>
      <c r="L198" s="622" t="str">
        <f>IF($G198="","",IF(OR('２.全体概要'!$C$15=1,'２.全体概要'!$C$15=2),INDEX($BG$15,MATCH($G198,$BF$15,-1)),IF('２.全体概要'!$C$15=3,INDEX($BG$14,MATCH($G198,$BF$14,-1)),INDEX($BG$13,MATCH($G198,$BF$13,-1)))))</f>
        <v/>
      </c>
      <c r="M198" s="622" t="str">
        <f t="shared" si="7"/>
        <v/>
      </c>
      <c r="N198" s="623">
        <f t="shared" si="8"/>
        <v>0</v>
      </c>
      <c r="O198" s="74"/>
      <c r="P198" s="61"/>
      <c r="Q198" s="56"/>
      <c r="R198" s="72"/>
      <c r="S198" s="56"/>
      <c r="T198" s="56"/>
      <c r="U198" s="74"/>
      <c r="V198" s="61"/>
      <c r="W198" s="56"/>
      <c r="X198" s="72"/>
      <c r="Y198" s="56"/>
      <c r="Z198" s="56"/>
      <c r="AA198" s="74"/>
      <c r="AB198" s="61"/>
      <c r="AC198" s="74"/>
      <c r="AD198" s="61"/>
      <c r="AE198" s="74"/>
      <c r="AF198" s="61"/>
      <c r="AG198" s="74"/>
      <c r="AH198" s="61"/>
      <c r="AI198" s="74"/>
      <c r="AJ198" s="61"/>
      <c r="AK198" s="74"/>
      <c r="AL198" s="64"/>
      <c r="AM198" s="74"/>
      <c r="AN198" s="64"/>
      <c r="AO198" s="74"/>
      <c r="AP198" s="66"/>
      <c r="AQ198" s="74"/>
      <c r="AR198" s="61"/>
      <c r="AS198" s="275"/>
      <c r="AT198" s="74"/>
      <c r="AU198" s="61"/>
      <c r="AV198" s="626" t="str">
        <f>IF(AU198="","",IF(AU198="A",'１０.パネルラジエーター設備費用算出シート'!$G$13,IF(AU198="B",'１０.パネルラジエーター設備費用算出シート'!$N$13,IF(AU198="C",'１０.パネルラジエーター設備費用算出シート'!$G$23,IF(AU198="D",'１０.パネルラジエーター設備費用算出シート'!$N$23,IF(AU198="E",'１０.パネルラジエーター設備費用算出シート'!$G$33,IF(AU198="F",'１０.パネルラジエーター設備費用算出シート'!$N$33,IF(AU198="G",'１０.パネルラジエーター設備費用算出シート'!$G$43,IF(AU198="H",'１０.パネルラジエーター設備費用算出シート'!$N$43,IF(AU198="I",'１０.パネルラジエーター設備費用算出シート'!$G$54,'１０.パネルラジエーター設備費用算出シート'!$N$54))))))))))</f>
        <v/>
      </c>
      <c r="AW198" s="74"/>
      <c r="AX198" s="64"/>
      <c r="AY198" s="627"/>
      <c r="AZ198" s="74"/>
      <c r="BA198" s="32"/>
      <c r="BB198" s="32"/>
      <c r="BC198" s="32"/>
      <c r="BD198" s="32"/>
      <c r="BE198" s="32"/>
      <c r="BF198" s="32"/>
      <c r="BG198" s="32"/>
      <c r="BH198" s="32"/>
      <c r="BI198" s="32"/>
      <c r="BJ198" s="32"/>
      <c r="BK198" s="32"/>
      <c r="BL198" s="32"/>
    </row>
    <row r="199" spans="1:64" s="33" customFormat="1">
      <c r="A199" s="76"/>
      <c r="B199" s="57">
        <v>187</v>
      </c>
      <c r="C199" s="87"/>
      <c r="D199" s="58"/>
      <c r="E199" s="77"/>
      <c r="F199" s="620"/>
      <c r="G199" s="620"/>
      <c r="H199" s="61"/>
      <c r="I199" s="62"/>
      <c r="J199" s="61"/>
      <c r="K199" s="622" t="str">
        <f t="shared" si="6"/>
        <v/>
      </c>
      <c r="L199" s="622" t="str">
        <f>IF($G199="","",IF(OR('２.全体概要'!$C$15=1,'２.全体概要'!$C$15=2),INDEX($BG$15,MATCH($G199,$BF$15,-1)),IF('２.全体概要'!$C$15=3,INDEX($BG$14,MATCH($G199,$BF$14,-1)),INDEX($BG$13,MATCH($G199,$BF$13,-1)))))</f>
        <v/>
      </c>
      <c r="M199" s="622" t="str">
        <f t="shared" si="7"/>
        <v/>
      </c>
      <c r="N199" s="623">
        <f t="shared" si="8"/>
        <v>0</v>
      </c>
      <c r="O199" s="74"/>
      <c r="P199" s="61"/>
      <c r="Q199" s="56"/>
      <c r="R199" s="72"/>
      <c r="S199" s="56"/>
      <c r="T199" s="56"/>
      <c r="U199" s="74"/>
      <c r="V199" s="61"/>
      <c r="W199" s="56"/>
      <c r="X199" s="72"/>
      <c r="Y199" s="56"/>
      <c r="Z199" s="56"/>
      <c r="AA199" s="74"/>
      <c r="AB199" s="61"/>
      <c r="AC199" s="74"/>
      <c r="AD199" s="61"/>
      <c r="AE199" s="74"/>
      <c r="AF199" s="61"/>
      <c r="AG199" s="74"/>
      <c r="AH199" s="61"/>
      <c r="AI199" s="74"/>
      <c r="AJ199" s="61"/>
      <c r="AK199" s="74"/>
      <c r="AL199" s="64"/>
      <c r="AM199" s="74"/>
      <c r="AN199" s="64"/>
      <c r="AO199" s="74"/>
      <c r="AP199" s="66"/>
      <c r="AQ199" s="74"/>
      <c r="AR199" s="61"/>
      <c r="AS199" s="275"/>
      <c r="AT199" s="74"/>
      <c r="AU199" s="61"/>
      <c r="AV199" s="626" t="str">
        <f>IF(AU199="","",IF(AU199="A",'１０.パネルラジエーター設備費用算出シート'!$G$13,IF(AU199="B",'１０.パネルラジエーター設備費用算出シート'!$N$13,IF(AU199="C",'１０.パネルラジエーター設備費用算出シート'!$G$23,IF(AU199="D",'１０.パネルラジエーター設備費用算出シート'!$N$23,IF(AU199="E",'１０.パネルラジエーター設備費用算出シート'!$G$33,IF(AU199="F",'１０.パネルラジエーター設備費用算出シート'!$N$33,IF(AU199="G",'１０.パネルラジエーター設備費用算出シート'!$G$43,IF(AU199="H",'１０.パネルラジエーター設備費用算出シート'!$N$43,IF(AU199="I",'１０.パネルラジエーター設備費用算出シート'!$G$54,'１０.パネルラジエーター設備費用算出シート'!$N$54))))))))))</f>
        <v/>
      </c>
      <c r="AW199" s="74"/>
      <c r="AX199" s="64"/>
      <c r="AY199" s="627"/>
      <c r="AZ199" s="74"/>
      <c r="BA199" s="32"/>
      <c r="BB199" s="32"/>
      <c r="BC199" s="32"/>
      <c r="BD199" s="32"/>
      <c r="BE199" s="32"/>
      <c r="BF199" s="32"/>
      <c r="BG199" s="32"/>
      <c r="BH199" s="32"/>
      <c r="BI199" s="32"/>
      <c r="BJ199" s="32"/>
      <c r="BK199" s="32"/>
      <c r="BL199" s="32"/>
    </row>
    <row r="200" spans="1:64" s="33" customFormat="1">
      <c r="A200" s="76"/>
      <c r="B200" s="57">
        <v>188</v>
      </c>
      <c r="C200" s="87"/>
      <c r="D200" s="58"/>
      <c r="E200" s="77"/>
      <c r="F200" s="620"/>
      <c r="G200" s="620"/>
      <c r="H200" s="61"/>
      <c r="I200" s="62"/>
      <c r="J200" s="61"/>
      <c r="K200" s="622" t="str">
        <f t="shared" si="6"/>
        <v/>
      </c>
      <c r="L200" s="622" t="str">
        <f>IF($G200="","",IF(OR('２.全体概要'!$C$15=1,'２.全体概要'!$C$15=2),INDEX($BG$15,MATCH($G200,$BF$15,-1)),IF('２.全体概要'!$C$15=3,INDEX($BG$14,MATCH($G200,$BF$14,-1)),INDEX($BG$13,MATCH($G200,$BF$13,-1)))))</f>
        <v/>
      </c>
      <c r="M200" s="622" t="str">
        <f t="shared" si="7"/>
        <v/>
      </c>
      <c r="N200" s="623">
        <f t="shared" si="8"/>
        <v>0</v>
      </c>
      <c r="O200" s="74"/>
      <c r="P200" s="61"/>
      <c r="Q200" s="56"/>
      <c r="R200" s="72"/>
      <c r="S200" s="56"/>
      <c r="T200" s="56"/>
      <c r="U200" s="74"/>
      <c r="V200" s="61"/>
      <c r="W200" s="56"/>
      <c r="X200" s="72"/>
      <c r="Y200" s="56"/>
      <c r="Z200" s="56"/>
      <c r="AA200" s="74"/>
      <c r="AB200" s="61"/>
      <c r="AC200" s="74"/>
      <c r="AD200" s="61"/>
      <c r="AE200" s="74"/>
      <c r="AF200" s="61"/>
      <c r="AG200" s="74"/>
      <c r="AH200" s="61"/>
      <c r="AI200" s="74"/>
      <c r="AJ200" s="61"/>
      <c r="AK200" s="74"/>
      <c r="AL200" s="64"/>
      <c r="AM200" s="74"/>
      <c r="AN200" s="64"/>
      <c r="AO200" s="74"/>
      <c r="AP200" s="66"/>
      <c r="AQ200" s="74"/>
      <c r="AR200" s="61"/>
      <c r="AS200" s="275"/>
      <c r="AT200" s="74"/>
      <c r="AU200" s="61"/>
      <c r="AV200" s="626" t="str">
        <f>IF(AU200="","",IF(AU200="A",'１０.パネルラジエーター設備費用算出シート'!$G$13,IF(AU200="B",'１０.パネルラジエーター設備費用算出シート'!$N$13,IF(AU200="C",'１０.パネルラジエーター設備費用算出シート'!$G$23,IF(AU200="D",'１０.パネルラジエーター設備費用算出シート'!$N$23,IF(AU200="E",'１０.パネルラジエーター設備費用算出シート'!$G$33,IF(AU200="F",'１０.パネルラジエーター設備費用算出シート'!$N$33,IF(AU200="G",'１０.パネルラジエーター設備費用算出シート'!$G$43,IF(AU200="H",'１０.パネルラジエーター設備費用算出シート'!$N$43,IF(AU200="I",'１０.パネルラジエーター設備費用算出シート'!$G$54,'１０.パネルラジエーター設備費用算出シート'!$N$54))))))))))</f>
        <v/>
      </c>
      <c r="AW200" s="74"/>
      <c r="AX200" s="64"/>
      <c r="AY200" s="627"/>
      <c r="AZ200" s="74"/>
      <c r="BA200" s="32"/>
      <c r="BB200" s="32"/>
      <c r="BC200" s="32"/>
      <c r="BD200" s="32"/>
      <c r="BE200" s="32"/>
      <c r="BF200" s="32"/>
      <c r="BG200" s="32"/>
      <c r="BH200" s="32"/>
      <c r="BI200" s="32"/>
      <c r="BJ200" s="32"/>
      <c r="BK200" s="32"/>
      <c r="BL200" s="32"/>
    </row>
    <row r="201" spans="1:64" s="33" customFormat="1">
      <c r="A201" s="76"/>
      <c r="B201" s="57">
        <v>189</v>
      </c>
      <c r="C201" s="87"/>
      <c r="D201" s="58"/>
      <c r="E201" s="77"/>
      <c r="F201" s="620"/>
      <c r="G201" s="620"/>
      <c r="H201" s="61"/>
      <c r="I201" s="62"/>
      <c r="J201" s="61"/>
      <c r="K201" s="622" t="str">
        <f t="shared" si="6"/>
        <v/>
      </c>
      <c r="L201" s="622" t="str">
        <f>IF($G201="","",IF(OR('２.全体概要'!$C$15=1,'２.全体概要'!$C$15=2),INDEX($BG$15,MATCH($G201,$BF$15,-1)),IF('２.全体概要'!$C$15=3,INDEX($BG$14,MATCH($G201,$BF$14,-1)),INDEX($BG$13,MATCH($G201,$BF$13,-1)))))</f>
        <v/>
      </c>
      <c r="M201" s="622" t="str">
        <f t="shared" si="7"/>
        <v/>
      </c>
      <c r="N201" s="623">
        <f t="shared" si="8"/>
        <v>0</v>
      </c>
      <c r="O201" s="74"/>
      <c r="P201" s="61"/>
      <c r="Q201" s="56"/>
      <c r="R201" s="72"/>
      <c r="S201" s="56"/>
      <c r="T201" s="56"/>
      <c r="U201" s="74"/>
      <c r="V201" s="61"/>
      <c r="W201" s="56"/>
      <c r="X201" s="72"/>
      <c r="Y201" s="56"/>
      <c r="Z201" s="56"/>
      <c r="AA201" s="74"/>
      <c r="AB201" s="61"/>
      <c r="AC201" s="74"/>
      <c r="AD201" s="61"/>
      <c r="AE201" s="74"/>
      <c r="AF201" s="61"/>
      <c r="AG201" s="74"/>
      <c r="AH201" s="61"/>
      <c r="AI201" s="74"/>
      <c r="AJ201" s="61"/>
      <c r="AK201" s="74"/>
      <c r="AL201" s="64"/>
      <c r="AM201" s="74"/>
      <c r="AN201" s="64"/>
      <c r="AO201" s="74"/>
      <c r="AP201" s="66"/>
      <c r="AQ201" s="74"/>
      <c r="AR201" s="61"/>
      <c r="AS201" s="275"/>
      <c r="AT201" s="74"/>
      <c r="AU201" s="61"/>
      <c r="AV201" s="626" t="str">
        <f>IF(AU201="","",IF(AU201="A",'１０.パネルラジエーター設備費用算出シート'!$G$13,IF(AU201="B",'１０.パネルラジエーター設備費用算出シート'!$N$13,IF(AU201="C",'１０.パネルラジエーター設備費用算出シート'!$G$23,IF(AU201="D",'１０.パネルラジエーター設備費用算出シート'!$N$23,IF(AU201="E",'１０.パネルラジエーター設備費用算出シート'!$G$33,IF(AU201="F",'１０.パネルラジエーター設備費用算出シート'!$N$33,IF(AU201="G",'１０.パネルラジエーター設備費用算出シート'!$G$43,IF(AU201="H",'１０.パネルラジエーター設備費用算出シート'!$N$43,IF(AU201="I",'１０.パネルラジエーター設備費用算出シート'!$G$54,'１０.パネルラジエーター設備費用算出シート'!$N$54))))))))))</f>
        <v/>
      </c>
      <c r="AW201" s="74"/>
      <c r="AX201" s="64"/>
      <c r="AY201" s="627"/>
      <c r="AZ201" s="74"/>
      <c r="BA201" s="32"/>
      <c r="BB201" s="32"/>
      <c r="BC201" s="32"/>
      <c r="BD201" s="32"/>
      <c r="BE201" s="32"/>
      <c r="BF201" s="32"/>
      <c r="BG201" s="32"/>
      <c r="BH201" s="32"/>
      <c r="BI201" s="32"/>
      <c r="BJ201" s="32"/>
      <c r="BK201" s="32"/>
      <c r="BL201" s="32"/>
    </row>
    <row r="202" spans="1:64" s="33" customFormat="1">
      <c r="A202" s="76"/>
      <c r="B202" s="57">
        <v>190</v>
      </c>
      <c r="C202" s="87"/>
      <c r="D202" s="58"/>
      <c r="E202" s="77"/>
      <c r="F202" s="620"/>
      <c r="G202" s="620"/>
      <c r="H202" s="61"/>
      <c r="I202" s="62"/>
      <c r="J202" s="61"/>
      <c r="K202" s="622" t="str">
        <f t="shared" si="6"/>
        <v/>
      </c>
      <c r="L202" s="622" t="str">
        <f>IF($G202="","",IF(OR('２.全体概要'!$C$15=1,'２.全体概要'!$C$15=2),INDEX($BG$15,MATCH($G202,$BF$15,-1)),IF('２.全体概要'!$C$15=3,INDEX($BG$14,MATCH($G202,$BF$14,-1)),INDEX($BG$13,MATCH($G202,$BF$13,-1)))))</f>
        <v/>
      </c>
      <c r="M202" s="622" t="str">
        <f t="shared" si="7"/>
        <v/>
      </c>
      <c r="N202" s="623">
        <f t="shared" si="8"/>
        <v>0</v>
      </c>
      <c r="O202" s="74"/>
      <c r="P202" s="61"/>
      <c r="Q202" s="56"/>
      <c r="R202" s="72"/>
      <c r="S202" s="56"/>
      <c r="T202" s="56"/>
      <c r="U202" s="74"/>
      <c r="V202" s="61"/>
      <c r="W202" s="56"/>
      <c r="X202" s="72"/>
      <c r="Y202" s="56"/>
      <c r="Z202" s="56"/>
      <c r="AA202" s="74"/>
      <c r="AB202" s="61"/>
      <c r="AC202" s="74"/>
      <c r="AD202" s="61"/>
      <c r="AE202" s="74"/>
      <c r="AF202" s="61"/>
      <c r="AG202" s="74"/>
      <c r="AH202" s="61"/>
      <c r="AI202" s="74"/>
      <c r="AJ202" s="61"/>
      <c r="AK202" s="74"/>
      <c r="AL202" s="64"/>
      <c r="AM202" s="74"/>
      <c r="AN202" s="64"/>
      <c r="AO202" s="74"/>
      <c r="AP202" s="66"/>
      <c r="AQ202" s="74"/>
      <c r="AR202" s="61"/>
      <c r="AS202" s="275"/>
      <c r="AT202" s="74"/>
      <c r="AU202" s="61"/>
      <c r="AV202" s="626" t="str">
        <f>IF(AU202="","",IF(AU202="A",'１０.パネルラジエーター設備費用算出シート'!$G$13,IF(AU202="B",'１０.パネルラジエーター設備費用算出シート'!$N$13,IF(AU202="C",'１０.パネルラジエーター設備費用算出シート'!$G$23,IF(AU202="D",'１０.パネルラジエーター設備費用算出シート'!$N$23,IF(AU202="E",'１０.パネルラジエーター設備費用算出シート'!$G$33,IF(AU202="F",'１０.パネルラジエーター設備費用算出シート'!$N$33,IF(AU202="G",'１０.パネルラジエーター設備費用算出シート'!$G$43,IF(AU202="H",'１０.パネルラジエーター設備費用算出シート'!$N$43,IF(AU202="I",'１０.パネルラジエーター設備費用算出シート'!$G$54,'１０.パネルラジエーター設備費用算出シート'!$N$54))))))))))</f>
        <v/>
      </c>
      <c r="AW202" s="74"/>
      <c r="AX202" s="64"/>
      <c r="AY202" s="627"/>
      <c r="AZ202" s="74"/>
      <c r="BA202" s="32"/>
      <c r="BB202" s="32"/>
      <c r="BC202" s="32"/>
      <c r="BD202" s="32"/>
      <c r="BE202" s="32"/>
      <c r="BF202" s="32"/>
      <c r="BG202" s="32"/>
      <c r="BH202" s="32"/>
      <c r="BI202" s="32"/>
      <c r="BJ202" s="32"/>
      <c r="BK202" s="32"/>
      <c r="BL202" s="32"/>
    </row>
    <row r="203" spans="1:64" s="33" customFormat="1">
      <c r="A203" s="76"/>
      <c r="B203" s="57">
        <v>191</v>
      </c>
      <c r="C203" s="87"/>
      <c r="D203" s="58"/>
      <c r="E203" s="77"/>
      <c r="F203" s="620"/>
      <c r="G203" s="620"/>
      <c r="H203" s="61"/>
      <c r="I203" s="62"/>
      <c r="J203" s="61"/>
      <c r="K203" s="622" t="str">
        <f t="shared" si="6"/>
        <v/>
      </c>
      <c r="L203" s="622" t="str">
        <f>IF($G203="","",IF(OR('２.全体概要'!$C$15=1,'２.全体概要'!$C$15=2),INDEX($BG$15,MATCH($G203,$BF$15,-1)),IF('２.全体概要'!$C$15=3,INDEX($BG$14,MATCH($G203,$BF$14,-1)),INDEX($BG$13,MATCH($G203,$BF$13,-1)))))</f>
        <v/>
      </c>
      <c r="M203" s="622" t="str">
        <f t="shared" si="7"/>
        <v/>
      </c>
      <c r="N203" s="623">
        <f t="shared" si="8"/>
        <v>0</v>
      </c>
      <c r="O203" s="74"/>
      <c r="P203" s="61"/>
      <c r="Q203" s="56"/>
      <c r="R203" s="72"/>
      <c r="S203" s="56"/>
      <c r="T203" s="56"/>
      <c r="U203" s="74"/>
      <c r="V203" s="61"/>
      <c r="W203" s="56"/>
      <c r="X203" s="72"/>
      <c r="Y203" s="56"/>
      <c r="Z203" s="56"/>
      <c r="AA203" s="74"/>
      <c r="AB203" s="61"/>
      <c r="AC203" s="74"/>
      <c r="AD203" s="61"/>
      <c r="AE203" s="74"/>
      <c r="AF203" s="61"/>
      <c r="AG203" s="74"/>
      <c r="AH203" s="61"/>
      <c r="AI203" s="74"/>
      <c r="AJ203" s="61"/>
      <c r="AK203" s="74"/>
      <c r="AL203" s="64"/>
      <c r="AM203" s="74"/>
      <c r="AN203" s="64"/>
      <c r="AO203" s="74"/>
      <c r="AP203" s="66"/>
      <c r="AQ203" s="74"/>
      <c r="AR203" s="61"/>
      <c r="AS203" s="275"/>
      <c r="AT203" s="74"/>
      <c r="AU203" s="61"/>
      <c r="AV203" s="626" t="str">
        <f>IF(AU203="","",IF(AU203="A",'１０.パネルラジエーター設備費用算出シート'!$G$13,IF(AU203="B",'１０.パネルラジエーター設備費用算出シート'!$N$13,IF(AU203="C",'１０.パネルラジエーター設備費用算出シート'!$G$23,IF(AU203="D",'１０.パネルラジエーター設備費用算出シート'!$N$23,IF(AU203="E",'１０.パネルラジエーター設備費用算出シート'!$G$33,IF(AU203="F",'１０.パネルラジエーター設備費用算出シート'!$N$33,IF(AU203="G",'１０.パネルラジエーター設備費用算出シート'!$G$43,IF(AU203="H",'１０.パネルラジエーター設備費用算出シート'!$N$43,IF(AU203="I",'１０.パネルラジエーター設備費用算出シート'!$G$54,'１０.パネルラジエーター設備費用算出シート'!$N$54))))))))))</f>
        <v/>
      </c>
      <c r="AW203" s="74"/>
      <c r="AX203" s="64"/>
      <c r="AY203" s="627"/>
      <c r="AZ203" s="74"/>
      <c r="BA203" s="32"/>
      <c r="BB203" s="32"/>
      <c r="BC203" s="32"/>
      <c r="BD203" s="32"/>
      <c r="BE203" s="32"/>
      <c r="BF203" s="32"/>
      <c r="BG203" s="32"/>
      <c r="BH203" s="32"/>
      <c r="BI203" s="32"/>
      <c r="BJ203" s="32"/>
      <c r="BK203" s="32"/>
      <c r="BL203" s="32"/>
    </row>
    <row r="204" spans="1:64" s="33" customFormat="1">
      <c r="A204" s="76"/>
      <c r="B204" s="57">
        <v>192</v>
      </c>
      <c r="C204" s="87"/>
      <c r="D204" s="58"/>
      <c r="E204" s="77"/>
      <c r="F204" s="620"/>
      <c r="G204" s="620"/>
      <c r="H204" s="61"/>
      <c r="I204" s="62"/>
      <c r="J204" s="61"/>
      <c r="K204" s="622" t="str">
        <f t="shared" si="6"/>
        <v/>
      </c>
      <c r="L204" s="622" t="str">
        <f>IF($G204="","",IF(OR('２.全体概要'!$C$15=1,'２.全体概要'!$C$15=2),INDEX($BG$15,MATCH($G204,$BF$15,-1)),IF('２.全体概要'!$C$15=3,INDEX($BG$14,MATCH($G204,$BF$14,-1)),INDEX($BG$13,MATCH($G204,$BF$13,-1)))))</f>
        <v/>
      </c>
      <c r="M204" s="622" t="str">
        <f t="shared" si="7"/>
        <v/>
      </c>
      <c r="N204" s="623">
        <f t="shared" si="8"/>
        <v>0</v>
      </c>
      <c r="O204" s="74"/>
      <c r="P204" s="61"/>
      <c r="Q204" s="56"/>
      <c r="R204" s="72"/>
      <c r="S204" s="56"/>
      <c r="T204" s="56"/>
      <c r="U204" s="74"/>
      <c r="V204" s="61"/>
      <c r="W204" s="56"/>
      <c r="X204" s="72"/>
      <c r="Y204" s="56"/>
      <c r="Z204" s="56"/>
      <c r="AA204" s="74"/>
      <c r="AB204" s="61"/>
      <c r="AC204" s="74"/>
      <c r="AD204" s="61"/>
      <c r="AE204" s="74"/>
      <c r="AF204" s="61"/>
      <c r="AG204" s="74"/>
      <c r="AH204" s="61"/>
      <c r="AI204" s="74"/>
      <c r="AJ204" s="61"/>
      <c r="AK204" s="74"/>
      <c r="AL204" s="64"/>
      <c r="AM204" s="74"/>
      <c r="AN204" s="64"/>
      <c r="AO204" s="74"/>
      <c r="AP204" s="66"/>
      <c r="AQ204" s="74"/>
      <c r="AR204" s="61"/>
      <c r="AS204" s="275"/>
      <c r="AT204" s="74"/>
      <c r="AU204" s="61"/>
      <c r="AV204" s="626" t="str">
        <f>IF(AU204="","",IF(AU204="A",'１０.パネルラジエーター設備費用算出シート'!$G$13,IF(AU204="B",'１０.パネルラジエーター設備費用算出シート'!$N$13,IF(AU204="C",'１０.パネルラジエーター設備費用算出シート'!$G$23,IF(AU204="D",'１０.パネルラジエーター設備費用算出シート'!$N$23,IF(AU204="E",'１０.パネルラジエーター設備費用算出シート'!$G$33,IF(AU204="F",'１０.パネルラジエーター設備費用算出シート'!$N$33,IF(AU204="G",'１０.パネルラジエーター設備費用算出シート'!$G$43,IF(AU204="H",'１０.パネルラジエーター設備費用算出シート'!$N$43,IF(AU204="I",'１０.パネルラジエーター設備費用算出シート'!$G$54,'１０.パネルラジエーター設備費用算出シート'!$N$54))))))))))</f>
        <v/>
      </c>
      <c r="AW204" s="74"/>
      <c r="AX204" s="64"/>
      <c r="AY204" s="627"/>
      <c r="AZ204" s="74"/>
      <c r="BA204" s="32"/>
      <c r="BB204" s="32"/>
      <c r="BC204" s="32"/>
      <c r="BD204" s="32"/>
      <c r="BE204" s="32"/>
      <c r="BF204" s="32"/>
      <c r="BG204" s="32"/>
      <c r="BH204" s="32"/>
      <c r="BI204" s="32"/>
      <c r="BJ204" s="32"/>
      <c r="BK204" s="32"/>
      <c r="BL204" s="32"/>
    </row>
    <row r="205" spans="1:64" s="33" customFormat="1">
      <c r="A205" s="76"/>
      <c r="B205" s="57">
        <v>193</v>
      </c>
      <c r="C205" s="87"/>
      <c r="D205" s="58"/>
      <c r="E205" s="77"/>
      <c r="F205" s="620"/>
      <c r="G205" s="620"/>
      <c r="H205" s="61"/>
      <c r="I205" s="62"/>
      <c r="J205" s="61"/>
      <c r="K205" s="622" t="str">
        <f t="shared" ref="K205:K268" si="9">IF($F205="","",VLOOKUP($F205,$BC$13:$BD$17,2,TRUE))</f>
        <v/>
      </c>
      <c r="L205" s="622" t="str">
        <f>IF($G205="","",IF(OR('２.全体概要'!$C$15=1,'２.全体概要'!$C$15=2),INDEX($BG$15,MATCH($G205,$BF$15,-1)),IF('２.全体概要'!$C$15=3,INDEX($BG$14,MATCH($G205,$BF$14,-1)),INDEX($BG$13,MATCH($G205,$BF$13,-1)))))</f>
        <v/>
      </c>
      <c r="M205" s="622" t="str">
        <f t="shared" ref="M205:M268" si="10">IF(OR($F205="",$H205="",$I205=""),"",VLOOKUP($H205&amp;$I205,$BI$13:$BL$18,IF($F205&lt;50,2,IF(AND($J205="該当",$H205="角住戸"),4,3)),FALSE))</f>
        <v/>
      </c>
      <c r="N205" s="623">
        <f t="shared" si="8"/>
        <v>0</v>
      </c>
      <c r="O205" s="74"/>
      <c r="P205" s="61"/>
      <c r="Q205" s="56"/>
      <c r="R205" s="72"/>
      <c r="S205" s="56"/>
      <c r="T205" s="56"/>
      <c r="U205" s="74"/>
      <c r="V205" s="61"/>
      <c r="W205" s="56"/>
      <c r="X205" s="72"/>
      <c r="Y205" s="56"/>
      <c r="Z205" s="56"/>
      <c r="AA205" s="74"/>
      <c r="AB205" s="61"/>
      <c r="AC205" s="74"/>
      <c r="AD205" s="61"/>
      <c r="AE205" s="74"/>
      <c r="AF205" s="61"/>
      <c r="AG205" s="74"/>
      <c r="AH205" s="61"/>
      <c r="AI205" s="74"/>
      <c r="AJ205" s="61"/>
      <c r="AK205" s="74"/>
      <c r="AL205" s="64"/>
      <c r="AM205" s="74"/>
      <c r="AN205" s="64"/>
      <c r="AO205" s="74"/>
      <c r="AP205" s="66"/>
      <c r="AQ205" s="74"/>
      <c r="AR205" s="61"/>
      <c r="AS205" s="275"/>
      <c r="AT205" s="74"/>
      <c r="AU205" s="61"/>
      <c r="AV205" s="626" t="str">
        <f>IF(AU205="","",IF(AU205="A",'１０.パネルラジエーター設備費用算出シート'!$G$13,IF(AU205="B",'１０.パネルラジエーター設備費用算出シート'!$N$13,IF(AU205="C",'１０.パネルラジエーター設備費用算出シート'!$G$23,IF(AU205="D",'１０.パネルラジエーター設備費用算出シート'!$N$23,IF(AU205="E",'１０.パネルラジエーター設備費用算出シート'!$G$33,IF(AU205="F",'１０.パネルラジエーター設備費用算出シート'!$N$33,IF(AU205="G",'１０.パネルラジエーター設備費用算出シート'!$G$43,IF(AU205="H",'１０.パネルラジエーター設備費用算出シート'!$N$43,IF(AU205="I",'１０.パネルラジエーター設備費用算出シート'!$G$54,'１０.パネルラジエーター設備費用算出シート'!$N$54))))))))))</f>
        <v/>
      </c>
      <c r="AW205" s="74"/>
      <c r="AX205" s="64"/>
      <c r="AY205" s="627"/>
      <c r="AZ205" s="74"/>
      <c r="BA205" s="32"/>
      <c r="BB205" s="32"/>
      <c r="BC205" s="32"/>
      <c r="BD205" s="32"/>
      <c r="BE205" s="32"/>
      <c r="BF205" s="32"/>
      <c r="BG205" s="32"/>
      <c r="BH205" s="32"/>
      <c r="BI205" s="32"/>
      <c r="BJ205" s="32"/>
      <c r="BK205" s="32"/>
      <c r="BL205" s="32"/>
    </row>
    <row r="206" spans="1:64" s="33" customFormat="1">
      <c r="A206" s="76"/>
      <c r="B206" s="57">
        <v>194</v>
      </c>
      <c r="C206" s="87"/>
      <c r="D206" s="58"/>
      <c r="E206" s="77"/>
      <c r="F206" s="620"/>
      <c r="G206" s="620"/>
      <c r="H206" s="61"/>
      <c r="I206" s="62"/>
      <c r="J206" s="61"/>
      <c r="K206" s="622" t="str">
        <f t="shared" si="9"/>
        <v/>
      </c>
      <c r="L206" s="622" t="str">
        <f>IF($G206="","",IF(OR('２.全体概要'!$C$15=1,'２.全体概要'!$C$15=2),INDEX($BG$15,MATCH($G206,$BF$15,-1)),IF('２.全体概要'!$C$15=3,INDEX($BG$14,MATCH($G206,$BF$14,-1)),INDEX($BG$13,MATCH($G206,$BF$13,-1)))))</f>
        <v/>
      </c>
      <c r="M206" s="622" t="str">
        <f t="shared" si="10"/>
        <v/>
      </c>
      <c r="N206" s="623">
        <f t="shared" si="8"/>
        <v>0</v>
      </c>
      <c r="O206" s="74"/>
      <c r="P206" s="61"/>
      <c r="Q206" s="56"/>
      <c r="R206" s="72"/>
      <c r="S206" s="56"/>
      <c r="T206" s="56"/>
      <c r="U206" s="74"/>
      <c r="V206" s="61"/>
      <c r="W206" s="56"/>
      <c r="X206" s="72"/>
      <c r="Y206" s="56"/>
      <c r="Z206" s="56"/>
      <c r="AA206" s="74"/>
      <c r="AB206" s="61"/>
      <c r="AC206" s="74"/>
      <c r="AD206" s="61"/>
      <c r="AE206" s="74"/>
      <c r="AF206" s="61"/>
      <c r="AG206" s="74"/>
      <c r="AH206" s="61"/>
      <c r="AI206" s="74"/>
      <c r="AJ206" s="61"/>
      <c r="AK206" s="74"/>
      <c r="AL206" s="64"/>
      <c r="AM206" s="74"/>
      <c r="AN206" s="64"/>
      <c r="AO206" s="74"/>
      <c r="AP206" s="66"/>
      <c r="AQ206" s="74"/>
      <c r="AR206" s="61"/>
      <c r="AS206" s="275"/>
      <c r="AT206" s="74"/>
      <c r="AU206" s="61"/>
      <c r="AV206" s="626" t="str">
        <f>IF(AU206="","",IF(AU206="A",'１０.パネルラジエーター設備費用算出シート'!$G$13,IF(AU206="B",'１０.パネルラジエーター設備費用算出シート'!$N$13,IF(AU206="C",'１０.パネルラジエーター設備費用算出シート'!$G$23,IF(AU206="D",'１０.パネルラジエーター設備費用算出シート'!$N$23,IF(AU206="E",'１０.パネルラジエーター設備費用算出シート'!$G$33,IF(AU206="F",'１０.パネルラジエーター設備費用算出シート'!$N$33,IF(AU206="G",'１０.パネルラジエーター設備費用算出シート'!$G$43,IF(AU206="H",'１０.パネルラジエーター設備費用算出シート'!$N$43,IF(AU206="I",'１０.パネルラジエーター設備費用算出シート'!$G$54,'１０.パネルラジエーター設備費用算出シート'!$N$54))))))))))</f>
        <v/>
      </c>
      <c r="AW206" s="74"/>
      <c r="AX206" s="64"/>
      <c r="AY206" s="627"/>
      <c r="AZ206" s="74"/>
      <c r="BA206" s="32"/>
      <c r="BB206" s="32"/>
      <c r="BC206" s="32"/>
      <c r="BD206" s="32"/>
      <c r="BE206" s="32"/>
      <c r="BF206" s="32"/>
      <c r="BG206" s="32"/>
      <c r="BH206" s="32"/>
      <c r="BI206" s="32"/>
      <c r="BJ206" s="32"/>
      <c r="BK206" s="32"/>
      <c r="BL206" s="32"/>
    </row>
    <row r="207" spans="1:64" s="33" customFormat="1">
      <c r="A207" s="76"/>
      <c r="B207" s="57">
        <v>195</v>
      </c>
      <c r="C207" s="87"/>
      <c r="D207" s="58"/>
      <c r="E207" s="77"/>
      <c r="F207" s="620"/>
      <c r="G207" s="620"/>
      <c r="H207" s="61"/>
      <c r="I207" s="62"/>
      <c r="J207" s="61"/>
      <c r="K207" s="622" t="str">
        <f t="shared" si="9"/>
        <v/>
      </c>
      <c r="L207" s="622" t="str">
        <f>IF($G207="","",IF(OR('２.全体概要'!$C$15=1,'２.全体概要'!$C$15=2),INDEX($BG$15,MATCH($G207,$BF$15,-1)),IF('２.全体概要'!$C$15=3,INDEX($BG$14,MATCH($G207,$BF$14,-1)),INDEX($BG$13,MATCH($G207,$BF$13,-1)))))</f>
        <v/>
      </c>
      <c r="M207" s="622" t="str">
        <f t="shared" si="10"/>
        <v/>
      </c>
      <c r="N207" s="623">
        <f t="shared" si="8"/>
        <v>0</v>
      </c>
      <c r="O207" s="74"/>
      <c r="P207" s="61"/>
      <c r="Q207" s="56"/>
      <c r="R207" s="72"/>
      <c r="S207" s="56"/>
      <c r="T207" s="56"/>
      <c r="U207" s="74"/>
      <c r="V207" s="61"/>
      <c r="W207" s="56"/>
      <c r="X207" s="72"/>
      <c r="Y207" s="56"/>
      <c r="Z207" s="56"/>
      <c r="AA207" s="74"/>
      <c r="AB207" s="61"/>
      <c r="AC207" s="74"/>
      <c r="AD207" s="61"/>
      <c r="AE207" s="74"/>
      <c r="AF207" s="61"/>
      <c r="AG207" s="74"/>
      <c r="AH207" s="61"/>
      <c r="AI207" s="74"/>
      <c r="AJ207" s="61"/>
      <c r="AK207" s="74"/>
      <c r="AL207" s="64"/>
      <c r="AM207" s="74"/>
      <c r="AN207" s="64"/>
      <c r="AO207" s="74"/>
      <c r="AP207" s="66"/>
      <c r="AQ207" s="74"/>
      <c r="AR207" s="61"/>
      <c r="AS207" s="275"/>
      <c r="AT207" s="74"/>
      <c r="AU207" s="61"/>
      <c r="AV207" s="626" t="str">
        <f>IF(AU207="","",IF(AU207="A",'１０.パネルラジエーター設備費用算出シート'!$G$13,IF(AU207="B",'１０.パネルラジエーター設備費用算出シート'!$N$13,IF(AU207="C",'１０.パネルラジエーター設備費用算出シート'!$G$23,IF(AU207="D",'１０.パネルラジエーター設備費用算出シート'!$N$23,IF(AU207="E",'１０.パネルラジエーター設備費用算出シート'!$G$33,IF(AU207="F",'１０.パネルラジエーター設備費用算出シート'!$N$33,IF(AU207="G",'１０.パネルラジエーター設備費用算出シート'!$G$43,IF(AU207="H",'１０.パネルラジエーター設備費用算出シート'!$N$43,IF(AU207="I",'１０.パネルラジエーター設備費用算出シート'!$G$54,'１０.パネルラジエーター設備費用算出シート'!$N$54))))))))))</f>
        <v/>
      </c>
      <c r="AW207" s="74"/>
      <c r="AX207" s="64"/>
      <c r="AY207" s="627"/>
      <c r="AZ207" s="74"/>
      <c r="BA207" s="32"/>
      <c r="BB207" s="32"/>
      <c r="BC207" s="32"/>
      <c r="BD207" s="32"/>
      <c r="BE207" s="32"/>
      <c r="BF207" s="32"/>
      <c r="BG207" s="32"/>
      <c r="BH207" s="32"/>
      <c r="BI207" s="32"/>
      <c r="BJ207" s="32"/>
      <c r="BK207" s="32"/>
      <c r="BL207" s="32"/>
    </row>
    <row r="208" spans="1:64" s="33" customFormat="1">
      <c r="A208" s="76"/>
      <c r="B208" s="57">
        <v>196</v>
      </c>
      <c r="C208" s="87"/>
      <c r="D208" s="58"/>
      <c r="E208" s="77"/>
      <c r="F208" s="620"/>
      <c r="G208" s="620"/>
      <c r="H208" s="61"/>
      <c r="I208" s="62"/>
      <c r="J208" s="61"/>
      <c r="K208" s="622" t="str">
        <f t="shared" si="9"/>
        <v/>
      </c>
      <c r="L208" s="622" t="str">
        <f>IF($G208="","",IF(OR('２.全体概要'!$C$15=1,'２.全体概要'!$C$15=2),INDEX($BG$15,MATCH($G208,$BF$15,-1)),IF('２.全体概要'!$C$15=3,INDEX($BG$14,MATCH($G208,$BF$14,-1)),INDEX($BG$13,MATCH($G208,$BF$13,-1)))))</f>
        <v/>
      </c>
      <c r="M208" s="622" t="str">
        <f t="shared" si="10"/>
        <v/>
      </c>
      <c r="N208" s="623">
        <f t="shared" si="8"/>
        <v>0</v>
      </c>
      <c r="O208" s="74"/>
      <c r="P208" s="61"/>
      <c r="Q208" s="56"/>
      <c r="R208" s="72"/>
      <c r="S208" s="56"/>
      <c r="T208" s="56"/>
      <c r="U208" s="74"/>
      <c r="V208" s="61"/>
      <c r="W208" s="56"/>
      <c r="X208" s="72"/>
      <c r="Y208" s="56"/>
      <c r="Z208" s="56"/>
      <c r="AA208" s="74"/>
      <c r="AB208" s="61"/>
      <c r="AC208" s="74"/>
      <c r="AD208" s="61"/>
      <c r="AE208" s="74"/>
      <c r="AF208" s="61"/>
      <c r="AG208" s="74"/>
      <c r="AH208" s="61"/>
      <c r="AI208" s="74"/>
      <c r="AJ208" s="61"/>
      <c r="AK208" s="74"/>
      <c r="AL208" s="64"/>
      <c r="AM208" s="74"/>
      <c r="AN208" s="64"/>
      <c r="AO208" s="74"/>
      <c r="AP208" s="66"/>
      <c r="AQ208" s="74"/>
      <c r="AR208" s="61"/>
      <c r="AS208" s="275"/>
      <c r="AT208" s="74"/>
      <c r="AU208" s="61"/>
      <c r="AV208" s="626" t="str">
        <f>IF(AU208="","",IF(AU208="A",'１０.パネルラジエーター設備費用算出シート'!$G$13,IF(AU208="B",'１０.パネルラジエーター設備費用算出シート'!$N$13,IF(AU208="C",'１０.パネルラジエーター設備費用算出シート'!$G$23,IF(AU208="D",'１０.パネルラジエーター設備費用算出シート'!$N$23,IF(AU208="E",'１０.パネルラジエーター設備費用算出シート'!$G$33,IF(AU208="F",'１０.パネルラジエーター設備費用算出シート'!$N$33,IF(AU208="G",'１０.パネルラジエーター設備費用算出シート'!$G$43,IF(AU208="H",'１０.パネルラジエーター設備費用算出シート'!$N$43,IF(AU208="I",'１０.パネルラジエーター設備費用算出シート'!$G$54,'１０.パネルラジエーター設備費用算出シート'!$N$54))))))))))</f>
        <v/>
      </c>
      <c r="AW208" s="74"/>
      <c r="AX208" s="64"/>
      <c r="AY208" s="627"/>
      <c r="AZ208" s="74"/>
      <c r="BA208" s="32"/>
      <c r="BB208" s="32"/>
      <c r="BC208" s="32"/>
      <c r="BD208" s="32"/>
      <c r="BE208" s="32"/>
      <c r="BF208" s="32"/>
      <c r="BG208" s="32"/>
      <c r="BH208" s="32"/>
      <c r="BI208" s="32"/>
      <c r="BJ208" s="32"/>
      <c r="BK208" s="32"/>
      <c r="BL208" s="32"/>
    </row>
    <row r="209" spans="1:64" s="33" customFormat="1">
      <c r="A209" s="76"/>
      <c r="B209" s="57">
        <v>197</v>
      </c>
      <c r="C209" s="87"/>
      <c r="D209" s="58"/>
      <c r="E209" s="77"/>
      <c r="F209" s="620"/>
      <c r="G209" s="620"/>
      <c r="H209" s="61"/>
      <c r="I209" s="62"/>
      <c r="J209" s="61"/>
      <c r="K209" s="622" t="str">
        <f t="shared" si="9"/>
        <v/>
      </c>
      <c r="L209" s="622" t="str">
        <f>IF($G209="","",IF(OR('２.全体概要'!$C$15=1,'２.全体概要'!$C$15=2),INDEX($BG$15,MATCH($G209,$BF$15,-1)),IF('２.全体概要'!$C$15=3,INDEX($BG$14,MATCH($G209,$BF$14,-1)),INDEX($BG$13,MATCH($G209,$BF$13,-1)))))</f>
        <v/>
      </c>
      <c r="M209" s="622" t="str">
        <f t="shared" si="10"/>
        <v/>
      </c>
      <c r="N209" s="623">
        <f t="shared" si="8"/>
        <v>0</v>
      </c>
      <c r="O209" s="74"/>
      <c r="P209" s="61"/>
      <c r="Q209" s="56"/>
      <c r="R209" s="72"/>
      <c r="S209" s="56"/>
      <c r="T209" s="56"/>
      <c r="U209" s="74"/>
      <c r="V209" s="61"/>
      <c r="W209" s="56"/>
      <c r="X209" s="72"/>
      <c r="Y209" s="56"/>
      <c r="Z209" s="56"/>
      <c r="AA209" s="74"/>
      <c r="AB209" s="61"/>
      <c r="AC209" s="74"/>
      <c r="AD209" s="61"/>
      <c r="AE209" s="74"/>
      <c r="AF209" s="61"/>
      <c r="AG209" s="74"/>
      <c r="AH209" s="61"/>
      <c r="AI209" s="74"/>
      <c r="AJ209" s="61"/>
      <c r="AK209" s="74"/>
      <c r="AL209" s="64"/>
      <c r="AM209" s="74"/>
      <c r="AN209" s="64"/>
      <c r="AO209" s="74"/>
      <c r="AP209" s="66"/>
      <c r="AQ209" s="74"/>
      <c r="AR209" s="61"/>
      <c r="AS209" s="275"/>
      <c r="AT209" s="74"/>
      <c r="AU209" s="61"/>
      <c r="AV209" s="626" t="str">
        <f>IF(AU209="","",IF(AU209="A",'１０.パネルラジエーター設備費用算出シート'!$G$13,IF(AU209="B",'１０.パネルラジエーター設備費用算出シート'!$N$13,IF(AU209="C",'１０.パネルラジエーター設備費用算出シート'!$G$23,IF(AU209="D",'１０.パネルラジエーター設備費用算出シート'!$N$23,IF(AU209="E",'１０.パネルラジエーター設備費用算出シート'!$G$33,IF(AU209="F",'１０.パネルラジエーター設備費用算出シート'!$N$33,IF(AU209="G",'１０.パネルラジエーター設備費用算出シート'!$G$43,IF(AU209="H",'１０.パネルラジエーター設備費用算出シート'!$N$43,IF(AU209="I",'１０.パネルラジエーター設備費用算出シート'!$G$54,'１０.パネルラジエーター設備費用算出シート'!$N$54))))))))))</f>
        <v/>
      </c>
      <c r="AW209" s="74"/>
      <c r="AX209" s="64"/>
      <c r="AY209" s="627"/>
      <c r="AZ209" s="74"/>
      <c r="BA209" s="32"/>
      <c r="BB209" s="32"/>
      <c r="BC209" s="32"/>
      <c r="BD209" s="32"/>
      <c r="BE209" s="32"/>
      <c r="BF209" s="32"/>
      <c r="BG209" s="32"/>
      <c r="BH209" s="32"/>
      <c r="BI209" s="32"/>
      <c r="BJ209" s="32"/>
      <c r="BK209" s="32"/>
      <c r="BL209" s="32"/>
    </row>
    <row r="210" spans="1:64" s="33" customFormat="1">
      <c r="A210" s="76"/>
      <c r="B210" s="57">
        <v>198</v>
      </c>
      <c r="C210" s="87"/>
      <c r="D210" s="58"/>
      <c r="E210" s="77"/>
      <c r="F210" s="620"/>
      <c r="G210" s="620"/>
      <c r="H210" s="61"/>
      <c r="I210" s="62"/>
      <c r="J210" s="61"/>
      <c r="K210" s="622" t="str">
        <f t="shared" si="9"/>
        <v/>
      </c>
      <c r="L210" s="622" t="str">
        <f>IF($G210="","",IF(OR('２.全体概要'!$C$15=1,'２.全体概要'!$C$15=2),INDEX($BG$15,MATCH($G210,$BF$15,-1)),IF('２.全体概要'!$C$15=3,INDEX($BG$14,MATCH($G210,$BF$14,-1)),INDEX($BG$13,MATCH($G210,$BF$13,-1)))))</f>
        <v/>
      </c>
      <c r="M210" s="622" t="str">
        <f t="shared" si="10"/>
        <v/>
      </c>
      <c r="N210" s="623">
        <f t="shared" ref="N210:N273" si="11">IF(OR(K210="",L210="",M210=""),0,(700000*K210*L210*M210))</f>
        <v>0</v>
      </c>
      <c r="O210" s="74"/>
      <c r="P210" s="61"/>
      <c r="Q210" s="56"/>
      <c r="R210" s="72"/>
      <c r="S210" s="56"/>
      <c r="T210" s="56"/>
      <c r="U210" s="74"/>
      <c r="V210" s="61"/>
      <c r="W210" s="56"/>
      <c r="X210" s="72"/>
      <c r="Y210" s="56"/>
      <c r="Z210" s="56"/>
      <c r="AA210" s="74"/>
      <c r="AB210" s="61"/>
      <c r="AC210" s="74"/>
      <c r="AD210" s="61"/>
      <c r="AE210" s="74"/>
      <c r="AF210" s="61"/>
      <c r="AG210" s="74"/>
      <c r="AH210" s="61"/>
      <c r="AI210" s="74"/>
      <c r="AJ210" s="61"/>
      <c r="AK210" s="74"/>
      <c r="AL210" s="64"/>
      <c r="AM210" s="74"/>
      <c r="AN210" s="64"/>
      <c r="AO210" s="74"/>
      <c r="AP210" s="66"/>
      <c r="AQ210" s="74"/>
      <c r="AR210" s="61"/>
      <c r="AS210" s="275"/>
      <c r="AT210" s="74"/>
      <c r="AU210" s="61"/>
      <c r="AV210" s="626" t="str">
        <f>IF(AU210="","",IF(AU210="A",'１０.パネルラジエーター設備費用算出シート'!$G$13,IF(AU210="B",'１０.パネルラジエーター設備費用算出シート'!$N$13,IF(AU210="C",'１０.パネルラジエーター設備費用算出シート'!$G$23,IF(AU210="D",'１０.パネルラジエーター設備費用算出シート'!$N$23,IF(AU210="E",'１０.パネルラジエーター設備費用算出シート'!$G$33,IF(AU210="F",'１０.パネルラジエーター設備費用算出シート'!$N$33,IF(AU210="G",'１０.パネルラジエーター設備費用算出シート'!$G$43,IF(AU210="H",'１０.パネルラジエーター設備費用算出シート'!$N$43,IF(AU210="I",'１０.パネルラジエーター設備費用算出シート'!$G$54,'１０.パネルラジエーター設備費用算出シート'!$N$54))))))))))</f>
        <v/>
      </c>
      <c r="AW210" s="74"/>
      <c r="AX210" s="64"/>
      <c r="AY210" s="627"/>
      <c r="AZ210" s="74"/>
      <c r="BA210" s="32"/>
      <c r="BB210" s="32"/>
      <c r="BC210" s="32"/>
      <c r="BD210" s="32"/>
      <c r="BE210" s="32"/>
      <c r="BF210" s="32"/>
      <c r="BG210" s="32"/>
      <c r="BH210" s="32"/>
      <c r="BI210" s="32"/>
      <c r="BJ210" s="32"/>
      <c r="BK210" s="32"/>
      <c r="BL210" s="32"/>
    </row>
    <row r="211" spans="1:64" s="33" customFormat="1">
      <c r="A211" s="76"/>
      <c r="B211" s="57">
        <v>199</v>
      </c>
      <c r="C211" s="87"/>
      <c r="D211" s="58"/>
      <c r="E211" s="77"/>
      <c r="F211" s="620"/>
      <c r="G211" s="620"/>
      <c r="H211" s="61"/>
      <c r="I211" s="62"/>
      <c r="J211" s="61"/>
      <c r="K211" s="622" t="str">
        <f t="shared" si="9"/>
        <v/>
      </c>
      <c r="L211" s="622" t="str">
        <f>IF($G211="","",IF(OR('２.全体概要'!$C$15=1,'２.全体概要'!$C$15=2),INDEX($BG$15,MATCH($G211,$BF$15,-1)),IF('２.全体概要'!$C$15=3,INDEX($BG$14,MATCH($G211,$BF$14,-1)),INDEX($BG$13,MATCH($G211,$BF$13,-1)))))</f>
        <v/>
      </c>
      <c r="M211" s="622" t="str">
        <f t="shared" si="10"/>
        <v/>
      </c>
      <c r="N211" s="623">
        <f t="shared" si="11"/>
        <v>0</v>
      </c>
      <c r="O211" s="74"/>
      <c r="P211" s="61"/>
      <c r="Q211" s="56"/>
      <c r="R211" s="72"/>
      <c r="S211" s="56"/>
      <c r="T211" s="56"/>
      <c r="U211" s="74"/>
      <c r="V211" s="61"/>
      <c r="W211" s="56"/>
      <c r="X211" s="72"/>
      <c r="Y211" s="56"/>
      <c r="Z211" s="56"/>
      <c r="AA211" s="74"/>
      <c r="AB211" s="61"/>
      <c r="AC211" s="74"/>
      <c r="AD211" s="61"/>
      <c r="AE211" s="74"/>
      <c r="AF211" s="61"/>
      <c r="AG211" s="74"/>
      <c r="AH211" s="61"/>
      <c r="AI211" s="74"/>
      <c r="AJ211" s="61"/>
      <c r="AK211" s="74"/>
      <c r="AL211" s="64"/>
      <c r="AM211" s="74"/>
      <c r="AN211" s="64"/>
      <c r="AO211" s="74"/>
      <c r="AP211" s="66"/>
      <c r="AQ211" s="74"/>
      <c r="AR211" s="61"/>
      <c r="AS211" s="275"/>
      <c r="AT211" s="74"/>
      <c r="AU211" s="61"/>
      <c r="AV211" s="626" t="str">
        <f>IF(AU211="","",IF(AU211="A",'１０.パネルラジエーター設備費用算出シート'!$G$13,IF(AU211="B",'１０.パネルラジエーター設備費用算出シート'!$N$13,IF(AU211="C",'１０.パネルラジエーター設備費用算出シート'!$G$23,IF(AU211="D",'１０.パネルラジエーター設備費用算出シート'!$N$23,IF(AU211="E",'１０.パネルラジエーター設備費用算出シート'!$G$33,IF(AU211="F",'１０.パネルラジエーター設備費用算出シート'!$N$33,IF(AU211="G",'１０.パネルラジエーター設備費用算出シート'!$G$43,IF(AU211="H",'１０.パネルラジエーター設備費用算出シート'!$N$43,IF(AU211="I",'１０.パネルラジエーター設備費用算出シート'!$G$54,'１０.パネルラジエーター設備費用算出シート'!$N$54))))))))))</f>
        <v/>
      </c>
      <c r="AW211" s="74"/>
      <c r="AX211" s="64"/>
      <c r="AY211" s="627"/>
      <c r="AZ211" s="74"/>
      <c r="BA211" s="32"/>
      <c r="BB211" s="32"/>
      <c r="BC211" s="32"/>
      <c r="BD211" s="32"/>
      <c r="BE211" s="32"/>
      <c r="BF211" s="32"/>
      <c r="BG211" s="32"/>
      <c r="BH211" s="32"/>
      <c r="BI211" s="32"/>
      <c r="BJ211" s="32"/>
      <c r="BK211" s="32"/>
      <c r="BL211" s="32"/>
    </row>
    <row r="212" spans="1:64" s="33" customFormat="1">
      <c r="A212" s="76"/>
      <c r="B212" s="57">
        <v>200</v>
      </c>
      <c r="C212" s="87"/>
      <c r="D212" s="58"/>
      <c r="E212" s="77"/>
      <c r="F212" s="620"/>
      <c r="G212" s="620"/>
      <c r="H212" s="61"/>
      <c r="I212" s="62"/>
      <c r="J212" s="61"/>
      <c r="K212" s="622" t="str">
        <f t="shared" si="9"/>
        <v/>
      </c>
      <c r="L212" s="622" t="str">
        <f>IF($G212="","",IF(OR('２.全体概要'!$C$15=1,'２.全体概要'!$C$15=2),INDEX($BG$15,MATCH($G212,$BF$15,-1)),IF('２.全体概要'!$C$15=3,INDEX($BG$14,MATCH($G212,$BF$14,-1)),INDEX($BG$13,MATCH($G212,$BF$13,-1)))))</f>
        <v/>
      </c>
      <c r="M212" s="622" t="str">
        <f t="shared" si="10"/>
        <v/>
      </c>
      <c r="N212" s="623">
        <f t="shared" si="11"/>
        <v>0</v>
      </c>
      <c r="O212" s="74"/>
      <c r="P212" s="61"/>
      <c r="Q212" s="56"/>
      <c r="R212" s="72"/>
      <c r="S212" s="56"/>
      <c r="T212" s="56"/>
      <c r="U212" s="74"/>
      <c r="V212" s="61"/>
      <c r="W212" s="56"/>
      <c r="X212" s="72"/>
      <c r="Y212" s="56"/>
      <c r="Z212" s="56"/>
      <c r="AA212" s="74"/>
      <c r="AB212" s="61"/>
      <c r="AC212" s="74"/>
      <c r="AD212" s="61"/>
      <c r="AE212" s="74"/>
      <c r="AF212" s="61"/>
      <c r="AG212" s="74"/>
      <c r="AH212" s="61"/>
      <c r="AI212" s="74"/>
      <c r="AJ212" s="61"/>
      <c r="AK212" s="74"/>
      <c r="AL212" s="64"/>
      <c r="AM212" s="74"/>
      <c r="AN212" s="64"/>
      <c r="AO212" s="74"/>
      <c r="AP212" s="66"/>
      <c r="AQ212" s="74"/>
      <c r="AR212" s="61"/>
      <c r="AS212" s="275"/>
      <c r="AT212" s="74"/>
      <c r="AU212" s="61"/>
      <c r="AV212" s="626" t="str">
        <f>IF(AU212="","",IF(AU212="A",'１０.パネルラジエーター設備費用算出シート'!$G$13,IF(AU212="B",'１０.パネルラジエーター設備費用算出シート'!$N$13,IF(AU212="C",'１０.パネルラジエーター設備費用算出シート'!$G$23,IF(AU212="D",'１０.パネルラジエーター設備費用算出シート'!$N$23,IF(AU212="E",'１０.パネルラジエーター設備費用算出シート'!$G$33,IF(AU212="F",'１０.パネルラジエーター設備費用算出シート'!$N$33,IF(AU212="G",'１０.パネルラジエーター設備費用算出シート'!$G$43,IF(AU212="H",'１０.パネルラジエーター設備費用算出シート'!$N$43,IF(AU212="I",'１０.パネルラジエーター設備費用算出シート'!$G$54,'１０.パネルラジエーター設備費用算出シート'!$N$54))))))))))</f>
        <v/>
      </c>
      <c r="AW212" s="74"/>
      <c r="AX212" s="64"/>
      <c r="AY212" s="627"/>
      <c r="AZ212" s="74"/>
      <c r="BA212" s="32"/>
      <c r="BB212" s="32"/>
      <c r="BC212" s="32"/>
      <c r="BD212" s="32"/>
      <c r="BE212" s="32"/>
      <c r="BF212" s="32"/>
      <c r="BG212" s="32"/>
      <c r="BH212" s="32"/>
      <c r="BI212" s="32"/>
      <c r="BJ212" s="32"/>
      <c r="BK212" s="32"/>
      <c r="BL212" s="32"/>
    </row>
    <row r="213" spans="1:64" s="33" customFormat="1">
      <c r="A213" s="76"/>
      <c r="B213" s="57">
        <v>201</v>
      </c>
      <c r="C213" s="87"/>
      <c r="D213" s="58"/>
      <c r="E213" s="77"/>
      <c r="F213" s="620"/>
      <c r="G213" s="620"/>
      <c r="H213" s="61"/>
      <c r="I213" s="62"/>
      <c r="J213" s="61"/>
      <c r="K213" s="622" t="str">
        <f t="shared" si="9"/>
        <v/>
      </c>
      <c r="L213" s="622" t="str">
        <f>IF($G213="","",IF(OR('２.全体概要'!$C$15=1,'２.全体概要'!$C$15=2),INDEX($BG$15,MATCH($G213,$BF$15,-1)),IF('２.全体概要'!$C$15=3,INDEX($BG$14,MATCH($G213,$BF$14,-1)),INDEX($BG$13,MATCH($G213,$BF$13,-1)))))</f>
        <v/>
      </c>
      <c r="M213" s="622" t="str">
        <f t="shared" si="10"/>
        <v/>
      </c>
      <c r="N213" s="623">
        <f t="shared" si="11"/>
        <v>0</v>
      </c>
      <c r="O213" s="74"/>
      <c r="P213" s="61"/>
      <c r="Q213" s="56"/>
      <c r="R213" s="72"/>
      <c r="S213" s="56"/>
      <c r="T213" s="56"/>
      <c r="U213" s="74"/>
      <c r="V213" s="61"/>
      <c r="W213" s="56"/>
      <c r="X213" s="72"/>
      <c r="Y213" s="56"/>
      <c r="Z213" s="56"/>
      <c r="AA213" s="74"/>
      <c r="AB213" s="61"/>
      <c r="AC213" s="74"/>
      <c r="AD213" s="61"/>
      <c r="AE213" s="74"/>
      <c r="AF213" s="61"/>
      <c r="AG213" s="74"/>
      <c r="AH213" s="61"/>
      <c r="AI213" s="74"/>
      <c r="AJ213" s="61"/>
      <c r="AK213" s="74"/>
      <c r="AL213" s="64"/>
      <c r="AM213" s="74"/>
      <c r="AN213" s="64"/>
      <c r="AO213" s="74"/>
      <c r="AP213" s="66"/>
      <c r="AQ213" s="74"/>
      <c r="AR213" s="61"/>
      <c r="AS213" s="275"/>
      <c r="AT213" s="74"/>
      <c r="AU213" s="61"/>
      <c r="AV213" s="626" t="str">
        <f>IF(AU213="","",IF(AU213="A",'１０.パネルラジエーター設備費用算出シート'!$G$13,IF(AU213="B",'１０.パネルラジエーター設備費用算出シート'!$N$13,IF(AU213="C",'１０.パネルラジエーター設備費用算出シート'!$G$23,IF(AU213="D",'１０.パネルラジエーター設備費用算出シート'!$N$23,IF(AU213="E",'１０.パネルラジエーター設備費用算出シート'!$G$33,IF(AU213="F",'１０.パネルラジエーター設備費用算出シート'!$N$33,IF(AU213="G",'１０.パネルラジエーター設備費用算出シート'!$G$43,IF(AU213="H",'１０.パネルラジエーター設備費用算出シート'!$N$43,IF(AU213="I",'１０.パネルラジエーター設備費用算出シート'!$G$54,'１０.パネルラジエーター設備費用算出シート'!$N$54))))))))))</f>
        <v/>
      </c>
      <c r="AW213" s="74"/>
      <c r="AX213" s="64"/>
      <c r="AY213" s="627"/>
      <c r="AZ213" s="74"/>
      <c r="BA213" s="32"/>
      <c r="BB213" s="32"/>
      <c r="BC213" s="32"/>
      <c r="BD213" s="32"/>
      <c r="BE213" s="32"/>
      <c r="BF213" s="32"/>
      <c r="BG213" s="32"/>
      <c r="BH213" s="32"/>
      <c r="BI213" s="32"/>
      <c r="BJ213" s="32"/>
      <c r="BK213" s="32"/>
      <c r="BL213" s="32"/>
    </row>
    <row r="214" spans="1:64" s="33" customFormat="1">
      <c r="A214" s="76"/>
      <c r="B214" s="57">
        <v>202</v>
      </c>
      <c r="C214" s="87"/>
      <c r="D214" s="58"/>
      <c r="E214" s="77"/>
      <c r="F214" s="620"/>
      <c r="G214" s="620"/>
      <c r="H214" s="61"/>
      <c r="I214" s="62"/>
      <c r="J214" s="61"/>
      <c r="K214" s="622" t="str">
        <f t="shared" si="9"/>
        <v/>
      </c>
      <c r="L214" s="622" t="str">
        <f>IF($G214="","",IF(OR('２.全体概要'!$C$15=1,'２.全体概要'!$C$15=2),INDEX($BG$15,MATCH($G214,$BF$15,-1)),IF('２.全体概要'!$C$15=3,INDEX($BG$14,MATCH($G214,$BF$14,-1)),INDEX($BG$13,MATCH($G214,$BF$13,-1)))))</f>
        <v/>
      </c>
      <c r="M214" s="622" t="str">
        <f t="shared" si="10"/>
        <v/>
      </c>
      <c r="N214" s="623">
        <f t="shared" si="11"/>
        <v>0</v>
      </c>
      <c r="O214" s="74"/>
      <c r="P214" s="61"/>
      <c r="Q214" s="56"/>
      <c r="R214" s="72"/>
      <c r="S214" s="56"/>
      <c r="T214" s="56"/>
      <c r="U214" s="74"/>
      <c r="V214" s="61"/>
      <c r="W214" s="56"/>
      <c r="X214" s="72"/>
      <c r="Y214" s="56"/>
      <c r="Z214" s="56"/>
      <c r="AA214" s="74"/>
      <c r="AB214" s="61"/>
      <c r="AC214" s="74"/>
      <c r="AD214" s="61"/>
      <c r="AE214" s="74"/>
      <c r="AF214" s="61"/>
      <c r="AG214" s="74"/>
      <c r="AH214" s="61"/>
      <c r="AI214" s="74"/>
      <c r="AJ214" s="61"/>
      <c r="AK214" s="74"/>
      <c r="AL214" s="64"/>
      <c r="AM214" s="74"/>
      <c r="AN214" s="64"/>
      <c r="AO214" s="74"/>
      <c r="AP214" s="66"/>
      <c r="AQ214" s="74"/>
      <c r="AR214" s="61"/>
      <c r="AS214" s="275"/>
      <c r="AT214" s="74"/>
      <c r="AU214" s="61"/>
      <c r="AV214" s="626" t="str">
        <f>IF(AU214="","",IF(AU214="A",'１０.パネルラジエーター設備費用算出シート'!$G$13,IF(AU214="B",'１０.パネルラジエーター設備費用算出シート'!$N$13,IF(AU214="C",'１０.パネルラジエーター設備費用算出シート'!$G$23,IF(AU214="D",'１０.パネルラジエーター設備費用算出シート'!$N$23,IF(AU214="E",'１０.パネルラジエーター設備費用算出シート'!$G$33,IF(AU214="F",'１０.パネルラジエーター設備費用算出シート'!$N$33,IF(AU214="G",'１０.パネルラジエーター設備費用算出シート'!$G$43,IF(AU214="H",'１０.パネルラジエーター設備費用算出シート'!$N$43,IF(AU214="I",'１０.パネルラジエーター設備費用算出シート'!$G$54,'１０.パネルラジエーター設備費用算出シート'!$N$54))))))))))</f>
        <v/>
      </c>
      <c r="AW214" s="74"/>
      <c r="AX214" s="64"/>
      <c r="AY214" s="627"/>
      <c r="AZ214" s="74"/>
      <c r="BA214" s="32"/>
      <c r="BB214" s="32"/>
      <c r="BC214" s="32"/>
      <c r="BD214" s="32"/>
      <c r="BE214" s="32"/>
      <c r="BF214" s="32"/>
      <c r="BG214" s="32"/>
      <c r="BH214" s="32"/>
      <c r="BI214" s="32"/>
      <c r="BJ214" s="32"/>
      <c r="BK214" s="32"/>
      <c r="BL214" s="32"/>
    </row>
    <row r="215" spans="1:64" s="33" customFormat="1">
      <c r="A215" s="76"/>
      <c r="B215" s="57">
        <v>203</v>
      </c>
      <c r="C215" s="87"/>
      <c r="D215" s="58"/>
      <c r="E215" s="77"/>
      <c r="F215" s="620"/>
      <c r="G215" s="620"/>
      <c r="H215" s="61"/>
      <c r="I215" s="62"/>
      <c r="J215" s="61"/>
      <c r="K215" s="622" t="str">
        <f t="shared" si="9"/>
        <v/>
      </c>
      <c r="L215" s="622" t="str">
        <f>IF($G215="","",IF(OR('２.全体概要'!$C$15=1,'２.全体概要'!$C$15=2),INDEX($BG$15,MATCH($G215,$BF$15,-1)),IF('２.全体概要'!$C$15=3,INDEX($BG$14,MATCH($G215,$BF$14,-1)),INDEX($BG$13,MATCH($G215,$BF$13,-1)))))</f>
        <v/>
      </c>
      <c r="M215" s="622" t="str">
        <f t="shared" si="10"/>
        <v/>
      </c>
      <c r="N215" s="623">
        <f t="shared" si="11"/>
        <v>0</v>
      </c>
      <c r="O215" s="74"/>
      <c r="P215" s="61"/>
      <c r="Q215" s="56"/>
      <c r="R215" s="72"/>
      <c r="S215" s="56"/>
      <c r="T215" s="56"/>
      <c r="U215" s="74"/>
      <c r="V215" s="61"/>
      <c r="W215" s="56"/>
      <c r="X215" s="72"/>
      <c r="Y215" s="56"/>
      <c r="Z215" s="56"/>
      <c r="AA215" s="74"/>
      <c r="AB215" s="61"/>
      <c r="AC215" s="74"/>
      <c r="AD215" s="61"/>
      <c r="AE215" s="74"/>
      <c r="AF215" s="61"/>
      <c r="AG215" s="74"/>
      <c r="AH215" s="61"/>
      <c r="AI215" s="74"/>
      <c r="AJ215" s="61"/>
      <c r="AK215" s="74"/>
      <c r="AL215" s="64"/>
      <c r="AM215" s="74"/>
      <c r="AN215" s="64"/>
      <c r="AO215" s="74"/>
      <c r="AP215" s="66"/>
      <c r="AQ215" s="74"/>
      <c r="AR215" s="61"/>
      <c r="AS215" s="275"/>
      <c r="AT215" s="74"/>
      <c r="AU215" s="61"/>
      <c r="AV215" s="626" t="str">
        <f>IF(AU215="","",IF(AU215="A",'１０.パネルラジエーター設備費用算出シート'!$G$13,IF(AU215="B",'１０.パネルラジエーター設備費用算出シート'!$N$13,IF(AU215="C",'１０.パネルラジエーター設備費用算出シート'!$G$23,IF(AU215="D",'１０.パネルラジエーター設備費用算出シート'!$N$23,IF(AU215="E",'１０.パネルラジエーター設備費用算出シート'!$G$33,IF(AU215="F",'１０.パネルラジエーター設備費用算出シート'!$N$33,IF(AU215="G",'１０.パネルラジエーター設備費用算出シート'!$G$43,IF(AU215="H",'１０.パネルラジエーター設備費用算出シート'!$N$43,IF(AU215="I",'１０.パネルラジエーター設備費用算出シート'!$G$54,'１０.パネルラジエーター設備費用算出シート'!$N$54))))))))))</f>
        <v/>
      </c>
      <c r="AW215" s="74"/>
      <c r="AX215" s="64"/>
      <c r="AY215" s="627"/>
      <c r="AZ215" s="74"/>
      <c r="BA215" s="32"/>
      <c r="BB215" s="32"/>
      <c r="BC215" s="32"/>
      <c r="BD215" s="32"/>
      <c r="BE215" s="32"/>
      <c r="BF215" s="32"/>
      <c r="BG215" s="32"/>
      <c r="BH215" s="32"/>
      <c r="BI215" s="32"/>
      <c r="BJ215" s="32"/>
      <c r="BK215" s="32"/>
      <c r="BL215" s="32"/>
    </row>
    <row r="216" spans="1:64" s="33" customFormat="1">
      <c r="A216" s="76"/>
      <c r="B216" s="57">
        <v>204</v>
      </c>
      <c r="C216" s="87"/>
      <c r="D216" s="58"/>
      <c r="E216" s="77"/>
      <c r="F216" s="620"/>
      <c r="G216" s="620"/>
      <c r="H216" s="61"/>
      <c r="I216" s="62"/>
      <c r="J216" s="61"/>
      <c r="K216" s="622" t="str">
        <f t="shared" si="9"/>
        <v/>
      </c>
      <c r="L216" s="622" t="str">
        <f>IF($G216="","",IF(OR('２.全体概要'!$C$15=1,'２.全体概要'!$C$15=2),INDEX($BG$15,MATCH($G216,$BF$15,-1)),IF('２.全体概要'!$C$15=3,INDEX($BG$14,MATCH($G216,$BF$14,-1)),INDEX($BG$13,MATCH($G216,$BF$13,-1)))))</f>
        <v/>
      </c>
      <c r="M216" s="622" t="str">
        <f t="shared" si="10"/>
        <v/>
      </c>
      <c r="N216" s="623">
        <f t="shared" si="11"/>
        <v>0</v>
      </c>
      <c r="O216" s="74"/>
      <c r="P216" s="61"/>
      <c r="Q216" s="56"/>
      <c r="R216" s="72"/>
      <c r="S216" s="56"/>
      <c r="T216" s="56"/>
      <c r="U216" s="74"/>
      <c r="V216" s="61"/>
      <c r="W216" s="56"/>
      <c r="X216" s="72"/>
      <c r="Y216" s="56"/>
      <c r="Z216" s="56"/>
      <c r="AA216" s="74"/>
      <c r="AB216" s="61"/>
      <c r="AC216" s="74"/>
      <c r="AD216" s="61"/>
      <c r="AE216" s="74"/>
      <c r="AF216" s="61"/>
      <c r="AG216" s="74"/>
      <c r="AH216" s="61"/>
      <c r="AI216" s="74"/>
      <c r="AJ216" s="61"/>
      <c r="AK216" s="74"/>
      <c r="AL216" s="64"/>
      <c r="AM216" s="74"/>
      <c r="AN216" s="64"/>
      <c r="AO216" s="74"/>
      <c r="AP216" s="66"/>
      <c r="AQ216" s="74"/>
      <c r="AR216" s="61"/>
      <c r="AS216" s="275"/>
      <c r="AT216" s="74"/>
      <c r="AU216" s="61"/>
      <c r="AV216" s="626" t="str">
        <f>IF(AU216="","",IF(AU216="A",'１０.パネルラジエーター設備費用算出シート'!$G$13,IF(AU216="B",'１０.パネルラジエーター設備費用算出シート'!$N$13,IF(AU216="C",'１０.パネルラジエーター設備費用算出シート'!$G$23,IF(AU216="D",'１０.パネルラジエーター設備費用算出シート'!$N$23,IF(AU216="E",'１０.パネルラジエーター設備費用算出シート'!$G$33,IF(AU216="F",'１０.パネルラジエーター設備費用算出シート'!$N$33,IF(AU216="G",'１０.パネルラジエーター設備費用算出シート'!$G$43,IF(AU216="H",'１０.パネルラジエーター設備費用算出シート'!$N$43,IF(AU216="I",'１０.パネルラジエーター設備費用算出シート'!$G$54,'１０.パネルラジエーター設備費用算出シート'!$N$54))))))))))</f>
        <v/>
      </c>
      <c r="AW216" s="74"/>
      <c r="AX216" s="64"/>
      <c r="AY216" s="627"/>
      <c r="AZ216" s="74"/>
      <c r="BA216" s="32"/>
      <c r="BB216" s="32"/>
      <c r="BC216" s="32"/>
      <c r="BD216" s="32"/>
      <c r="BE216" s="32"/>
      <c r="BF216" s="32"/>
      <c r="BG216" s="32"/>
      <c r="BH216" s="32"/>
      <c r="BI216" s="32"/>
      <c r="BJ216" s="32"/>
      <c r="BK216" s="32"/>
      <c r="BL216" s="32"/>
    </row>
    <row r="217" spans="1:64" s="33" customFormat="1">
      <c r="A217" s="76"/>
      <c r="B217" s="57">
        <v>205</v>
      </c>
      <c r="C217" s="87"/>
      <c r="D217" s="58"/>
      <c r="E217" s="77"/>
      <c r="F217" s="620"/>
      <c r="G217" s="620"/>
      <c r="H217" s="61"/>
      <c r="I217" s="62"/>
      <c r="J217" s="61"/>
      <c r="K217" s="622" t="str">
        <f t="shared" si="9"/>
        <v/>
      </c>
      <c r="L217" s="622" t="str">
        <f>IF($G217="","",IF(OR('２.全体概要'!$C$15=1,'２.全体概要'!$C$15=2),INDEX($BG$15,MATCH($G217,$BF$15,-1)),IF('２.全体概要'!$C$15=3,INDEX($BG$14,MATCH($G217,$BF$14,-1)),INDEX($BG$13,MATCH($G217,$BF$13,-1)))))</f>
        <v/>
      </c>
      <c r="M217" s="622" t="str">
        <f t="shared" si="10"/>
        <v/>
      </c>
      <c r="N217" s="623">
        <f t="shared" si="11"/>
        <v>0</v>
      </c>
      <c r="O217" s="74"/>
      <c r="P217" s="61"/>
      <c r="Q217" s="56"/>
      <c r="R217" s="72"/>
      <c r="S217" s="56"/>
      <c r="T217" s="56"/>
      <c r="U217" s="74"/>
      <c r="V217" s="61"/>
      <c r="W217" s="56"/>
      <c r="X217" s="72"/>
      <c r="Y217" s="56"/>
      <c r="Z217" s="56"/>
      <c r="AA217" s="74"/>
      <c r="AB217" s="61"/>
      <c r="AC217" s="74"/>
      <c r="AD217" s="61"/>
      <c r="AE217" s="74"/>
      <c r="AF217" s="61"/>
      <c r="AG217" s="74"/>
      <c r="AH217" s="61"/>
      <c r="AI217" s="74"/>
      <c r="AJ217" s="61"/>
      <c r="AK217" s="74"/>
      <c r="AL217" s="64"/>
      <c r="AM217" s="74"/>
      <c r="AN217" s="64"/>
      <c r="AO217" s="74"/>
      <c r="AP217" s="66"/>
      <c r="AQ217" s="74"/>
      <c r="AR217" s="61"/>
      <c r="AS217" s="275"/>
      <c r="AT217" s="74"/>
      <c r="AU217" s="61"/>
      <c r="AV217" s="626" t="str">
        <f>IF(AU217="","",IF(AU217="A",'１０.パネルラジエーター設備費用算出シート'!$G$13,IF(AU217="B",'１０.パネルラジエーター設備費用算出シート'!$N$13,IF(AU217="C",'１０.パネルラジエーター設備費用算出シート'!$G$23,IF(AU217="D",'１０.パネルラジエーター設備費用算出シート'!$N$23,IF(AU217="E",'１０.パネルラジエーター設備費用算出シート'!$G$33,IF(AU217="F",'１０.パネルラジエーター設備費用算出シート'!$N$33,IF(AU217="G",'１０.パネルラジエーター設備費用算出シート'!$G$43,IF(AU217="H",'１０.パネルラジエーター設備費用算出シート'!$N$43,IF(AU217="I",'１０.パネルラジエーター設備費用算出シート'!$G$54,'１０.パネルラジエーター設備費用算出シート'!$N$54))))))))))</f>
        <v/>
      </c>
      <c r="AW217" s="74"/>
      <c r="AX217" s="64"/>
      <c r="AY217" s="627"/>
      <c r="AZ217" s="74"/>
      <c r="BA217" s="32"/>
      <c r="BB217" s="32"/>
      <c r="BC217" s="32"/>
      <c r="BD217" s="32"/>
      <c r="BE217" s="32"/>
      <c r="BF217" s="32"/>
      <c r="BG217" s="32"/>
      <c r="BH217" s="32"/>
      <c r="BI217" s="32"/>
      <c r="BJ217" s="32"/>
      <c r="BK217" s="32"/>
      <c r="BL217" s="32"/>
    </row>
    <row r="218" spans="1:64" s="33" customFormat="1">
      <c r="A218" s="76"/>
      <c r="B218" s="57">
        <v>206</v>
      </c>
      <c r="C218" s="87"/>
      <c r="D218" s="58"/>
      <c r="E218" s="77"/>
      <c r="F218" s="620"/>
      <c r="G218" s="620"/>
      <c r="H218" s="61"/>
      <c r="I218" s="62"/>
      <c r="J218" s="61"/>
      <c r="K218" s="622" t="str">
        <f t="shared" si="9"/>
        <v/>
      </c>
      <c r="L218" s="622" t="str">
        <f>IF($G218="","",IF(OR('２.全体概要'!$C$15=1,'２.全体概要'!$C$15=2),INDEX($BG$15,MATCH($G218,$BF$15,-1)),IF('２.全体概要'!$C$15=3,INDEX($BG$14,MATCH($G218,$BF$14,-1)),INDEX($BG$13,MATCH($G218,$BF$13,-1)))))</f>
        <v/>
      </c>
      <c r="M218" s="622" t="str">
        <f t="shared" si="10"/>
        <v/>
      </c>
      <c r="N218" s="623">
        <f t="shared" si="11"/>
        <v>0</v>
      </c>
      <c r="O218" s="74"/>
      <c r="P218" s="61"/>
      <c r="Q218" s="56"/>
      <c r="R218" s="72"/>
      <c r="S218" s="56"/>
      <c r="T218" s="56"/>
      <c r="U218" s="74"/>
      <c r="V218" s="61"/>
      <c r="W218" s="56"/>
      <c r="X218" s="72"/>
      <c r="Y218" s="56"/>
      <c r="Z218" s="56"/>
      <c r="AA218" s="74"/>
      <c r="AB218" s="61"/>
      <c r="AC218" s="74"/>
      <c r="AD218" s="61"/>
      <c r="AE218" s="74"/>
      <c r="AF218" s="61"/>
      <c r="AG218" s="74"/>
      <c r="AH218" s="61"/>
      <c r="AI218" s="74"/>
      <c r="AJ218" s="61"/>
      <c r="AK218" s="74"/>
      <c r="AL218" s="64"/>
      <c r="AM218" s="74"/>
      <c r="AN218" s="64"/>
      <c r="AO218" s="74"/>
      <c r="AP218" s="66"/>
      <c r="AQ218" s="74"/>
      <c r="AR218" s="61"/>
      <c r="AS218" s="275"/>
      <c r="AT218" s="74"/>
      <c r="AU218" s="61"/>
      <c r="AV218" s="626" t="str">
        <f>IF(AU218="","",IF(AU218="A",'１０.パネルラジエーター設備費用算出シート'!$G$13,IF(AU218="B",'１０.パネルラジエーター設備費用算出シート'!$N$13,IF(AU218="C",'１０.パネルラジエーター設備費用算出シート'!$G$23,IF(AU218="D",'１０.パネルラジエーター設備費用算出シート'!$N$23,IF(AU218="E",'１０.パネルラジエーター設備費用算出シート'!$G$33,IF(AU218="F",'１０.パネルラジエーター設備費用算出シート'!$N$33,IF(AU218="G",'１０.パネルラジエーター設備費用算出シート'!$G$43,IF(AU218="H",'１０.パネルラジエーター設備費用算出シート'!$N$43,IF(AU218="I",'１０.パネルラジエーター設備費用算出シート'!$G$54,'１０.パネルラジエーター設備費用算出シート'!$N$54))))))))))</f>
        <v/>
      </c>
      <c r="AW218" s="74"/>
      <c r="AX218" s="64"/>
      <c r="AY218" s="627"/>
      <c r="AZ218" s="74"/>
      <c r="BA218" s="32"/>
      <c r="BB218" s="32"/>
      <c r="BC218" s="32"/>
      <c r="BD218" s="32"/>
      <c r="BE218" s="32"/>
      <c r="BF218" s="32"/>
      <c r="BG218" s="32"/>
      <c r="BH218" s="32"/>
      <c r="BI218" s="32"/>
      <c r="BJ218" s="32"/>
      <c r="BK218" s="32"/>
      <c r="BL218" s="32"/>
    </row>
    <row r="219" spans="1:64" s="33" customFormat="1">
      <c r="A219" s="76"/>
      <c r="B219" s="57">
        <v>207</v>
      </c>
      <c r="C219" s="87"/>
      <c r="D219" s="58"/>
      <c r="E219" s="77"/>
      <c r="F219" s="620"/>
      <c r="G219" s="620"/>
      <c r="H219" s="61"/>
      <c r="I219" s="62"/>
      <c r="J219" s="61"/>
      <c r="K219" s="622" t="str">
        <f t="shared" si="9"/>
        <v/>
      </c>
      <c r="L219" s="622" t="str">
        <f>IF($G219="","",IF(OR('２.全体概要'!$C$15=1,'２.全体概要'!$C$15=2),INDEX($BG$15,MATCH($G219,$BF$15,-1)),IF('２.全体概要'!$C$15=3,INDEX($BG$14,MATCH($G219,$BF$14,-1)),INDEX($BG$13,MATCH($G219,$BF$13,-1)))))</f>
        <v/>
      </c>
      <c r="M219" s="622" t="str">
        <f t="shared" si="10"/>
        <v/>
      </c>
      <c r="N219" s="623">
        <f t="shared" si="11"/>
        <v>0</v>
      </c>
      <c r="O219" s="74"/>
      <c r="P219" s="61"/>
      <c r="Q219" s="56"/>
      <c r="R219" s="72"/>
      <c r="S219" s="56"/>
      <c r="T219" s="56"/>
      <c r="U219" s="74"/>
      <c r="V219" s="61"/>
      <c r="W219" s="56"/>
      <c r="X219" s="72"/>
      <c r="Y219" s="56"/>
      <c r="Z219" s="56"/>
      <c r="AA219" s="74"/>
      <c r="AB219" s="61"/>
      <c r="AC219" s="74"/>
      <c r="AD219" s="61"/>
      <c r="AE219" s="74"/>
      <c r="AF219" s="61"/>
      <c r="AG219" s="74"/>
      <c r="AH219" s="61"/>
      <c r="AI219" s="74"/>
      <c r="AJ219" s="61"/>
      <c r="AK219" s="74"/>
      <c r="AL219" s="64"/>
      <c r="AM219" s="74"/>
      <c r="AN219" s="64"/>
      <c r="AO219" s="74"/>
      <c r="AP219" s="66"/>
      <c r="AQ219" s="74"/>
      <c r="AR219" s="61"/>
      <c r="AS219" s="275"/>
      <c r="AT219" s="74"/>
      <c r="AU219" s="61"/>
      <c r="AV219" s="626" t="str">
        <f>IF(AU219="","",IF(AU219="A",'１０.パネルラジエーター設備費用算出シート'!$G$13,IF(AU219="B",'１０.パネルラジエーター設備費用算出シート'!$N$13,IF(AU219="C",'１０.パネルラジエーター設備費用算出シート'!$G$23,IF(AU219="D",'１０.パネルラジエーター設備費用算出シート'!$N$23,IF(AU219="E",'１０.パネルラジエーター設備費用算出シート'!$G$33,IF(AU219="F",'１０.パネルラジエーター設備費用算出シート'!$N$33,IF(AU219="G",'１０.パネルラジエーター設備費用算出シート'!$G$43,IF(AU219="H",'１０.パネルラジエーター設備費用算出シート'!$N$43,IF(AU219="I",'１０.パネルラジエーター設備費用算出シート'!$G$54,'１０.パネルラジエーター設備費用算出シート'!$N$54))))))))))</f>
        <v/>
      </c>
      <c r="AW219" s="74"/>
      <c r="AX219" s="64"/>
      <c r="AY219" s="627"/>
      <c r="AZ219" s="74"/>
      <c r="BA219" s="32"/>
      <c r="BB219" s="32"/>
      <c r="BC219" s="32"/>
      <c r="BD219" s="32"/>
      <c r="BE219" s="32"/>
      <c r="BF219" s="32"/>
      <c r="BG219" s="32"/>
      <c r="BH219" s="32"/>
      <c r="BI219" s="32"/>
      <c r="BJ219" s="32"/>
      <c r="BK219" s="32"/>
      <c r="BL219" s="32"/>
    </row>
    <row r="220" spans="1:64" s="33" customFormat="1">
      <c r="A220" s="76"/>
      <c r="B220" s="57">
        <v>208</v>
      </c>
      <c r="C220" s="87"/>
      <c r="D220" s="58"/>
      <c r="E220" s="77"/>
      <c r="F220" s="620"/>
      <c r="G220" s="620"/>
      <c r="H220" s="61"/>
      <c r="I220" s="62"/>
      <c r="J220" s="61"/>
      <c r="K220" s="622" t="str">
        <f t="shared" si="9"/>
        <v/>
      </c>
      <c r="L220" s="622" t="str">
        <f>IF($G220="","",IF(OR('２.全体概要'!$C$15=1,'２.全体概要'!$C$15=2),INDEX($BG$15,MATCH($G220,$BF$15,-1)),IF('２.全体概要'!$C$15=3,INDEX($BG$14,MATCH($G220,$BF$14,-1)),INDEX($BG$13,MATCH($G220,$BF$13,-1)))))</f>
        <v/>
      </c>
      <c r="M220" s="622" t="str">
        <f t="shared" si="10"/>
        <v/>
      </c>
      <c r="N220" s="623">
        <f t="shared" si="11"/>
        <v>0</v>
      </c>
      <c r="O220" s="74"/>
      <c r="P220" s="61"/>
      <c r="Q220" s="56"/>
      <c r="R220" s="72"/>
      <c r="S220" s="56"/>
      <c r="T220" s="56"/>
      <c r="U220" s="74"/>
      <c r="V220" s="61"/>
      <c r="W220" s="56"/>
      <c r="X220" s="72"/>
      <c r="Y220" s="56"/>
      <c r="Z220" s="56"/>
      <c r="AA220" s="74"/>
      <c r="AB220" s="61"/>
      <c r="AC220" s="74"/>
      <c r="AD220" s="61"/>
      <c r="AE220" s="74"/>
      <c r="AF220" s="61"/>
      <c r="AG220" s="74"/>
      <c r="AH220" s="61"/>
      <c r="AI220" s="74"/>
      <c r="AJ220" s="61"/>
      <c r="AK220" s="74"/>
      <c r="AL220" s="64"/>
      <c r="AM220" s="74"/>
      <c r="AN220" s="64"/>
      <c r="AO220" s="74"/>
      <c r="AP220" s="66"/>
      <c r="AQ220" s="74"/>
      <c r="AR220" s="61"/>
      <c r="AS220" s="275"/>
      <c r="AT220" s="74"/>
      <c r="AU220" s="61"/>
      <c r="AV220" s="626" t="str">
        <f>IF(AU220="","",IF(AU220="A",'１０.パネルラジエーター設備費用算出シート'!$G$13,IF(AU220="B",'１０.パネルラジエーター設備費用算出シート'!$N$13,IF(AU220="C",'１０.パネルラジエーター設備費用算出シート'!$G$23,IF(AU220="D",'１０.パネルラジエーター設備費用算出シート'!$N$23,IF(AU220="E",'１０.パネルラジエーター設備費用算出シート'!$G$33,IF(AU220="F",'１０.パネルラジエーター設備費用算出シート'!$N$33,IF(AU220="G",'１０.パネルラジエーター設備費用算出シート'!$G$43,IF(AU220="H",'１０.パネルラジエーター設備費用算出シート'!$N$43,IF(AU220="I",'１０.パネルラジエーター設備費用算出シート'!$G$54,'１０.パネルラジエーター設備費用算出シート'!$N$54))))))))))</f>
        <v/>
      </c>
      <c r="AW220" s="74"/>
      <c r="AX220" s="64"/>
      <c r="AY220" s="627"/>
      <c r="AZ220" s="74"/>
      <c r="BA220" s="32"/>
      <c r="BB220" s="32"/>
      <c r="BC220" s="32"/>
      <c r="BD220" s="32"/>
      <c r="BE220" s="32"/>
      <c r="BF220" s="32"/>
      <c r="BG220" s="32"/>
      <c r="BH220" s="32"/>
      <c r="BI220" s="32"/>
      <c r="BJ220" s="32"/>
      <c r="BK220" s="32"/>
      <c r="BL220" s="32"/>
    </row>
    <row r="221" spans="1:64" s="33" customFormat="1">
      <c r="A221" s="76"/>
      <c r="B221" s="57">
        <v>209</v>
      </c>
      <c r="C221" s="87"/>
      <c r="D221" s="58"/>
      <c r="E221" s="77"/>
      <c r="F221" s="620"/>
      <c r="G221" s="620"/>
      <c r="H221" s="61"/>
      <c r="I221" s="62"/>
      <c r="J221" s="61"/>
      <c r="K221" s="622" t="str">
        <f t="shared" si="9"/>
        <v/>
      </c>
      <c r="L221" s="622" t="str">
        <f>IF($G221="","",IF(OR('２.全体概要'!$C$15=1,'２.全体概要'!$C$15=2),INDEX($BG$15,MATCH($G221,$BF$15,-1)),IF('２.全体概要'!$C$15=3,INDEX($BG$14,MATCH($G221,$BF$14,-1)),INDEX($BG$13,MATCH($G221,$BF$13,-1)))))</f>
        <v/>
      </c>
      <c r="M221" s="622" t="str">
        <f t="shared" si="10"/>
        <v/>
      </c>
      <c r="N221" s="623">
        <f t="shared" si="11"/>
        <v>0</v>
      </c>
      <c r="O221" s="74"/>
      <c r="P221" s="61"/>
      <c r="Q221" s="56"/>
      <c r="R221" s="72"/>
      <c r="S221" s="56"/>
      <c r="T221" s="56"/>
      <c r="U221" s="74"/>
      <c r="V221" s="61"/>
      <c r="W221" s="56"/>
      <c r="X221" s="72"/>
      <c r="Y221" s="56"/>
      <c r="Z221" s="56"/>
      <c r="AA221" s="74"/>
      <c r="AB221" s="61"/>
      <c r="AC221" s="74"/>
      <c r="AD221" s="61"/>
      <c r="AE221" s="74"/>
      <c r="AF221" s="61"/>
      <c r="AG221" s="74"/>
      <c r="AH221" s="61"/>
      <c r="AI221" s="74"/>
      <c r="AJ221" s="61"/>
      <c r="AK221" s="74"/>
      <c r="AL221" s="64"/>
      <c r="AM221" s="74"/>
      <c r="AN221" s="64"/>
      <c r="AO221" s="74"/>
      <c r="AP221" s="66"/>
      <c r="AQ221" s="74"/>
      <c r="AR221" s="61"/>
      <c r="AS221" s="275"/>
      <c r="AT221" s="74"/>
      <c r="AU221" s="61"/>
      <c r="AV221" s="626" t="str">
        <f>IF(AU221="","",IF(AU221="A",'１０.パネルラジエーター設備費用算出シート'!$G$13,IF(AU221="B",'１０.パネルラジエーター設備費用算出シート'!$N$13,IF(AU221="C",'１０.パネルラジエーター設備費用算出シート'!$G$23,IF(AU221="D",'１０.パネルラジエーター設備費用算出シート'!$N$23,IF(AU221="E",'１０.パネルラジエーター設備費用算出シート'!$G$33,IF(AU221="F",'１０.パネルラジエーター設備費用算出シート'!$N$33,IF(AU221="G",'１０.パネルラジエーター設備費用算出シート'!$G$43,IF(AU221="H",'１０.パネルラジエーター設備費用算出シート'!$N$43,IF(AU221="I",'１０.パネルラジエーター設備費用算出シート'!$G$54,'１０.パネルラジエーター設備費用算出シート'!$N$54))))))))))</f>
        <v/>
      </c>
      <c r="AW221" s="74"/>
      <c r="AX221" s="64"/>
      <c r="AY221" s="627"/>
      <c r="AZ221" s="74"/>
      <c r="BA221" s="32"/>
      <c r="BB221" s="32"/>
      <c r="BC221" s="32"/>
      <c r="BD221" s="32"/>
      <c r="BE221" s="32"/>
      <c r="BF221" s="32"/>
      <c r="BG221" s="32"/>
      <c r="BH221" s="32"/>
      <c r="BI221" s="32"/>
      <c r="BJ221" s="32"/>
      <c r="BK221" s="32"/>
      <c r="BL221" s="32"/>
    </row>
    <row r="222" spans="1:64" s="33" customFormat="1">
      <c r="A222" s="76"/>
      <c r="B222" s="57">
        <v>210</v>
      </c>
      <c r="C222" s="87"/>
      <c r="D222" s="58"/>
      <c r="E222" s="77"/>
      <c r="F222" s="620"/>
      <c r="G222" s="620"/>
      <c r="H222" s="61"/>
      <c r="I222" s="62"/>
      <c r="J222" s="61"/>
      <c r="K222" s="622" t="str">
        <f t="shared" si="9"/>
        <v/>
      </c>
      <c r="L222" s="622" t="str">
        <f>IF($G222="","",IF(OR('２.全体概要'!$C$15=1,'２.全体概要'!$C$15=2),INDEX($BG$15,MATCH($G222,$BF$15,-1)),IF('２.全体概要'!$C$15=3,INDEX($BG$14,MATCH($G222,$BF$14,-1)),INDEX($BG$13,MATCH($G222,$BF$13,-1)))))</f>
        <v/>
      </c>
      <c r="M222" s="622" t="str">
        <f t="shared" si="10"/>
        <v/>
      </c>
      <c r="N222" s="623">
        <f t="shared" si="11"/>
        <v>0</v>
      </c>
      <c r="O222" s="74"/>
      <c r="P222" s="61"/>
      <c r="Q222" s="56"/>
      <c r="R222" s="72"/>
      <c r="S222" s="56"/>
      <c r="T222" s="56"/>
      <c r="U222" s="74"/>
      <c r="V222" s="61"/>
      <c r="W222" s="56"/>
      <c r="X222" s="72"/>
      <c r="Y222" s="56"/>
      <c r="Z222" s="56"/>
      <c r="AA222" s="74"/>
      <c r="AB222" s="61"/>
      <c r="AC222" s="74"/>
      <c r="AD222" s="61"/>
      <c r="AE222" s="74"/>
      <c r="AF222" s="61"/>
      <c r="AG222" s="74"/>
      <c r="AH222" s="61"/>
      <c r="AI222" s="74"/>
      <c r="AJ222" s="61"/>
      <c r="AK222" s="74"/>
      <c r="AL222" s="64"/>
      <c r="AM222" s="74"/>
      <c r="AN222" s="64"/>
      <c r="AO222" s="74"/>
      <c r="AP222" s="66"/>
      <c r="AQ222" s="74"/>
      <c r="AR222" s="61"/>
      <c r="AS222" s="275"/>
      <c r="AT222" s="74"/>
      <c r="AU222" s="61"/>
      <c r="AV222" s="626" t="str">
        <f>IF(AU222="","",IF(AU222="A",'１０.パネルラジエーター設備費用算出シート'!$G$13,IF(AU222="B",'１０.パネルラジエーター設備費用算出シート'!$N$13,IF(AU222="C",'１０.パネルラジエーター設備費用算出シート'!$G$23,IF(AU222="D",'１０.パネルラジエーター設備費用算出シート'!$N$23,IF(AU222="E",'１０.パネルラジエーター設備費用算出シート'!$G$33,IF(AU222="F",'１０.パネルラジエーター設備費用算出シート'!$N$33,IF(AU222="G",'１０.パネルラジエーター設備費用算出シート'!$G$43,IF(AU222="H",'１０.パネルラジエーター設備費用算出シート'!$N$43,IF(AU222="I",'１０.パネルラジエーター設備費用算出シート'!$G$54,'１０.パネルラジエーター設備費用算出シート'!$N$54))))))))))</f>
        <v/>
      </c>
      <c r="AW222" s="74"/>
      <c r="AX222" s="64"/>
      <c r="AY222" s="627"/>
      <c r="AZ222" s="74"/>
      <c r="BA222" s="32"/>
      <c r="BB222" s="32"/>
      <c r="BC222" s="32"/>
      <c r="BD222" s="32"/>
      <c r="BE222" s="32"/>
      <c r="BF222" s="32"/>
      <c r="BG222" s="32"/>
      <c r="BH222" s="32"/>
      <c r="BI222" s="32"/>
      <c r="BJ222" s="32"/>
      <c r="BK222" s="32"/>
      <c r="BL222" s="32"/>
    </row>
    <row r="223" spans="1:64" s="33" customFormat="1">
      <c r="A223" s="76"/>
      <c r="B223" s="57">
        <v>211</v>
      </c>
      <c r="C223" s="87"/>
      <c r="D223" s="58"/>
      <c r="E223" s="77"/>
      <c r="F223" s="620"/>
      <c r="G223" s="620"/>
      <c r="H223" s="61"/>
      <c r="I223" s="62"/>
      <c r="J223" s="61"/>
      <c r="K223" s="622" t="str">
        <f t="shared" si="9"/>
        <v/>
      </c>
      <c r="L223" s="622" t="str">
        <f>IF($G223="","",IF(OR('２.全体概要'!$C$15=1,'２.全体概要'!$C$15=2),INDEX($BG$15,MATCH($G223,$BF$15,-1)),IF('２.全体概要'!$C$15=3,INDEX($BG$14,MATCH($G223,$BF$14,-1)),INDEX($BG$13,MATCH($G223,$BF$13,-1)))))</f>
        <v/>
      </c>
      <c r="M223" s="622" t="str">
        <f t="shared" si="10"/>
        <v/>
      </c>
      <c r="N223" s="623">
        <f t="shared" si="11"/>
        <v>0</v>
      </c>
      <c r="O223" s="74"/>
      <c r="P223" s="61"/>
      <c r="Q223" s="56"/>
      <c r="R223" s="72"/>
      <c r="S223" s="56"/>
      <c r="T223" s="56"/>
      <c r="U223" s="74"/>
      <c r="V223" s="61"/>
      <c r="W223" s="56"/>
      <c r="X223" s="72"/>
      <c r="Y223" s="56"/>
      <c r="Z223" s="56"/>
      <c r="AA223" s="74"/>
      <c r="AB223" s="61"/>
      <c r="AC223" s="74"/>
      <c r="AD223" s="61"/>
      <c r="AE223" s="74"/>
      <c r="AF223" s="61"/>
      <c r="AG223" s="74"/>
      <c r="AH223" s="61"/>
      <c r="AI223" s="74"/>
      <c r="AJ223" s="61"/>
      <c r="AK223" s="74"/>
      <c r="AL223" s="64"/>
      <c r="AM223" s="74"/>
      <c r="AN223" s="64"/>
      <c r="AO223" s="74"/>
      <c r="AP223" s="66"/>
      <c r="AQ223" s="74"/>
      <c r="AR223" s="61"/>
      <c r="AS223" s="275"/>
      <c r="AT223" s="74"/>
      <c r="AU223" s="61"/>
      <c r="AV223" s="626" t="str">
        <f>IF(AU223="","",IF(AU223="A",'１０.パネルラジエーター設備費用算出シート'!$G$13,IF(AU223="B",'１０.パネルラジエーター設備費用算出シート'!$N$13,IF(AU223="C",'１０.パネルラジエーター設備費用算出シート'!$G$23,IF(AU223="D",'１０.パネルラジエーター設備費用算出シート'!$N$23,IF(AU223="E",'１０.パネルラジエーター設備費用算出シート'!$G$33,IF(AU223="F",'１０.パネルラジエーター設備費用算出シート'!$N$33,IF(AU223="G",'１０.パネルラジエーター設備費用算出シート'!$G$43,IF(AU223="H",'１０.パネルラジエーター設備費用算出シート'!$N$43,IF(AU223="I",'１０.パネルラジエーター設備費用算出シート'!$G$54,'１０.パネルラジエーター設備費用算出シート'!$N$54))))))))))</f>
        <v/>
      </c>
      <c r="AW223" s="74"/>
      <c r="AX223" s="64"/>
      <c r="AY223" s="627"/>
      <c r="AZ223" s="74"/>
      <c r="BA223" s="32"/>
      <c r="BB223" s="32"/>
      <c r="BC223" s="32"/>
      <c r="BD223" s="32"/>
      <c r="BE223" s="32"/>
      <c r="BF223" s="32"/>
      <c r="BG223" s="32"/>
      <c r="BH223" s="32"/>
      <c r="BI223" s="32"/>
      <c r="BJ223" s="32"/>
      <c r="BK223" s="32"/>
      <c r="BL223" s="32"/>
    </row>
    <row r="224" spans="1:64" s="33" customFormat="1">
      <c r="A224" s="76"/>
      <c r="B224" s="57">
        <v>212</v>
      </c>
      <c r="C224" s="87"/>
      <c r="D224" s="58"/>
      <c r="E224" s="77"/>
      <c r="F224" s="620"/>
      <c r="G224" s="620"/>
      <c r="H224" s="61"/>
      <c r="I224" s="62"/>
      <c r="J224" s="61"/>
      <c r="K224" s="622" t="str">
        <f t="shared" si="9"/>
        <v/>
      </c>
      <c r="L224" s="622" t="str">
        <f>IF($G224="","",IF(OR('２.全体概要'!$C$15=1,'２.全体概要'!$C$15=2),INDEX($BG$15,MATCH($G224,$BF$15,-1)),IF('２.全体概要'!$C$15=3,INDEX($BG$14,MATCH($G224,$BF$14,-1)),INDEX($BG$13,MATCH($G224,$BF$13,-1)))))</f>
        <v/>
      </c>
      <c r="M224" s="622" t="str">
        <f t="shared" si="10"/>
        <v/>
      </c>
      <c r="N224" s="623">
        <f t="shared" si="11"/>
        <v>0</v>
      </c>
      <c r="O224" s="74"/>
      <c r="P224" s="61"/>
      <c r="Q224" s="56"/>
      <c r="R224" s="72"/>
      <c r="S224" s="56"/>
      <c r="T224" s="56"/>
      <c r="U224" s="74"/>
      <c r="V224" s="61"/>
      <c r="W224" s="56"/>
      <c r="X224" s="72"/>
      <c r="Y224" s="56"/>
      <c r="Z224" s="56"/>
      <c r="AA224" s="74"/>
      <c r="AB224" s="61"/>
      <c r="AC224" s="74"/>
      <c r="AD224" s="61"/>
      <c r="AE224" s="74"/>
      <c r="AF224" s="61"/>
      <c r="AG224" s="74"/>
      <c r="AH224" s="61"/>
      <c r="AI224" s="74"/>
      <c r="AJ224" s="61"/>
      <c r="AK224" s="74"/>
      <c r="AL224" s="64"/>
      <c r="AM224" s="74"/>
      <c r="AN224" s="64"/>
      <c r="AO224" s="74"/>
      <c r="AP224" s="66"/>
      <c r="AQ224" s="74"/>
      <c r="AR224" s="61"/>
      <c r="AS224" s="275"/>
      <c r="AT224" s="74"/>
      <c r="AU224" s="61"/>
      <c r="AV224" s="626" t="str">
        <f>IF(AU224="","",IF(AU224="A",'１０.パネルラジエーター設備費用算出シート'!$G$13,IF(AU224="B",'１０.パネルラジエーター設備費用算出シート'!$N$13,IF(AU224="C",'１０.パネルラジエーター設備費用算出シート'!$G$23,IF(AU224="D",'１０.パネルラジエーター設備費用算出シート'!$N$23,IF(AU224="E",'１０.パネルラジエーター設備費用算出シート'!$G$33,IF(AU224="F",'１０.パネルラジエーター設備費用算出シート'!$N$33,IF(AU224="G",'１０.パネルラジエーター設備費用算出シート'!$G$43,IF(AU224="H",'１０.パネルラジエーター設備費用算出シート'!$N$43,IF(AU224="I",'１０.パネルラジエーター設備費用算出シート'!$G$54,'１０.パネルラジエーター設備費用算出シート'!$N$54))))))))))</f>
        <v/>
      </c>
      <c r="AW224" s="74"/>
      <c r="AX224" s="64"/>
      <c r="AY224" s="627"/>
      <c r="AZ224" s="74"/>
      <c r="BA224" s="32"/>
      <c r="BB224" s="32"/>
      <c r="BC224" s="32"/>
      <c r="BD224" s="32"/>
      <c r="BE224" s="32"/>
      <c r="BF224" s="32"/>
      <c r="BG224" s="32"/>
      <c r="BH224" s="32"/>
      <c r="BI224" s="32"/>
      <c r="BJ224" s="32"/>
      <c r="BK224" s="32"/>
      <c r="BL224" s="32"/>
    </row>
    <row r="225" spans="1:64" s="33" customFormat="1">
      <c r="A225" s="76"/>
      <c r="B225" s="57">
        <v>213</v>
      </c>
      <c r="C225" s="87"/>
      <c r="D225" s="58"/>
      <c r="E225" s="77"/>
      <c r="F225" s="620"/>
      <c r="G225" s="620"/>
      <c r="H225" s="61"/>
      <c r="I225" s="62"/>
      <c r="J225" s="61"/>
      <c r="K225" s="622" t="str">
        <f t="shared" si="9"/>
        <v/>
      </c>
      <c r="L225" s="622" t="str">
        <f>IF($G225="","",IF(OR('２.全体概要'!$C$15=1,'２.全体概要'!$C$15=2),INDEX($BG$15,MATCH($G225,$BF$15,-1)),IF('２.全体概要'!$C$15=3,INDEX($BG$14,MATCH($G225,$BF$14,-1)),INDEX($BG$13,MATCH($G225,$BF$13,-1)))))</f>
        <v/>
      </c>
      <c r="M225" s="622" t="str">
        <f t="shared" si="10"/>
        <v/>
      </c>
      <c r="N225" s="623">
        <f t="shared" si="11"/>
        <v>0</v>
      </c>
      <c r="O225" s="74"/>
      <c r="P225" s="61"/>
      <c r="Q225" s="56"/>
      <c r="R225" s="72"/>
      <c r="S225" s="56"/>
      <c r="T225" s="56"/>
      <c r="U225" s="74"/>
      <c r="V225" s="61"/>
      <c r="W225" s="56"/>
      <c r="X225" s="72"/>
      <c r="Y225" s="56"/>
      <c r="Z225" s="56"/>
      <c r="AA225" s="74"/>
      <c r="AB225" s="61"/>
      <c r="AC225" s="74"/>
      <c r="AD225" s="61"/>
      <c r="AE225" s="74"/>
      <c r="AF225" s="61"/>
      <c r="AG225" s="74"/>
      <c r="AH225" s="61"/>
      <c r="AI225" s="74"/>
      <c r="AJ225" s="61"/>
      <c r="AK225" s="74"/>
      <c r="AL225" s="64"/>
      <c r="AM225" s="74"/>
      <c r="AN225" s="64"/>
      <c r="AO225" s="74"/>
      <c r="AP225" s="66"/>
      <c r="AQ225" s="74"/>
      <c r="AR225" s="61"/>
      <c r="AS225" s="275"/>
      <c r="AT225" s="74"/>
      <c r="AU225" s="61"/>
      <c r="AV225" s="626" t="str">
        <f>IF(AU225="","",IF(AU225="A",'１０.パネルラジエーター設備費用算出シート'!$G$13,IF(AU225="B",'１０.パネルラジエーター設備費用算出シート'!$N$13,IF(AU225="C",'１０.パネルラジエーター設備費用算出シート'!$G$23,IF(AU225="D",'１０.パネルラジエーター設備費用算出シート'!$N$23,IF(AU225="E",'１０.パネルラジエーター設備費用算出シート'!$G$33,IF(AU225="F",'１０.パネルラジエーター設備費用算出シート'!$N$33,IF(AU225="G",'１０.パネルラジエーター設備費用算出シート'!$G$43,IF(AU225="H",'１０.パネルラジエーター設備費用算出シート'!$N$43,IF(AU225="I",'１０.パネルラジエーター設備費用算出シート'!$G$54,'１０.パネルラジエーター設備費用算出シート'!$N$54))))))))))</f>
        <v/>
      </c>
      <c r="AW225" s="74"/>
      <c r="AX225" s="64"/>
      <c r="AY225" s="627"/>
      <c r="AZ225" s="74"/>
      <c r="BA225" s="32"/>
      <c r="BB225" s="32"/>
      <c r="BC225" s="32"/>
      <c r="BD225" s="32"/>
      <c r="BE225" s="32"/>
      <c r="BF225" s="32"/>
      <c r="BG225" s="32"/>
      <c r="BH225" s="32"/>
      <c r="BI225" s="32"/>
      <c r="BJ225" s="32"/>
      <c r="BK225" s="32"/>
      <c r="BL225" s="32"/>
    </row>
    <row r="226" spans="1:64" s="33" customFormat="1">
      <c r="A226" s="76"/>
      <c r="B226" s="57">
        <v>214</v>
      </c>
      <c r="C226" s="87"/>
      <c r="D226" s="58"/>
      <c r="E226" s="77"/>
      <c r="F226" s="620"/>
      <c r="G226" s="620"/>
      <c r="H226" s="61"/>
      <c r="I226" s="62"/>
      <c r="J226" s="61"/>
      <c r="K226" s="622" t="str">
        <f t="shared" si="9"/>
        <v/>
      </c>
      <c r="L226" s="622" t="str">
        <f>IF($G226="","",IF(OR('２.全体概要'!$C$15=1,'２.全体概要'!$C$15=2),INDEX($BG$15,MATCH($G226,$BF$15,-1)),IF('２.全体概要'!$C$15=3,INDEX($BG$14,MATCH($G226,$BF$14,-1)),INDEX($BG$13,MATCH($G226,$BF$13,-1)))))</f>
        <v/>
      </c>
      <c r="M226" s="622" t="str">
        <f t="shared" si="10"/>
        <v/>
      </c>
      <c r="N226" s="623">
        <f t="shared" si="11"/>
        <v>0</v>
      </c>
      <c r="O226" s="74"/>
      <c r="P226" s="61"/>
      <c r="Q226" s="56"/>
      <c r="R226" s="72"/>
      <c r="S226" s="56"/>
      <c r="T226" s="56"/>
      <c r="U226" s="74"/>
      <c r="V226" s="61"/>
      <c r="W226" s="56"/>
      <c r="X226" s="72"/>
      <c r="Y226" s="56"/>
      <c r="Z226" s="56"/>
      <c r="AA226" s="74"/>
      <c r="AB226" s="61"/>
      <c r="AC226" s="74"/>
      <c r="AD226" s="61"/>
      <c r="AE226" s="74"/>
      <c r="AF226" s="61"/>
      <c r="AG226" s="74"/>
      <c r="AH226" s="61"/>
      <c r="AI226" s="74"/>
      <c r="AJ226" s="61"/>
      <c r="AK226" s="74"/>
      <c r="AL226" s="64"/>
      <c r="AM226" s="74"/>
      <c r="AN226" s="64"/>
      <c r="AO226" s="74"/>
      <c r="AP226" s="66"/>
      <c r="AQ226" s="74"/>
      <c r="AR226" s="61"/>
      <c r="AS226" s="275"/>
      <c r="AT226" s="74"/>
      <c r="AU226" s="61"/>
      <c r="AV226" s="626" t="str">
        <f>IF(AU226="","",IF(AU226="A",'１０.パネルラジエーター設備費用算出シート'!$G$13,IF(AU226="B",'１０.パネルラジエーター設備費用算出シート'!$N$13,IF(AU226="C",'１０.パネルラジエーター設備費用算出シート'!$G$23,IF(AU226="D",'１０.パネルラジエーター設備費用算出シート'!$N$23,IF(AU226="E",'１０.パネルラジエーター設備費用算出シート'!$G$33,IF(AU226="F",'１０.パネルラジエーター設備費用算出シート'!$N$33,IF(AU226="G",'１０.パネルラジエーター設備費用算出シート'!$G$43,IF(AU226="H",'１０.パネルラジエーター設備費用算出シート'!$N$43,IF(AU226="I",'１０.パネルラジエーター設備費用算出シート'!$G$54,'１０.パネルラジエーター設備費用算出シート'!$N$54))))))))))</f>
        <v/>
      </c>
      <c r="AW226" s="74"/>
      <c r="AX226" s="64"/>
      <c r="AY226" s="627"/>
      <c r="AZ226" s="74"/>
      <c r="BA226" s="32"/>
      <c r="BB226" s="32"/>
      <c r="BC226" s="32"/>
      <c r="BD226" s="32"/>
      <c r="BE226" s="32"/>
      <c r="BF226" s="32"/>
      <c r="BG226" s="32"/>
      <c r="BH226" s="32"/>
      <c r="BI226" s="32"/>
      <c r="BJ226" s="32"/>
      <c r="BK226" s="32"/>
      <c r="BL226" s="32"/>
    </row>
    <row r="227" spans="1:64" s="33" customFormat="1">
      <c r="A227" s="76"/>
      <c r="B227" s="57">
        <v>215</v>
      </c>
      <c r="C227" s="87"/>
      <c r="D227" s="58"/>
      <c r="E227" s="77"/>
      <c r="F227" s="620"/>
      <c r="G227" s="620"/>
      <c r="H227" s="61"/>
      <c r="I227" s="62"/>
      <c r="J227" s="61"/>
      <c r="K227" s="622" t="str">
        <f t="shared" si="9"/>
        <v/>
      </c>
      <c r="L227" s="622" t="str">
        <f>IF($G227="","",IF(OR('２.全体概要'!$C$15=1,'２.全体概要'!$C$15=2),INDEX($BG$15,MATCH($G227,$BF$15,-1)),IF('２.全体概要'!$C$15=3,INDEX($BG$14,MATCH($G227,$BF$14,-1)),INDEX($BG$13,MATCH($G227,$BF$13,-1)))))</f>
        <v/>
      </c>
      <c r="M227" s="622" t="str">
        <f t="shared" si="10"/>
        <v/>
      </c>
      <c r="N227" s="623">
        <f t="shared" si="11"/>
        <v>0</v>
      </c>
      <c r="O227" s="74"/>
      <c r="P227" s="61"/>
      <c r="Q227" s="56"/>
      <c r="R227" s="72"/>
      <c r="S227" s="56"/>
      <c r="T227" s="56"/>
      <c r="U227" s="74"/>
      <c r="V227" s="61"/>
      <c r="W227" s="56"/>
      <c r="X227" s="72"/>
      <c r="Y227" s="56"/>
      <c r="Z227" s="56"/>
      <c r="AA227" s="74"/>
      <c r="AB227" s="61"/>
      <c r="AC227" s="74"/>
      <c r="AD227" s="61"/>
      <c r="AE227" s="74"/>
      <c r="AF227" s="61"/>
      <c r="AG227" s="74"/>
      <c r="AH227" s="61"/>
      <c r="AI227" s="74"/>
      <c r="AJ227" s="61"/>
      <c r="AK227" s="74"/>
      <c r="AL227" s="64"/>
      <c r="AM227" s="74"/>
      <c r="AN227" s="64"/>
      <c r="AO227" s="74"/>
      <c r="AP227" s="66"/>
      <c r="AQ227" s="74"/>
      <c r="AR227" s="61"/>
      <c r="AS227" s="275"/>
      <c r="AT227" s="74"/>
      <c r="AU227" s="61"/>
      <c r="AV227" s="626" t="str">
        <f>IF(AU227="","",IF(AU227="A",'１０.パネルラジエーター設備費用算出シート'!$G$13,IF(AU227="B",'１０.パネルラジエーター設備費用算出シート'!$N$13,IF(AU227="C",'１０.パネルラジエーター設備費用算出シート'!$G$23,IF(AU227="D",'１０.パネルラジエーター設備費用算出シート'!$N$23,IF(AU227="E",'１０.パネルラジエーター設備費用算出シート'!$G$33,IF(AU227="F",'１０.パネルラジエーター設備費用算出シート'!$N$33,IF(AU227="G",'１０.パネルラジエーター設備費用算出シート'!$G$43,IF(AU227="H",'１０.パネルラジエーター設備費用算出シート'!$N$43,IF(AU227="I",'１０.パネルラジエーター設備費用算出シート'!$G$54,'１０.パネルラジエーター設備費用算出シート'!$N$54))))))))))</f>
        <v/>
      </c>
      <c r="AW227" s="74"/>
      <c r="AX227" s="64"/>
      <c r="AY227" s="627"/>
      <c r="AZ227" s="74"/>
      <c r="BA227" s="32"/>
      <c r="BB227" s="32"/>
      <c r="BC227" s="32"/>
      <c r="BD227" s="32"/>
      <c r="BE227" s="32"/>
      <c r="BF227" s="32"/>
      <c r="BG227" s="32"/>
      <c r="BH227" s="32"/>
      <c r="BI227" s="32"/>
      <c r="BJ227" s="32"/>
      <c r="BK227" s="32"/>
      <c r="BL227" s="32"/>
    </row>
    <row r="228" spans="1:64" s="33" customFormat="1">
      <c r="A228" s="76"/>
      <c r="B228" s="57">
        <v>216</v>
      </c>
      <c r="C228" s="87"/>
      <c r="D228" s="58"/>
      <c r="E228" s="77"/>
      <c r="F228" s="620"/>
      <c r="G228" s="620"/>
      <c r="H228" s="61"/>
      <c r="I228" s="62"/>
      <c r="J228" s="61"/>
      <c r="K228" s="622" t="str">
        <f t="shared" si="9"/>
        <v/>
      </c>
      <c r="L228" s="622" t="str">
        <f>IF($G228="","",IF(OR('２.全体概要'!$C$15=1,'２.全体概要'!$C$15=2),INDEX($BG$15,MATCH($G228,$BF$15,-1)),IF('２.全体概要'!$C$15=3,INDEX($BG$14,MATCH($G228,$BF$14,-1)),INDEX($BG$13,MATCH($G228,$BF$13,-1)))))</f>
        <v/>
      </c>
      <c r="M228" s="622" t="str">
        <f t="shared" si="10"/>
        <v/>
      </c>
      <c r="N228" s="623">
        <f t="shared" si="11"/>
        <v>0</v>
      </c>
      <c r="O228" s="74"/>
      <c r="P228" s="61"/>
      <c r="Q228" s="56"/>
      <c r="R228" s="72"/>
      <c r="S228" s="56"/>
      <c r="T228" s="56"/>
      <c r="U228" s="74"/>
      <c r="V228" s="61"/>
      <c r="W228" s="56"/>
      <c r="X228" s="72"/>
      <c r="Y228" s="56"/>
      <c r="Z228" s="56"/>
      <c r="AA228" s="74"/>
      <c r="AB228" s="61"/>
      <c r="AC228" s="74"/>
      <c r="AD228" s="61"/>
      <c r="AE228" s="74"/>
      <c r="AF228" s="61"/>
      <c r="AG228" s="74"/>
      <c r="AH228" s="61"/>
      <c r="AI228" s="74"/>
      <c r="AJ228" s="61"/>
      <c r="AK228" s="74"/>
      <c r="AL228" s="64"/>
      <c r="AM228" s="74"/>
      <c r="AN228" s="64"/>
      <c r="AO228" s="74"/>
      <c r="AP228" s="66"/>
      <c r="AQ228" s="74"/>
      <c r="AR228" s="61"/>
      <c r="AS228" s="275"/>
      <c r="AT228" s="74"/>
      <c r="AU228" s="61"/>
      <c r="AV228" s="626" t="str">
        <f>IF(AU228="","",IF(AU228="A",'１０.パネルラジエーター設備費用算出シート'!$G$13,IF(AU228="B",'１０.パネルラジエーター設備費用算出シート'!$N$13,IF(AU228="C",'１０.パネルラジエーター設備費用算出シート'!$G$23,IF(AU228="D",'１０.パネルラジエーター設備費用算出シート'!$N$23,IF(AU228="E",'１０.パネルラジエーター設備費用算出シート'!$G$33,IF(AU228="F",'１０.パネルラジエーター設備費用算出シート'!$N$33,IF(AU228="G",'１０.パネルラジエーター設備費用算出シート'!$G$43,IF(AU228="H",'１０.パネルラジエーター設備費用算出シート'!$N$43,IF(AU228="I",'１０.パネルラジエーター設備費用算出シート'!$G$54,'１０.パネルラジエーター設備費用算出シート'!$N$54))))))))))</f>
        <v/>
      </c>
      <c r="AW228" s="74"/>
      <c r="AX228" s="64"/>
      <c r="AY228" s="627"/>
      <c r="AZ228" s="74"/>
      <c r="BA228" s="32"/>
      <c r="BB228" s="32"/>
      <c r="BC228" s="32"/>
      <c r="BD228" s="32"/>
      <c r="BE228" s="32"/>
      <c r="BF228" s="32"/>
      <c r="BG228" s="32"/>
      <c r="BH228" s="32"/>
      <c r="BI228" s="32"/>
      <c r="BJ228" s="32"/>
      <c r="BK228" s="32"/>
      <c r="BL228" s="32"/>
    </row>
    <row r="229" spans="1:64" s="33" customFormat="1">
      <c r="A229" s="76"/>
      <c r="B229" s="57">
        <v>217</v>
      </c>
      <c r="C229" s="87"/>
      <c r="D229" s="58"/>
      <c r="E229" s="77"/>
      <c r="F229" s="620"/>
      <c r="G229" s="620"/>
      <c r="H229" s="61"/>
      <c r="I229" s="62"/>
      <c r="J229" s="61"/>
      <c r="K229" s="622" t="str">
        <f t="shared" si="9"/>
        <v/>
      </c>
      <c r="L229" s="622" t="str">
        <f>IF($G229="","",IF(OR('２.全体概要'!$C$15=1,'２.全体概要'!$C$15=2),INDEX($BG$15,MATCH($G229,$BF$15,-1)),IF('２.全体概要'!$C$15=3,INDEX($BG$14,MATCH($G229,$BF$14,-1)),INDEX($BG$13,MATCH($G229,$BF$13,-1)))))</f>
        <v/>
      </c>
      <c r="M229" s="622" t="str">
        <f t="shared" si="10"/>
        <v/>
      </c>
      <c r="N229" s="623">
        <f t="shared" si="11"/>
        <v>0</v>
      </c>
      <c r="O229" s="74"/>
      <c r="P229" s="61"/>
      <c r="Q229" s="56"/>
      <c r="R229" s="72"/>
      <c r="S229" s="56"/>
      <c r="T229" s="56"/>
      <c r="U229" s="74"/>
      <c r="V229" s="61"/>
      <c r="W229" s="56"/>
      <c r="X229" s="72"/>
      <c r="Y229" s="56"/>
      <c r="Z229" s="56"/>
      <c r="AA229" s="74"/>
      <c r="AB229" s="61"/>
      <c r="AC229" s="74"/>
      <c r="AD229" s="61"/>
      <c r="AE229" s="74"/>
      <c r="AF229" s="61"/>
      <c r="AG229" s="74"/>
      <c r="AH229" s="61"/>
      <c r="AI229" s="74"/>
      <c r="AJ229" s="61"/>
      <c r="AK229" s="74"/>
      <c r="AL229" s="64"/>
      <c r="AM229" s="74"/>
      <c r="AN229" s="64"/>
      <c r="AO229" s="74"/>
      <c r="AP229" s="66"/>
      <c r="AQ229" s="74"/>
      <c r="AR229" s="61"/>
      <c r="AS229" s="275"/>
      <c r="AT229" s="74"/>
      <c r="AU229" s="61"/>
      <c r="AV229" s="626" t="str">
        <f>IF(AU229="","",IF(AU229="A",'１０.パネルラジエーター設備費用算出シート'!$G$13,IF(AU229="B",'１０.パネルラジエーター設備費用算出シート'!$N$13,IF(AU229="C",'１０.パネルラジエーター設備費用算出シート'!$G$23,IF(AU229="D",'１０.パネルラジエーター設備費用算出シート'!$N$23,IF(AU229="E",'１０.パネルラジエーター設備費用算出シート'!$G$33,IF(AU229="F",'１０.パネルラジエーター設備費用算出シート'!$N$33,IF(AU229="G",'１０.パネルラジエーター設備費用算出シート'!$G$43,IF(AU229="H",'１０.パネルラジエーター設備費用算出シート'!$N$43,IF(AU229="I",'１０.パネルラジエーター設備費用算出シート'!$G$54,'１０.パネルラジエーター設備費用算出シート'!$N$54))))))))))</f>
        <v/>
      </c>
      <c r="AW229" s="74"/>
      <c r="AX229" s="64"/>
      <c r="AY229" s="627"/>
      <c r="AZ229" s="74"/>
      <c r="BA229" s="32"/>
      <c r="BB229" s="32"/>
      <c r="BC229" s="32"/>
      <c r="BD229" s="32"/>
      <c r="BE229" s="32"/>
      <c r="BF229" s="32"/>
      <c r="BG229" s="32"/>
      <c r="BH229" s="32"/>
      <c r="BI229" s="32"/>
      <c r="BJ229" s="32"/>
      <c r="BK229" s="32"/>
      <c r="BL229" s="32"/>
    </row>
    <row r="230" spans="1:64" s="33" customFormat="1">
      <c r="A230" s="76"/>
      <c r="B230" s="57">
        <v>218</v>
      </c>
      <c r="C230" s="87"/>
      <c r="D230" s="58"/>
      <c r="E230" s="77"/>
      <c r="F230" s="620"/>
      <c r="G230" s="620"/>
      <c r="H230" s="61"/>
      <c r="I230" s="62"/>
      <c r="J230" s="61"/>
      <c r="K230" s="622" t="str">
        <f t="shared" si="9"/>
        <v/>
      </c>
      <c r="L230" s="622" t="str">
        <f>IF($G230="","",IF(OR('２.全体概要'!$C$15=1,'２.全体概要'!$C$15=2),INDEX($BG$15,MATCH($G230,$BF$15,-1)),IF('２.全体概要'!$C$15=3,INDEX($BG$14,MATCH($G230,$BF$14,-1)),INDEX($BG$13,MATCH($G230,$BF$13,-1)))))</f>
        <v/>
      </c>
      <c r="M230" s="622" t="str">
        <f t="shared" si="10"/>
        <v/>
      </c>
      <c r="N230" s="623">
        <f t="shared" si="11"/>
        <v>0</v>
      </c>
      <c r="O230" s="74"/>
      <c r="P230" s="61"/>
      <c r="Q230" s="56"/>
      <c r="R230" s="72"/>
      <c r="S230" s="56"/>
      <c r="T230" s="56"/>
      <c r="U230" s="74"/>
      <c r="V230" s="61"/>
      <c r="W230" s="56"/>
      <c r="X230" s="72"/>
      <c r="Y230" s="56"/>
      <c r="Z230" s="56"/>
      <c r="AA230" s="74"/>
      <c r="AB230" s="61"/>
      <c r="AC230" s="74"/>
      <c r="AD230" s="61"/>
      <c r="AE230" s="74"/>
      <c r="AF230" s="61"/>
      <c r="AG230" s="74"/>
      <c r="AH230" s="61"/>
      <c r="AI230" s="74"/>
      <c r="AJ230" s="61"/>
      <c r="AK230" s="74"/>
      <c r="AL230" s="64"/>
      <c r="AM230" s="74"/>
      <c r="AN230" s="64"/>
      <c r="AO230" s="74"/>
      <c r="AP230" s="66"/>
      <c r="AQ230" s="74"/>
      <c r="AR230" s="61"/>
      <c r="AS230" s="275"/>
      <c r="AT230" s="74"/>
      <c r="AU230" s="61"/>
      <c r="AV230" s="626" t="str">
        <f>IF(AU230="","",IF(AU230="A",'１０.パネルラジエーター設備費用算出シート'!$G$13,IF(AU230="B",'１０.パネルラジエーター設備費用算出シート'!$N$13,IF(AU230="C",'１０.パネルラジエーター設備費用算出シート'!$G$23,IF(AU230="D",'１０.パネルラジエーター設備費用算出シート'!$N$23,IF(AU230="E",'１０.パネルラジエーター設備費用算出シート'!$G$33,IF(AU230="F",'１０.パネルラジエーター設備費用算出シート'!$N$33,IF(AU230="G",'１０.パネルラジエーター設備費用算出シート'!$G$43,IF(AU230="H",'１０.パネルラジエーター設備費用算出シート'!$N$43,IF(AU230="I",'１０.パネルラジエーター設備費用算出シート'!$G$54,'１０.パネルラジエーター設備費用算出シート'!$N$54))))))))))</f>
        <v/>
      </c>
      <c r="AW230" s="74"/>
      <c r="AX230" s="64"/>
      <c r="AY230" s="627"/>
      <c r="AZ230" s="74"/>
      <c r="BA230" s="32"/>
      <c r="BB230" s="32"/>
      <c r="BC230" s="32"/>
      <c r="BD230" s="32"/>
      <c r="BE230" s="32"/>
      <c r="BF230" s="32"/>
      <c r="BG230" s="32"/>
      <c r="BH230" s="32"/>
      <c r="BI230" s="32"/>
      <c r="BJ230" s="32"/>
      <c r="BK230" s="32"/>
      <c r="BL230" s="32"/>
    </row>
    <row r="231" spans="1:64" s="33" customFormat="1">
      <c r="A231" s="76"/>
      <c r="B231" s="57">
        <v>219</v>
      </c>
      <c r="C231" s="87"/>
      <c r="D231" s="58"/>
      <c r="E231" s="77"/>
      <c r="F231" s="620"/>
      <c r="G231" s="620"/>
      <c r="H231" s="61"/>
      <c r="I231" s="62"/>
      <c r="J231" s="61"/>
      <c r="K231" s="622" t="str">
        <f t="shared" si="9"/>
        <v/>
      </c>
      <c r="L231" s="622" t="str">
        <f>IF($G231="","",IF(OR('２.全体概要'!$C$15=1,'２.全体概要'!$C$15=2),INDEX($BG$15,MATCH($G231,$BF$15,-1)),IF('２.全体概要'!$C$15=3,INDEX($BG$14,MATCH($G231,$BF$14,-1)),INDEX($BG$13,MATCH($G231,$BF$13,-1)))))</f>
        <v/>
      </c>
      <c r="M231" s="622" t="str">
        <f t="shared" si="10"/>
        <v/>
      </c>
      <c r="N231" s="623">
        <f t="shared" si="11"/>
        <v>0</v>
      </c>
      <c r="O231" s="74"/>
      <c r="P231" s="61"/>
      <c r="Q231" s="56"/>
      <c r="R231" s="72"/>
      <c r="S231" s="56"/>
      <c r="T231" s="56"/>
      <c r="U231" s="74"/>
      <c r="V231" s="61"/>
      <c r="W231" s="56"/>
      <c r="X231" s="72"/>
      <c r="Y231" s="56"/>
      <c r="Z231" s="56"/>
      <c r="AA231" s="74"/>
      <c r="AB231" s="61"/>
      <c r="AC231" s="74"/>
      <c r="AD231" s="61"/>
      <c r="AE231" s="74"/>
      <c r="AF231" s="61"/>
      <c r="AG231" s="74"/>
      <c r="AH231" s="61"/>
      <c r="AI231" s="74"/>
      <c r="AJ231" s="61"/>
      <c r="AK231" s="74"/>
      <c r="AL231" s="64"/>
      <c r="AM231" s="74"/>
      <c r="AN231" s="64"/>
      <c r="AO231" s="74"/>
      <c r="AP231" s="66"/>
      <c r="AQ231" s="74"/>
      <c r="AR231" s="61"/>
      <c r="AS231" s="275"/>
      <c r="AT231" s="74"/>
      <c r="AU231" s="61"/>
      <c r="AV231" s="626" t="str">
        <f>IF(AU231="","",IF(AU231="A",'１０.パネルラジエーター設備費用算出シート'!$G$13,IF(AU231="B",'１０.パネルラジエーター設備費用算出シート'!$N$13,IF(AU231="C",'１０.パネルラジエーター設備費用算出シート'!$G$23,IF(AU231="D",'１０.パネルラジエーター設備費用算出シート'!$N$23,IF(AU231="E",'１０.パネルラジエーター設備費用算出シート'!$G$33,IF(AU231="F",'１０.パネルラジエーター設備費用算出シート'!$N$33,IF(AU231="G",'１０.パネルラジエーター設備費用算出シート'!$G$43,IF(AU231="H",'１０.パネルラジエーター設備費用算出シート'!$N$43,IF(AU231="I",'１０.パネルラジエーター設備費用算出シート'!$G$54,'１０.パネルラジエーター設備費用算出シート'!$N$54))))))))))</f>
        <v/>
      </c>
      <c r="AW231" s="74"/>
      <c r="AX231" s="64"/>
      <c r="AY231" s="627"/>
      <c r="AZ231" s="74"/>
      <c r="BA231" s="32"/>
      <c r="BB231" s="32"/>
      <c r="BC231" s="32"/>
      <c r="BD231" s="32"/>
      <c r="BE231" s="32"/>
      <c r="BF231" s="32"/>
      <c r="BG231" s="32"/>
      <c r="BH231" s="32"/>
      <c r="BI231" s="32"/>
      <c r="BJ231" s="32"/>
      <c r="BK231" s="32"/>
      <c r="BL231" s="32"/>
    </row>
    <row r="232" spans="1:64" s="33" customFormat="1">
      <c r="A232" s="76"/>
      <c r="B232" s="57">
        <v>220</v>
      </c>
      <c r="C232" s="87"/>
      <c r="D232" s="58"/>
      <c r="E232" s="77"/>
      <c r="F232" s="620"/>
      <c r="G232" s="620"/>
      <c r="H232" s="61"/>
      <c r="I232" s="62"/>
      <c r="J232" s="61"/>
      <c r="K232" s="622" t="str">
        <f t="shared" si="9"/>
        <v/>
      </c>
      <c r="L232" s="622" t="str">
        <f>IF($G232="","",IF(OR('２.全体概要'!$C$15=1,'２.全体概要'!$C$15=2),INDEX($BG$15,MATCH($G232,$BF$15,-1)),IF('２.全体概要'!$C$15=3,INDEX($BG$14,MATCH($G232,$BF$14,-1)),INDEX($BG$13,MATCH($G232,$BF$13,-1)))))</f>
        <v/>
      </c>
      <c r="M232" s="622" t="str">
        <f t="shared" si="10"/>
        <v/>
      </c>
      <c r="N232" s="623">
        <f t="shared" si="11"/>
        <v>0</v>
      </c>
      <c r="O232" s="74"/>
      <c r="P232" s="61"/>
      <c r="Q232" s="56"/>
      <c r="R232" s="72"/>
      <c r="S232" s="56"/>
      <c r="T232" s="56"/>
      <c r="U232" s="74"/>
      <c r="V232" s="61"/>
      <c r="W232" s="56"/>
      <c r="X232" s="72"/>
      <c r="Y232" s="56"/>
      <c r="Z232" s="56"/>
      <c r="AA232" s="74"/>
      <c r="AB232" s="61"/>
      <c r="AC232" s="74"/>
      <c r="AD232" s="61"/>
      <c r="AE232" s="74"/>
      <c r="AF232" s="61"/>
      <c r="AG232" s="74"/>
      <c r="AH232" s="61"/>
      <c r="AI232" s="74"/>
      <c r="AJ232" s="61"/>
      <c r="AK232" s="74"/>
      <c r="AL232" s="64"/>
      <c r="AM232" s="74"/>
      <c r="AN232" s="64"/>
      <c r="AO232" s="74"/>
      <c r="AP232" s="66"/>
      <c r="AQ232" s="74"/>
      <c r="AR232" s="61"/>
      <c r="AS232" s="275"/>
      <c r="AT232" s="74"/>
      <c r="AU232" s="61"/>
      <c r="AV232" s="626" t="str">
        <f>IF(AU232="","",IF(AU232="A",'１０.パネルラジエーター設備費用算出シート'!$G$13,IF(AU232="B",'１０.パネルラジエーター設備費用算出シート'!$N$13,IF(AU232="C",'１０.パネルラジエーター設備費用算出シート'!$G$23,IF(AU232="D",'１０.パネルラジエーター設備費用算出シート'!$N$23,IF(AU232="E",'１０.パネルラジエーター設備費用算出シート'!$G$33,IF(AU232="F",'１０.パネルラジエーター設備費用算出シート'!$N$33,IF(AU232="G",'１０.パネルラジエーター設備費用算出シート'!$G$43,IF(AU232="H",'１０.パネルラジエーター設備費用算出シート'!$N$43,IF(AU232="I",'１０.パネルラジエーター設備費用算出シート'!$G$54,'１０.パネルラジエーター設備費用算出シート'!$N$54))))))))))</f>
        <v/>
      </c>
      <c r="AW232" s="74"/>
      <c r="AX232" s="64"/>
      <c r="AY232" s="627"/>
      <c r="AZ232" s="74"/>
      <c r="BA232" s="32"/>
      <c r="BB232" s="32"/>
      <c r="BC232" s="32"/>
      <c r="BD232" s="32"/>
      <c r="BE232" s="32"/>
      <c r="BF232" s="32"/>
      <c r="BG232" s="32"/>
      <c r="BH232" s="32"/>
      <c r="BI232" s="32"/>
      <c r="BJ232" s="32"/>
      <c r="BK232" s="32"/>
      <c r="BL232" s="32"/>
    </row>
    <row r="233" spans="1:64" s="33" customFormat="1">
      <c r="A233" s="76"/>
      <c r="B233" s="57">
        <v>221</v>
      </c>
      <c r="C233" s="87"/>
      <c r="D233" s="58"/>
      <c r="E233" s="77"/>
      <c r="F233" s="620"/>
      <c r="G233" s="620"/>
      <c r="H233" s="61"/>
      <c r="I233" s="62"/>
      <c r="J233" s="61"/>
      <c r="K233" s="622" t="str">
        <f t="shared" si="9"/>
        <v/>
      </c>
      <c r="L233" s="622" t="str">
        <f>IF($G233="","",IF(OR('２.全体概要'!$C$15=1,'２.全体概要'!$C$15=2),INDEX($BG$15,MATCH($G233,$BF$15,-1)),IF('２.全体概要'!$C$15=3,INDEX($BG$14,MATCH($G233,$BF$14,-1)),INDEX($BG$13,MATCH($G233,$BF$13,-1)))))</f>
        <v/>
      </c>
      <c r="M233" s="622" t="str">
        <f t="shared" si="10"/>
        <v/>
      </c>
      <c r="N233" s="623">
        <f t="shared" si="11"/>
        <v>0</v>
      </c>
      <c r="O233" s="74"/>
      <c r="P233" s="61"/>
      <c r="Q233" s="56"/>
      <c r="R233" s="72"/>
      <c r="S233" s="56"/>
      <c r="T233" s="56"/>
      <c r="U233" s="74"/>
      <c r="V233" s="61"/>
      <c r="W233" s="56"/>
      <c r="X233" s="72"/>
      <c r="Y233" s="56"/>
      <c r="Z233" s="56"/>
      <c r="AA233" s="74"/>
      <c r="AB233" s="61"/>
      <c r="AC233" s="74"/>
      <c r="AD233" s="61"/>
      <c r="AE233" s="74"/>
      <c r="AF233" s="61"/>
      <c r="AG233" s="74"/>
      <c r="AH233" s="61"/>
      <c r="AI233" s="74"/>
      <c r="AJ233" s="61"/>
      <c r="AK233" s="74"/>
      <c r="AL233" s="64"/>
      <c r="AM233" s="74"/>
      <c r="AN233" s="64"/>
      <c r="AO233" s="74"/>
      <c r="AP233" s="66"/>
      <c r="AQ233" s="74"/>
      <c r="AR233" s="61"/>
      <c r="AS233" s="275"/>
      <c r="AT233" s="74"/>
      <c r="AU233" s="61"/>
      <c r="AV233" s="626" t="str">
        <f>IF(AU233="","",IF(AU233="A",'１０.パネルラジエーター設備費用算出シート'!$G$13,IF(AU233="B",'１０.パネルラジエーター設備費用算出シート'!$N$13,IF(AU233="C",'１０.パネルラジエーター設備費用算出シート'!$G$23,IF(AU233="D",'１０.パネルラジエーター設備費用算出シート'!$N$23,IF(AU233="E",'１０.パネルラジエーター設備費用算出シート'!$G$33,IF(AU233="F",'１０.パネルラジエーター設備費用算出シート'!$N$33,IF(AU233="G",'１０.パネルラジエーター設備費用算出シート'!$G$43,IF(AU233="H",'１０.パネルラジエーター設備費用算出シート'!$N$43,IF(AU233="I",'１０.パネルラジエーター設備費用算出シート'!$G$54,'１０.パネルラジエーター設備費用算出シート'!$N$54))))))))))</f>
        <v/>
      </c>
      <c r="AW233" s="74"/>
      <c r="AX233" s="64"/>
      <c r="AY233" s="627"/>
      <c r="AZ233" s="74"/>
      <c r="BA233" s="32"/>
      <c r="BB233" s="32"/>
      <c r="BC233" s="32"/>
      <c r="BD233" s="32"/>
      <c r="BE233" s="32"/>
      <c r="BF233" s="32"/>
      <c r="BG233" s="32"/>
      <c r="BH233" s="32"/>
      <c r="BI233" s="32"/>
      <c r="BJ233" s="32"/>
      <c r="BK233" s="32"/>
      <c r="BL233" s="32"/>
    </row>
    <row r="234" spans="1:64" s="33" customFormat="1">
      <c r="A234" s="76"/>
      <c r="B234" s="57">
        <v>222</v>
      </c>
      <c r="C234" s="87"/>
      <c r="D234" s="58"/>
      <c r="E234" s="77"/>
      <c r="F234" s="620"/>
      <c r="G234" s="620"/>
      <c r="H234" s="61"/>
      <c r="I234" s="62"/>
      <c r="J234" s="61"/>
      <c r="K234" s="622" t="str">
        <f t="shared" si="9"/>
        <v/>
      </c>
      <c r="L234" s="622" t="str">
        <f>IF($G234="","",IF(OR('２.全体概要'!$C$15=1,'２.全体概要'!$C$15=2),INDEX($BG$15,MATCH($G234,$BF$15,-1)),IF('２.全体概要'!$C$15=3,INDEX($BG$14,MATCH($G234,$BF$14,-1)),INDEX($BG$13,MATCH($G234,$BF$13,-1)))))</f>
        <v/>
      </c>
      <c r="M234" s="622" t="str">
        <f t="shared" si="10"/>
        <v/>
      </c>
      <c r="N234" s="623">
        <f t="shared" si="11"/>
        <v>0</v>
      </c>
      <c r="O234" s="74"/>
      <c r="P234" s="61"/>
      <c r="Q234" s="56"/>
      <c r="R234" s="72"/>
      <c r="S234" s="56"/>
      <c r="T234" s="56"/>
      <c r="U234" s="74"/>
      <c r="V234" s="61"/>
      <c r="W234" s="56"/>
      <c r="X234" s="72"/>
      <c r="Y234" s="56"/>
      <c r="Z234" s="56"/>
      <c r="AA234" s="74"/>
      <c r="AB234" s="61"/>
      <c r="AC234" s="74"/>
      <c r="AD234" s="61"/>
      <c r="AE234" s="74"/>
      <c r="AF234" s="61"/>
      <c r="AG234" s="74"/>
      <c r="AH234" s="61"/>
      <c r="AI234" s="74"/>
      <c r="AJ234" s="61"/>
      <c r="AK234" s="74"/>
      <c r="AL234" s="64"/>
      <c r="AM234" s="74"/>
      <c r="AN234" s="64"/>
      <c r="AO234" s="74"/>
      <c r="AP234" s="66"/>
      <c r="AQ234" s="74"/>
      <c r="AR234" s="61"/>
      <c r="AS234" s="275"/>
      <c r="AT234" s="74"/>
      <c r="AU234" s="61"/>
      <c r="AV234" s="626" t="str">
        <f>IF(AU234="","",IF(AU234="A",'１０.パネルラジエーター設備費用算出シート'!$G$13,IF(AU234="B",'１０.パネルラジエーター設備費用算出シート'!$N$13,IF(AU234="C",'１０.パネルラジエーター設備費用算出シート'!$G$23,IF(AU234="D",'１０.パネルラジエーター設備費用算出シート'!$N$23,IF(AU234="E",'１０.パネルラジエーター設備費用算出シート'!$G$33,IF(AU234="F",'１０.パネルラジエーター設備費用算出シート'!$N$33,IF(AU234="G",'１０.パネルラジエーター設備費用算出シート'!$G$43,IF(AU234="H",'１０.パネルラジエーター設備費用算出シート'!$N$43,IF(AU234="I",'１０.パネルラジエーター設備費用算出シート'!$G$54,'１０.パネルラジエーター設備費用算出シート'!$N$54))))))))))</f>
        <v/>
      </c>
      <c r="AW234" s="74"/>
      <c r="AX234" s="64"/>
      <c r="AY234" s="627"/>
      <c r="AZ234" s="74"/>
      <c r="BA234" s="32"/>
      <c r="BB234" s="32"/>
      <c r="BC234" s="32"/>
      <c r="BD234" s="32"/>
      <c r="BE234" s="32"/>
      <c r="BF234" s="32"/>
      <c r="BG234" s="32"/>
      <c r="BH234" s="32"/>
      <c r="BI234" s="32"/>
      <c r="BJ234" s="32"/>
      <c r="BK234" s="32"/>
      <c r="BL234" s="32"/>
    </row>
    <row r="235" spans="1:64" s="33" customFormat="1">
      <c r="A235" s="76"/>
      <c r="B235" s="57">
        <v>223</v>
      </c>
      <c r="C235" s="87"/>
      <c r="D235" s="58"/>
      <c r="E235" s="77"/>
      <c r="F235" s="620"/>
      <c r="G235" s="620"/>
      <c r="H235" s="61"/>
      <c r="I235" s="62"/>
      <c r="J235" s="61"/>
      <c r="K235" s="622" t="str">
        <f t="shared" si="9"/>
        <v/>
      </c>
      <c r="L235" s="622" t="str">
        <f>IF($G235="","",IF(OR('２.全体概要'!$C$15=1,'２.全体概要'!$C$15=2),INDEX($BG$15,MATCH($G235,$BF$15,-1)),IF('２.全体概要'!$C$15=3,INDEX($BG$14,MATCH($G235,$BF$14,-1)),INDEX($BG$13,MATCH($G235,$BF$13,-1)))))</f>
        <v/>
      </c>
      <c r="M235" s="622" t="str">
        <f t="shared" si="10"/>
        <v/>
      </c>
      <c r="N235" s="623">
        <f t="shared" si="11"/>
        <v>0</v>
      </c>
      <c r="O235" s="74"/>
      <c r="P235" s="61"/>
      <c r="Q235" s="56"/>
      <c r="R235" s="72"/>
      <c r="S235" s="56"/>
      <c r="T235" s="56"/>
      <c r="U235" s="74"/>
      <c r="V235" s="61"/>
      <c r="W235" s="56"/>
      <c r="X235" s="72"/>
      <c r="Y235" s="56"/>
      <c r="Z235" s="56"/>
      <c r="AA235" s="74"/>
      <c r="AB235" s="61"/>
      <c r="AC235" s="74"/>
      <c r="AD235" s="61"/>
      <c r="AE235" s="74"/>
      <c r="AF235" s="61"/>
      <c r="AG235" s="74"/>
      <c r="AH235" s="61"/>
      <c r="AI235" s="74"/>
      <c r="AJ235" s="61"/>
      <c r="AK235" s="74"/>
      <c r="AL235" s="64"/>
      <c r="AM235" s="74"/>
      <c r="AN235" s="64"/>
      <c r="AO235" s="74"/>
      <c r="AP235" s="66"/>
      <c r="AQ235" s="74"/>
      <c r="AR235" s="61"/>
      <c r="AS235" s="275"/>
      <c r="AT235" s="74"/>
      <c r="AU235" s="61"/>
      <c r="AV235" s="626" t="str">
        <f>IF(AU235="","",IF(AU235="A",'１０.パネルラジエーター設備費用算出シート'!$G$13,IF(AU235="B",'１０.パネルラジエーター設備費用算出シート'!$N$13,IF(AU235="C",'１０.パネルラジエーター設備費用算出シート'!$G$23,IF(AU235="D",'１０.パネルラジエーター設備費用算出シート'!$N$23,IF(AU235="E",'１０.パネルラジエーター設備費用算出シート'!$G$33,IF(AU235="F",'１０.パネルラジエーター設備費用算出シート'!$N$33,IF(AU235="G",'１０.パネルラジエーター設備費用算出シート'!$G$43,IF(AU235="H",'１０.パネルラジエーター設備費用算出シート'!$N$43,IF(AU235="I",'１０.パネルラジエーター設備費用算出シート'!$G$54,'１０.パネルラジエーター設備費用算出シート'!$N$54))))))))))</f>
        <v/>
      </c>
      <c r="AW235" s="74"/>
      <c r="AX235" s="64"/>
      <c r="AY235" s="627"/>
      <c r="AZ235" s="74"/>
      <c r="BA235" s="32"/>
      <c r="BB235" s="32"/>
      <c r="BC235" s="32"/>
      <c r="BD235" s="32"/>
      <c r="BE235" s="32"/>
      <c r="BF235" s="32"/>
      <c r="BG235" s="32"/>
      <c r="BH235" s="32"/>
      <c r="BI235" s="32"/>
      <c r="BJ235" s="32"/>
      <c r="BK235" s="32"/>
      <c r="BL235" s="32"/>
    </row>
    <row r="236" spans="1:64" s="33" customFormat="1">
      <c r="A236" s="76"/>
      <c r="B236" s="57">
        <v>224</v>
      </c>
      <c r="C236" s="87"/>
      <c r="D236" s="58"/>
      <c r="E236" s="77"/>
      <c r="F236" s="620"/>
      <c r="G236" s="620"/>
      <c r="H236" s="61"/>
      <c r="I236" s="62"/>
      <c r="J236" s="61"/>
      <c r="K236" s="622" t="str">
        <f t="shared" si="9"/>
        <v/>
      </c>
      <c r="L236" s="622" t="str">
        <f>IF($G236="","",IF(OR('２.全体概要'!$C$15=1,'２.全体概要'!$C$15=2),INDEX($BG$15,MATCH($G236,$BF$15,-1)),IF('２.全体概要'!$C$15=3,INDEX($BG$14,MATCH($G236,$BF$14,-1)),INDEX($BG$13,MATCH($G236,$BF$13,-1)))))</f>
        <v/>
      </c>
      <c r="M236" s="622" t="str">
        <f t="shared" si="10"/>
        <v/>
      </c>
      <c r="N236" s="623">
        <f t="shared" si="11"/>
        <v>0</v>
      </c>
      <c r="O236" s="74"/>
      <c r="P236" s="61"/>
      <c r="Q236" s="56"/>
      <c r="R236" s="72"/>
      <c r="S236" s="56"/>
      <c r="T236" s="56"/>
      <c r="U236" s="74"/>
      <c r="V236" s="61"/>
      <c r="W236" s="56"/>
      <c r="X236" s="72"/>
      <c r="Y236" s="56"/>
      <c r="Z236" s="56"/>
      <c r="AA236" s="74"/>
      <c r="AB236" s="61"/>
      <c r="AC236" s="74"/>
      <c r="AD236" s="61"/>
      <c r="AE236" s="74"/>
      <c r="AF236" s="61"/>
      <c r="AG236" s="74"/>
      <c r="AH236" s="61"/>
      <c r="AI236" s="74"/>
      <c r="AJ236" s="61"/>
      <c r="AK236" s="74"/>
      <c r="AL236" s="64"/>
      <c r="AM236" s="74"/>
      <c r="AN236" s="64"/>
      <c r="AO236" s="74"/>
      <c r="AP236" s="66"/>
      <c r="AQ236" s="74"/>
      <c r="AR236" s="61"/>
      <c r="AS236" s="275"/>
      <c r="AT236" s="74"/>
      <c r="AU236" s="61"/>
      <c r="AV236" s="626" t="str">
        <f>IF(AU236="","",IF(AU236="A",'１０.パネルラジエーター設備費用算出シート'!$G$13,IF(AU236="B",'１０.パネルラジエーター設備費用算出シート'!$N$13,IF(AU236="C",'１０.パネルラジエーター設備費用算出シート'!$G$23,IF(AU236="D",'１０.パネルラジエーター設備費用算出シート'!$N$23,IF(AU236="E",'１０.パネルラジエーター設備費用算出シート'!$G$33,IF(AU236="F",'１０.パネルラジエーター設備費用算出シート'!$N$33,IF(AU236="G",'１０.パネルラジエーター設備費用算出シート'!$G$43,IF(AU236="H",'１０.パネルラジエーター設備費用算出シート'!$N$43,IF(AU236="I",'１０.パネルラジエーター設備費用算出シート'!$G$54,'１０.パネルラジエーター設備費用算出シート'!$N$54))))))))))</f>
        <v/>
      </c>
      <c r="AW236" s="74"/>
      <c r="AX236" s="64"/>
      <c r="AY236" s="627"/>
      <c r="AZ236" s="74"/>
      <c r="BA236" s="32"/>
      <c r="BB236" s="32"/>
      <c r="BC236" s="32"/>
      <c r="BD236" s="32"/>
      <c r="BE236" s="32"/>
      <c r="BF236" s="32"/>
      <c r="BG236" s="32"/>
      <c r="BH236" s="32"/>
      <c r="BI236" s="32"/>
      <c r="BJ236" s="32"/>
      <c r="BK236" s="32"/>
      <c r="BL236" s="32"/>
    </row>
    <row r="237" spans="1:64" s="33" customFormat="1">
      <c r="A237" s="76"/>
      <c r="B237" s="57">
        <v>225</v>
      </c>
      <c r="C237" s="87"/>
      <c r="D237" s="58"/>
      <c r="E237" s="77"/>
      <c r="F237" s="620"/>
      <c r="G237" s="620"/>
      <c r="H237" s="61"/>
      <c r="I237" s="62"/>
      <c r="J237" s="61"/>
      <c r="K237" s="622" t="str">
        <f t="shared" si="9"/>
        <v/>
      </c>
      <c r="L237" s="622" t="str">
        <f>IF($G237="","",IF(OR('２.全体概要'!$C$15=1,'２.全体概要'!$C$15=2),INDEX($BG$15,MATCH($G237,$BF$15,-1)),IF('２.全体概要'!$C$15=3,INDEX($BG$14,MATCH($G237,$BF$14,-1)),INDEX($BG$13,MATCH($G237,$BF$13,-1)))))</f>
        <v/>
      </c>
      <c r="M237" s="622" t="str">
        <f t="shared" si="10"/>
        <v/>
      </c>
      <c r="N237" s="623">
        <f t="shared" si="11"/>
        <v>0</v>
      </c>
      <c r="O237" s="74"/>
      <c r="P237" s="61"/>
      <c r="Q237" s="56"/>
      <c r="R237" s="72"/>
      <c r="S237" s="56"/>
      <c r="T237" s="56"/>
      <c r="U237" s="74"/>
      <c r="V237" s="61"/>
      <c r="W237" s="56"/>
      <c r="X237" s="72"/>
      <c r="Y237" s="56"/>
      <c r="Z237" s="56"/>
      <c r="AA237" s="74"/>
      <c r="AB237" s="61"/>
      <c r="AC237" s="74"/>
      <c r="AD237" s="61"/>
      <c r="AE237" s="74"/>
      <c r="AF237" s="61"/>
      <c r="AG237" s="74"/>
      <c r="AH237" s="61"/>
      <c r="AI237" s="74"/>
      <c r="AJ237" s="61"/>
      <c r="AK237" s="74"/>
      <c r="AL237" s="64"/>
      <c r="AM237" s="74"/>
      <c r="AN237" s="64"/>
      <c r="AO237" s="74"/>
      <c r="AP237" s="66"/>
      <c r="AQ237" s="74"/>
      <c r="AR237" s="61"/>
      <c r="AS237" s="275"/>
      <c r="AT237" s="74"/>
      <c r="AU237" s="61"/>
      <c r="AV237" s="626" t="str">
        <f>IF(AU237="","",IF(AU237="A",'１０.パネルラジエーター設備費用算出シート'!$G$13,IF(AU237="B",'１０.パネルラジエーター設備費用算出シート'!$N$13,IF(AU237="C",'１０.パネルラジエーター設備費用算出シート'!$G$23,IF(AU237="D",'１０.パネルラジエーター設備費用算出シート'!$N$23,IF(AU237="E",'１０.パネルラジエーター設備費用算出シート'!$G$33,IF(AU237="F",'１０.パネルラジエーター設備費用算出シート'!$N$33,IF(AU237="G",'１０.パネルラジエーター設備費用算出シート'!$G$43,IF(AU237="H",'１０.パネルラジエーター設備費用算出シート'!$N$43,IF(AU237="I",'１０.パネルラジエーター設備費用算出シート'!$G$54,'１０.パネルラジエーター設備費用算出シート'!$N$54))))))))))</f>
        <v/>
      </c>
      <c r="AW237" s="74"/>
      <c r="AX237" s="64"/>
      <c r="AY237" s="627"/>
      <c r="AZ237" s="74"/>
      <c r="BA237" s="32"/>
      <c r="BB237" s="32"/>
      <c r="BC237" s="32"/>
      <c r="BD237" s="32"/>
      <c r="BE237" s="32"/>
      <c r="BF237" s="32"/>
      <c r="BG237" s="32"/>
      <c r="BH237" s="32"/>
      <c r="BI237" s="32"/>
      <c r="BJ237" s="32"/>
      <c r="BK237" s="32"/>
      <c r="BL237" s="32"/>
    </row>
    <row r="238" spans="1:64" s="33" customFormat="1">
      <c r="A238" s="76"/>
      <c r="B238" s="57">
        <v>226</v>
      </c>
      <c r="C238" s="87"/>
      <c r="D238" s="58"/>
      <c r="E238" s="77"/>
      <c r="F238" s="620"/>
      <c r="G238" s="620"/>
      <c r="H238" s="61"/>
      <c r="I238" s="62"/>
      <c r="J238" s="61"/>
      <c r="K238" s="622" t="str">
        <f t="shared" si="9"/>
        <v/>
      </c>
      <c r="L238" s="622" t="str">
        <f>IF($G238="","",IF(OR('２.全体概要'!$C$15=1,'２.全体概要'!$C$15=2),INDEX($BG$15,MATCH($G238,$BF$15,-1)),IF('２.全体概要'!$C$15=3,INDEX($BG$14,MATCH($G238,$BF$14,-1)),INDEX($BG$13,MATCH($G238,$BF$13,-1)))))</f>
        <v/>
      </c>
      <c r="M238" s="622" t="str">
        <f t="shared" si="10"/>
        <v/>
      </c>
      <c r="N238" s="623">
        <f t="shared" si="11"/>
        <v>0</v>
      </c>
      <c r="O238" s="74"/>
      <c r="P238" s="61"/>
      <c r="Q238" s="56"/>
      <c r="R238" s="72"/>
      <c r="S238" s="56"/>
      <c r="T238" s="56"/>
      <c r="U238" s="74"/>
      <c r="V238" s="61"/>
      <c r="W238" s="56"/>
      <c r="X238" s="72"/>
      <c r="Y238" s="56"/>
      <c r="Z238" s="56"/>
      <c r="AA238" s="74"/>
      <c r="AB238" s="61"/>
      <c r="AC238" s="74"/>
      <c r="AD238" s="61"/>
      <c r="AE238" s="74"/>
      <c r="AF238" s="61"/>
      <c r="AG238" s="74"/>
      <c r="AH238" s="61"/>
      <c r="AI238" s="74"/>
      <c r="AJ238" s="61"/>
      <c r="AK238" s="74"/>
      <c r="AL238" s="64"/>
      <c r="AM238" s="74"/>
      <c r="AN238" s="64"/>
      <c r="AO238" s="74"/>
      <c r="AP238" s="66"/>
      <c r="AQ238" s="74"/>
      <c r="AR238" s="61"/>
      <c r="AS238" s="275"/>
      <c r="AT238" s="74"/>
      <c r="AU238" s="61"/>
      <c r="AV238" s="626" t="str">
        <f>IF(AU238="","",IF(AU238="A",'１０.パネルラジエーター設備費用算出シート'!$G$13,IF(AU238="B",'１０.パネルラジエーター設備費用算出シート'!$N$13,IF(AU238="C",'１０.パネルラジエーター設備費用算出シート'!$G$23,IF(AU238="D",'１０.パネルラジエーター設備費用算出シート'!$N$23,IF(AU238="E",'１０.パネルラジエーター設備費用算出シート'!$G$33,IF(AU238="F",'１０.パネルラジエーター設備費用算出シート'!$N$33,IF(AU238="G",'１０.パネルラジエーター設備費用算出シート'!$G$43,IF(AU238="H",'１０.パネルラジエーター設備費用算出シート'!$N$43,IF(AU238="I",'１０.パネルラジエーター設備費用算出シート'!$G$54,'１０.パネルラジエーター設備費用算出シート'!$N$54))))))))))</f>
        <v/>
      </c>
      <c r="AW238" s="74"/>
      <c r="AX238" s="64"/>
      <c r="AY238" s="627"/>
      <c r="AZ238" s="74"/>
      <c r="BA238" s="32"/>
      <c r="BB238" s="32"/>
      <c r="BC238" s="32"/>
      <c r="BD238" s="32"/>
      <c r="BE238" s="32"/>
      <c r="BF238" s="32"/>
      <c r="BG238" s="32"/>
      <c r="BH238" s="32"/>
      <c r="BI238" s="32"/>
      <c r="BJ238" s="32"/>
      <c r="BK238" s="32"/>
      <c r="BL238" s="32"/>
    </row>
    <row r="239" spans="1:64" s="33" customFormat="1">
      <c r="A239" s="76"/>
      <c r="B239" s="57">
        <v>227</v>
      </c>
      <c r="C239" s="87"/>
      <c r="D239" s="58"/>
      <c r="E239" s="77"/>
      <c r="F239" s="620"/>
      <c r="G239" s="620"/>
      <c r="H239" s="61"/>
      <c r="I239" s="62"/>
      <c r="J239" s="61"/>
      <c r="K239" s="622" t="str">
        <f t="shared" si="9"/>
        <v/>
      </c>
      <c r="L239" s="622" t="str">
        <f>IF($G239="","",IF(OR('２.全体概要'!$C$15=1,'２.全体概要'!$C$15=2),INDEX($BG$15,MATCH($G239,$BF$15,-1)),IF('２.全体概要'!$C$15=3,INDEX($BG$14,MATCH($G239,$BF$14,-1)),INDEX($BG$13,MATCH($G239,$BF$13,-1)))))</f>
        <v/>
      </c>
      <c r="M239" s="622" t="str">
        <f t="shared" si="10"/>
        <v/>
      </c>
      <c r="N239" s="623">
        <f t="shared" si="11"/>
        <v>0</v>
      </c>
      <c r="O239" s="74"/>
      <c r="P239" s="61"/>
      <c r="Q239" s="56"/>
      <c r="R239" s="72"/>
      <c r="S239" s="56"/>
      <c r="T239" s="56"/>
      <c r="U239" s="74"/>
      <c r="V239" s="61"/>
      <c r="W239" s="56"/>
      <c r="X239" s="72"/>
      <c r="Y239" s="56"/>
      <c r="Z239" s="56"/>
      <c r="AA239" s="74"/>
      <c r="AB239" s="61"/>
      <c r="AC239" s="74"/>
      <c r="AD239" s="61"/>
      <c r="AE239" s="74"/>
      <c r="AF239" s="61"/>
      <c r="AG239" s="74"/>
      <c r="AH239" s="61"/>
      <c r="AI239" s="74"/>
      <c r="AJ239" s="61"/>
      <c r="AK239" s="74"/>
      <c r="AL239" s="64"/>
      <c r="AM239" s="74"/>
      <c r="AN239" s="64"/>
      <c r="AO239" s="74"/>
      <c r="AP239" s="66"/>
      <c r="AQ239" s="74"/>
      <c r="AR239" s="61"/>
      <c r="AS239" s="275"/>
      <c r="AT239" s="74"/>
      <c r="AU239" s="61"/>
      <c r="AV239" s="626" t="str">
        <f>IF(AU239="","",IF(AU239="A",'１０.パネルラジエーター設備費用算出シート'!$G$13,IF(AU239="B",'１０.パネルラジエーター設備費用算出シート'!$N$13,IF(AU239="C",'１０.パネルラジエーター設備費用算出シート'!$G$23,IF(AU239="D",'１０.パネルラジエーター設備費用算出シート'!$N$23,IF(AU239="E",'１０.パネルラジエーター設備費用算出シート'!$G$33,IF(AU239="F",'１０.パネルラジエーター設備費用算出シート'!$N$33,IF(AU239="G",'１０.パネルラジエーター設備費用算出シート'!$G$43,IF(AU239="H",'１０.パネルラジエーター設備費用算出シート'!$N$43,IF(AU239="I",'１０.パネルラジエーター設備費用算出シート'!$G$54,'１０.パネルラジエーター設備費用算出シート'!$N$54))))))))))</f>
        <v/>
      </c>
      <c r="AW239" s="74"/>
      <c r="AX239" s="64"/>
      <c r="AY239" s="627"/>
      <c r="AZ239" s="74"/>
      <c r="BA239" s="32"/>
      <c r="BB239" s="32"/>
      <c r="BC239" s="32"/>
      <c r="BD239" s="32"/>
      <c r="BE239" s="32"/>
      <c r="BF239" s="32"/>
      <c r="BG239" s="32"/>
      <c r="BH239" s="32"/>
      <c r="BI239" s="32"/>
      <c r="BJ239" s="32"/>
      <c r="BK239" s="32"/>
      <c r="BL239" s="32"/>
    </row>
    <row r="240" spans="1:64" s="33" customFormat="1">
      <c r="A240" s="76"/>
      <c r="B240" s="57">
        <v>228</v>
      </c>
      <c r="C240" s="87"/>
      <c r="D240" s="58"/>
      <c r="E240" s="77"/>
      <c r="F240" s="620"/>
      <c r="G240" s="620"/>
      <c r="H240" s="61"/>
      <c r="I240" s="62"/>
      <c r="J240" s="61"/>
      <c r="K240" s="622" t="str">
        <f t="shared" si="9"/>
        <v/>
      </c>
      <c r="L240" s="622" t="str">
        <f>IF($G240="","",IF(OR('２.全体概要'!$C$15=1,'２.全体概要'!$C$15=2),INDEX($BG$15,MATCH($G240,$BF$15,-1)),IF('２.全体概要'!$C$15=3,INDEX($BG$14,MATCH($G240,$BF$14,-1)),INDEX($BG$13,MATCH($G240,$BF$13,-1)))))</f>
        <v/>
      </c>
      <c r="M240" s="622" t="str">
        <f t="shared" si="10"/>
        <v/>
      </c>
      <c r="N240" s="623">
        <f t="shared" si="11"/>
        <v>0</v>
      </c>
      <c r="O240" s="74"/>
      <c r="P240" s="61"/>
      <c r="Q240" s="56"/>
      <c r="R240" s="72"/>
      <c r="S240" s="56"/>
      <c r="T240" s="56"/>
      <c r="U240" s="74"/>
      <c r="V240" s="61"/>
      <c r="W240" s="56"/>
      <c r="X240" s="72"/>
      <c r="Y240" s="56"/>
      <c r="Z240" s="56"/>
      <c r="AA240" s="74"/>
      <c r="AB240" s="61"/>
      <c r="AC240" s="74"/>
      <c r="AD240" s="61"/>
      <c r="AE240" s="74"/>
      <c r="AF240" s="61"/>
      <c r="AG240" s="74"/>
      <c r="AH240" s="61"/>
      <c r="AI240" s="74"/>
      <c r="AJ240" s="61"/>
      <c r="AK240" s="74"/>
      <c r="AL240" s="64"/>
      <c r="AM240" s="74"/>
      <c r="AN240" s="64"/>
      <c r="AO240" s="74"/>
      <c r="AP240" s="66"/>
      <c r="AQ240" s="74"/>
      <c r="AR240" s="61"/>
      <c r="AS240" s="275"/>
      <c r="AT240" s="74"/>
      <c r="AU240" s="61"/>
      <c r="AV240" s="626" t="str">
        <f>IF(AU240="","",IF(AU240="A",'１０.パネルラジエーター設備費用算出シート'!$G$13,IF(AU240="B",'１０.パネルラジエーター設備費用算出シート'!$N$13,IF(AU240="C",'１０.パネルラジエーター設備費用算出シート'!$G$23,IF(AU240="D",'１０.パネルラジエーター設備費用算出シート'!$N$23,IF(AU240="E",'１０.パネルラジエーター設備費用算出シート'!$G$33,IF(AU240="F",'１０.パネルラジエーター設備費用算出シート'!$N$33,IF(AU240="G",'１０.パネルラジエーター設備費用算出シート'!$G$43,IF(AU240="H",'１０.パネルラジエーター設備費用算出シート'!$N$43,IF(AU240="I",'１０.パネルラジエーター設備費用算出シート'!$G$54,'１０.パネルラジエーター設備費用算出シート'!$N$54))))))))))</f>
        <v/>
      </c>
      <c r="AW240" s="74"/>
      <c r="AX240" s="64"/>
      <c r="AY240" s="627"/>
      <c r="AZ240" s="74"/>
      <c r="BA240" s="32"/>
      <c r="BB240" s="32"/>
      <c r="BC240" s="32"/>
      <c r="BD240" s="32"/>
      <c r="BE240" s="32"/>
      <c r="BF240" s="32"/>
      <c r="BG240" s="32"/>
      <c r="BH240" s="32"/>
      <c r="BI240" s="32"/>
      <c r="BJ240" s="32"/>
      <c r="BK240" s="32"/>
      <c r="BL240" s="32"/>
    </row>
    <row r="241" spans="1:64" s="33" customFormat="1">
      <c r="A241" s="76"/>
      <c r="B241" s="57">
        <v>229</v>
      </c>
      <c r="C241" s="87"/>
      <c r="D241" s="58"/>
      <c r="E241" s="77"/>
      <c r="F241" s="620"/>
      <c r="G241" s="620"/>
      <c r="H241" s="61"/>
      <c r="I241" s="62"/>
      <c r="J241" s="61"/>
      <c r="K241" s="622" t="str">
        <f t="shared" si="9"/>
        <v/>
      </c>
      <c r="L241" s="622" t="str">
        <f>IF($G241="","",IF(OR('２.全体概要'!$C$15=1,'２.全体概要'!$C$15=2),INDEX($BG$15,MATCH($G241,$BF$15,-1)),IF('２.全体概要'!$C$15=3,INDEX($BG$14,MATCH($G241,$BF$14,-1)),INDEX($BG$13,MATCH($G241,$BF$13,-1)))))</f>
        <v/>
      </c>
      <c r="M241" s="622" t="str">
        <f t="shared" si="10"/>
        <v/>
      </c>
      <c r="N241" s="623">
        <f t="shared" si="11"/>
        <v>0</v>
      </c>
      <c r="O241" s="74"/>
      <c r="P241" s="61"/>
      <c r="Q241" s="56"/>
      <c r="R241" s="72"/>
      <c r="S241" s="56"/>
      <c r="T241" s="56"/>
      <c r="U241" s="74"/>
      <c r="V241" s="61"/>
      <c r="W241" s="56"/>
      <c r="X241" s="72"/>
      <c r="Y241" s="56"/>
      <c r="Z241" s="56"/>
      <c r="AA241" s="74"/>
      <c r="AB241" s="61"/>
      <c r="AC241" s="74"/>
      <c r="AD241" s="61"/>
      <c r="AE241" s="74"/>
      <c r="AF241" s="61"/>
      <c r="AG241" s="74"/>
      <c r="AH241" s="61"/>
      <c r="AI241" s="74"/>
      <c r="AJ241" s="61"/>
      <c r="AK241" s="74"/>
      <c r="AL241" s="64"/>
      <c r="AM241" s="74"/>
      <c r="AN241" s="64"/>
      <c r="AO241" s="74"/>
      <c r="AP241" s="66"/>
      <c r="AQ241" s="74"/>
      <c r="AR241" s="61"/>
      <c r="AS241" s="275"/>
      <c r="AT241" s="74"/>
      <c r="AU241" s="61"/>
      <c r="AV241" s="626" t="str">
        <f>IF(AU241="","",IF(AU241="A",'１０.パネルラジエーター設備費用算出シート'!$G$13,IF(AU241="B",'１０.パネルラジエーター設備費用算出シート'!$N$13,IF(AU241="C",'１０.パネルラジエーター設備費用算出シート'!$G$23,IF(AU241="D",'１０.パネルラジエーター設備費用算出シート'!$N$23,IF(AU241="E",'１０.パネルラジエーター設備費用算出シート'!$G$33,IF(AU241="F",'１０.パネルラジエーター設備費用算出シート'!$N$33,IF(AU241="G",'１０.パネルラジエーター設備費用算出シート'!$G$43,IF(AU241="H",'１０.パネルラジエーター設備費用算出シート'!$N$43,IF(AU241="I",'１０.パネルラジエーター設備費用算出シート'!$G$54,'１０.パネルラジエーター設備費用算出シート'!$N$54))))))))))</f>
        <v/>
      </c>
      <c r="AW241" s="74"/>
      <c r="AX241" s="64"/>
      <c r="AY241" s="627"/>
      <c r="AZ241" s="74"/>
      <c r="BA241" s="32"/>
      <c r="BB241" s="32"/>
      <c r="BC241" s="32"/>
      <c r="BD241" s="32"/>
      <c r="BE241" s="32"/>
      <c r="BF241" s="32"/>
      <c r="BG241" s="32"/>
      <c r="BH241" s="32"/>
      <c r="BI241" s="32"/>
      <c r="BJ241" s="32"/>
      <c r="BK241" s="32"/>
      <c r="BL241" s="32"/>
    </row>
    <row r="242" spans="1:64" s="33" customFormat="1">
      <c r="A242" s="76"/>
      <c r="B242" s="57">
        <v>230</v>
      </c>
      <c r="C242" s="87"/>
      <c r="D242" s="58"/>
      <c r="E242" s="77"/>
      <c r="F242" s="620"/>
      <c r="G242" s="620"/>
      <c r="H242" s="61"/>
      <c r="I242" s="62"/>
      <c r="J242" s="61"/>
      <c r="K242" s="622" t="str">
        <f t="shared" si="9"/>
        <v/>
      </c>
      <c r="L242" s="622" t="str">
        <f>IF($G242="","",IF(OR('２.全体概要'!$C$15=1,'２.全体概要'!$C$15=2),INDEX($BG$15,MATCH($G242,$BF$15,-1)),IF('２.全体概要'!$C$15=3,INDEX($BG$14,MATCH($G242,$BF$14,-1)),INDEX($BG$13,MATCH($G242,$BF$13,-1)))))</f>
        <v/>
      </c>
      <c r="M242" s="622" t="str">
        <f t="shared" si="10"/>
        <v/>
      </c>
      <c r="N242" s="623">
        <f t="shared" si="11"/>
        <v>0</v>
      </c>
      <c r="O242" s="74"/>
      <c r="P242" s="61"/>
      <c r="Q242" s="56"/>
      <c r="R242" s="72"/>
      <c r="S242" s="56"/>
      <c r="T242" s="56"/>
      <c r="U242" s="74"/>
      <c r="V242" s="61"/>
      <c r="W242" s="56"/>
      <c r="X242" s="72"/>
      <c r="Y242" s="56"/>
      <c r="Z242" s="56"/>
      <c r="AA242" s="74"/>
      <c r="AB242" s="61"/>
      <c r="AC242" s="74"/>
      <c r="AD242" s="61"/>
      <c r="AE242" s="74"/>
      <c r="AF242" s="61"/>
      <c r="AG242" s="74"/>
      <c r="AH242" s="61"/>
      <c r="AI242" s="74"/>
      <c r="AJ242" s="61"/>
      <c r="AK242" s="74"/>
      <c r="AL242" s="64"/>
      <c r="AM242" s="74"/>
      <c r="AN242" s="64"/>
      <c r="AO242" s="74"/>
      <c r="AP242" s="66"/>
      <c r="AQ242" s="74"/>
      <c r="AR242" s="61"/>
      <c r="AS242" s="275"/>
      <c r="AT242" s="74"/>
      <c r="AU242" s="61"/>
      <c r="AV242" s="626" t="str">
        <f>IF(AU242="","",IF(AU242="A",'１０.パネルラジエーター設備費用算出シート'!$G$13,IF(AU242="B",'１０.パネルラジエーター設備費用算出シート'!$N$13,IF(AU242="C",'１０.パネルラジエーター設備費用算出シート'!$G$23,IF(AU242="D",'１０.パネルラジエーター設備費用算出シート'!$N$23,IF(AU242="E",'１０.パネルラジエーター設備費用算出シート'!$G$33,IF(AU242="F",'１０.パネルラジエーター設備費用算出シート'!$N$33,IF(AU242="G",'１０.パネルラジエーター設備費用算出シート'!$G$43,IF(AU242="H",'１０.パネルラジエーター設備費用算出シート'!$N$43,IF(AU242="I",'１０.パネルラジエーター設備費用算出シート'!$G$54,'１０.パネルラジエーター設備費用算出シート'!$N$54))))))))))</f>
        <v/>
      </c>
      <c r="AW242" s="74"/>
      <c r="AX242" s="64"/>
      <c r="AY242" s="627"/>
      <c r="AZ242" s="74"/>
      <c r="BA242" s="32"/>
      <c r="BB242" s="32"/>
      <c r="BC242" s="32"/>
      <c r="BD242" s="32"/>
      <c r="BE242" s="32"/>
      <c r="BF242" s="32"/>
      <c r="BG242" s="32"/>
      <c r="BH242" s="32"/>
      <c r="BI242" s="32"/>
      <c r="BJ242" s="32"/>
      <c r="BK242" s="32"/>
      <c r="BL242" s="32"/>
    </row>
    <row r="243" spans="1:64" s="33" customFormat="1">
      <c r="A243" s="76"/>
      <c r="B243" s="57">
        <v>231</v>
      </c>
      <c r="C243" s="87"/>
      <c r="D243" s="58"/>
      <c r="E243" s="77"/>
      <c r="F243" s="620"/>
      <c r="G243" s="620"/>
      <c r="H243" s="61"/>
      <c r="I243" s="62"/>
      <c r="J243" s="61"/>
      <c r="K243" s="622" t="str">
        <f t="shared" si="9"/>
        <v/>
      </c>
      <c r="L243" s="622" t="str">
        <f>IF($G243="","",IF(OR('２.全体概要'!$C$15=1,'２.全体概要'!$C$15=2),INDEX($BG$15,MATCH($G243,$BF$15,-1)),IF('２.全体概要'!$C$15=3,INDEX($BG$14,MATCH($G243,$BF$14,-1)),INDEX($BG$13,MATCH($G243,$BF$13,-1)))))</f>
        <v/>
      </c>
      <c r="M243" s="622" t="str">
        <f t="shared" si="10"/>
        <v/>
      </c>
      <c r="N243" s="623">
        <f t="shared" si="11"/>
        <v>0</v>
      </c>
      <c r="O243" s="74"/>
      <c r="P243" s="61"/>
      <c r="Q243" s="56"/>
      <c r="R243" s="72"/>
      <c r="S243" s="56"/>
      <c r="T243" s="56"/>
      <c r="U243" s="74"/>
      <c r="V243" s="61"/>
      <c r="W243" s="56"/>
      <c r="X243" s="72"/>
      <c r="Y243" s="56"/>
      <c r="Z243" s="56"/>
      <c r="AA243" s="74"/>
      <c r="AB243" s="61"/>
      <c r="AC243" s="74"/>
      <c r="AD243" s="61"/>
      <c r="AE243" s="74"/>
      <c r="AF243" s="61"/>
      <c r="AG243" s="74"/>
      <c r="AH243" s="61"/>
      <c r="AI243" s="74"/>
      <c r="AJ243" s="61"/>
      <c r="AK243" s="74"/>
      <c r="AL243" s="64"/>
      <c r="AM243" s="74"/>
      <c r="AN243" s="64"/>
      <c r="AO243" s="74"/>
      <c r="AP243" s="66"/>
      <c r="AQ243" s="74"/>
      <c r="AR243" s="61"/>
      <c r="AS243" s="275"/>
      <c r="AT243" s="74"/>
      <c r="AU243" s="61"/>
      <c r="AV243" s="626" t="str">
        <f>IF(AU243="","",IF(AU243="A",'１０.パネルラジエーター設備費用算出シート'!$G$13,IF(AU243="B",'１０.パネルラジエーター設備費用算出シート'!$N$13,IF(AU243="C",'１０.パネルラジエーター設備費用算出シート'!$G$23,IF(AU243="D",'１０.パネルラジエーター設備費用算出シート'!$N$23,IF(AU243="E",'１０.パネルラジエーター設備費用算出シート'!$G$33,IF(AU243="F",'１０.パネルラジエーター設備費用算出シート'!$N$33,IF(AU243="G",'１０.パネルラジエーター設備費用算出シート'!$G$43,IF(AU243="H",'１０.パネルラジエーター設備費用算出シート'!$N$43,IF(AU243="I",'１０.パネルラジエーター設備費用算出シート'!$G$54,'１０.パネルラジエーター設備費用算出シート'!$N$54))))))))))</f>
        <v/>
      </c>
      <c r="AW243" s="74"/>
      <c r="AX243" s="64"/>
      <c r="AY243" s="627"/>
      <c r="AZ243" s="74"/>
      <c r="BA243" s="32"/>
      <c r="BB243" s="32"/>
      <c r="BC243" s="32"/>
      <c r="BD243" s="32"/>
      <c r="BE243" s="32"/>
      <c r="BF243" s="32"/>
      <c r="BG243" s="32"/>
      <c r="BH243" s="32"/>
      <c r="BI243" s="32"/>
      <c r="BJ243" s="32"/>
      <c r="BK243" s="32"/>
      <c r="BL243" s="32"/>
    </row>
    <row r="244" spans="1:64" s="33" customFormat="1">
      <c r="A244" s="76"/>
      <c r="B244" s="57">
        <v>232</v>
      </c>
      <c r="C244" s="87"/>
      <c r="D244" s="58"/>
      <c r="E244" s="77"/>
      <c r="F244" s="620"/>
      <c r="G244" s="620"/>
      <c r="H244" s="61"/>
      <c r="I244" s="62"/>
      <c r="J244" s="61"/>
      <c r="K244" s="622" t="str">
        <f t="shared" si="9"/>
        <v/>
      </c>
      <c r="L244" s="622" t="str">
        <f>IF($G244="","",IF(OR('２.全体概要'!$C$15=1,'２.全体概要'!$C$15=2),INDEX($BG$15,MATCH($G244,$BF$15,-1)),IF('２.全体概要'!$C$15=3,INDEX($BG$14,MATCH($G244,$BF$14,-1)),INDEX($BG$13,MATCH($G244,$BF$13,-1)))))</f>
        <v/>
      </c>
      <c r="M244" s="622" t="str">
        <f t="shared" si="10"/>
        <v/>
      </c>
      <c r="N244" s="623">
        <f t="shared" si="11"/>
        <v>0</v>
      </c>
      <c r="O244" s="74"/>
      <c r="P244" s="61"/>
      <c r="Q244" s="56"/>
      <c r="R244" s="72"/>
      <c r="S244" s="56"/>
      <c r="T244" s="56"/>
      <c r="U244" s="74"/>
      <c r="V244" s="61"/>
      <c r="W244" s="56"/>
      <c r="X244" s="72"/>
      <c r="Y244" s="56"/>
      <c r="Z244" s="56"/>
      <c r="AA244" s="74"/>
      <c r="AB244" s="61"/>
      <c r="AC244" s="74"/>
      <c r="AD244" s="61"/>
      <c r="AE244" s="74"/>
      <c r="AF244" s="61"/>
      <c r="AG244" s="74"/>
      <c r="AH244" s="61"/>
      <c r="AI244" s="74"/>
      <c r="AJ244" s="61"/>
      <c r="AK244" s="74"/>
      <c r="AL244" s="64"/>
      <c r="AM244" s="74"/>
      <c r="AN244" s="64"/>
      <c r="AO244" s="74"/>
      <c r="AP244" s="66"/>
      <c r="AQ244" s="74"/>
      <c r="AR244" s="61"/>
      <c r="AS244" s="275"/>
      <c r="AT244" s="74"/>
      <c r="AU244" s="61"/>
      <c r="AV244" s="626" t="str">
        <f>IF(AU244="","",IF(AU244="A",'１０.パネルラジエーター設備費用算出シート'!$G$13,IF(AU244="B",'１０.パネルラジエーター設備費用算出シート'!$N$13,IF(AU244="C",'１０.パネルラジエーター設備費用算出シート'!$G$23,IF(AU244="D",'１０.パネルラジエーター設備費用算出シート'!$N$23,IF(AU244="E",'１０.パネルラジエーター設備費用算出シート'!$G$33,IF(AU244="F",'１０.パネルラジエーター設備費用算出シート'!$N$33,IF(AU244="G",'１０.パネルラジエーター設備費用算出シート'!$G$43,IF(AU244="H",'１０.パネルラジエーター設備費用算出シート'!$N$43,IF(AU244="I",'１０.パネルラジエーター設備費用算出シート'!$G$54,'１０.パネルラジエーター設備費用算出シート'!$N$54))))))))))</f>
        <v/>
      </c>
      <c r="AW244" s="74"/>
      <c r="AX244" s="64"/>
      <c r="AY244" s="627"/>
      <c r="AZ244" s="74"/>
      <c r="BA244" s="32"/>
      <c r="BB244" s="32"/>
      <c r="BC244" s="32"/>
      <c r="BD244" s="32"/>
      <c r="BE244" s="32"/>
      <c r="BF244" s="32"/>
      <c r="BG244" s="32"/>
      <c r="BH244" s="32"/>
      <c r="BI244" s="32"/>
      <c r="BJ244" s="32"/>
      <c r="BK244" s="32"/>
      <c r="BL244" s="32"/>
    </row>
    <row r="245" spans="1:64" s="33" customFormat="1">
      <c r="A245" s="76"/>
      <c r="B245" s="57">
        <v>233</v>
      </c>
      <c r="C245" s="87"/>
      <c r="D245" s="58"/>
      <c r="E245" s="77"/>
      <c r="F245" s="620"/>
      <c r="G245" s="620"/>
      <c r="H245" s="61"/>
      <c r="I245" s="62"/>
      <c r="J245" s="61"/>
      <c r="K245" s="622" t="str">
        <f t="shared" si="9"/>
        <v/>
      </c>
      <c r="L245" s="622" t="str">
        <f>IF($G245="","",IF(OR('２.全体概要'!$C$15=1,'２.全体概要'!$C$15=2),INDEX($BG$15,MATCH($G245,$BF$15,-1)),IF('２.全体概要'!$C$15=3,INDEX($BG$14,MATCH($G245,$BF$14,-1)),INDEX($BG$13,MATCH($G245,$BF$13,-1)))))</f>
        <v/>
      </c>
      <c r="M245" s="622" t="str">
        <f t="shared" si="10"/>
        <v/>
      </c>
      <c r="N245" s="623">
        <f t="shared" si="11"/>
        <v>0</v>
      </c>
      <c r="O245" s="74"/>
      <c r="P245" s="61"/>
      <c r="Q245" s="56"/>
      <c r="R245" s="72"/>
      <c r="S245" s="56"/>
      <c r="T245" s="56"/>
      <c r="U245" s="74"/>
      <c r="V245" s="61"/>
      <c r="W245" s="56"/>
      <c r="X245" s="72"/>
      <c r="Y245" s="56"/>
      <c r="Z245" s="56"/>
      <c r="AA245" s="74"/>
      <c r="AB245" s="61"/>
      <c r="AC245" s="74"/>
      <c r="AD245" s="61"/>
      <c r="AE245" s="74"/>
      <c r="AF245" s="61"/>
      <c r="AG245" s="74"/>
      <c r="AH245" s="61"/>
      <c r="AI245" s="74"/>
      <c r="AJ245" s="61"/>
      <c r="AK245" s="74"/>
      <c r="AL245" s="64"/>
      <c r="AM245" s="74"/>
      <c r="AN245" s="64"/>
      <c r="AO245" s="74"/>
      <c r="AP245" s="66"/>
      <c r="AQ245" s="74"/>
      <c r="AR245" s="61"/>
      <c r="AS245" s="275"/>
      <c r="AT245" s="74"/>
      <c r="AU245" s="61"/>
      <c r="AV245" s="626" t="str">
        <f>IF(AU245="","",IF(AU245="A",'１０.パネルラジエーター設備費用算出シート'!$G$13,IF(AU245="B",'１０.パネルラジエーター設備費用算出シート'!$N$13,IF(AU245="C",'１０.パネルラジエーター設備費用算出シート'!$G$23,IF(AU245="D",'１０.パネルラジエーター設備費用算出シート'!$N$23,IF(AU245="E",'１０.パネルラジエーター設備費用算出シート'!$G$33,IF(AU245="F",'１０.パネルラジエーター設備費用算出シート'!$N$33,IF(AU245="G",'１０.パネルラジエーター設備費用算出シート'!$G$43,IF(AU245="H",'１０.パネルラジエーター設備費用算出シート'!$N$43,IF(AU245="I",'１０.パネルラジエーター設備費用算出シート'!$G$54,'１０.パネルラジエーター設備費用算出シート'!$N$54))))))))))</f>
        <v/>
      </c>
      <c r="AW245" s="74"/>
      <c r="AX245" s="64"/>
      <c r="AY245" s="627"/>
      <c r="AZ245" s="74"/>
      <c r="BA245" s="32"/>
      <c r="BB245" s="32"/>
      <c r="BC245" s="32"/>
      <c r="BD245" s="32"/>
      <c r="BE245" s="32"/>
      <c r="BF245" s="32"/>
      <c r="BG245" s="32"/>
      <c r="BH245" s="32"/>
      <c r="BI245" s="32"/>
      <c r="BJ245" s="32"/>
      <c r="BK245" s="32"/>
      <c r="BL245" s="32"/>
    </row>
    <row r="246" spans="1:64" s="33" customFormat="1">
      <c r="A246" s="76"/>
      <c r="B246" s="57">
        <v>234</v>
      </c>
      <c r="C246" s="87"/>
      <c r="D246" s="58"/>
      <c r="E246" s="77"/>
      <c r="F246" s="620"/>
      <c r="G246" s="620"/>
      <c r="H246" s="61"/>
      <c r="I246" s="62"/>
      <c r="J246" s="61"/>
      <c r="K246" s="622" t="str">
        <f t="shared" si="9"/>
        <v/>
      </c>
      <c r="L246" s="622" t="str">
        <f>IF($G246="","",IF(OR('２.全体概要'!$C$15=1,'２.全体概要'!$C$15=2),INDEX($BG$15,MATCH($G246,$BF$15,-1)),IF('２.全体概要'!$C$15=3,INDEX($BG$14,MATCH($G246,$BF$14,-1)),INDEX($BG$13,MATCH($G246,$BF$13,-1)))))</f>
        <v/>
      </c>
      <c r="M246" s="622" t="str">
        <f t="shared" si="10"/>
        <v/>
      </c>
      <c r="N246" s="623">
        <f t="shared" si="11"/>
        <v>0</v>
      </c>
      <c r="O246" s="74"/>
      <c r="P246" s="61"/>
      <c r="Q246" s="56"/>
      <c r="R246" s="72"/>
      <c r="S246" s="56"/>
      <c r="T246" s="56"/>
      <c r="U246" s="74"/>
      <c r="V246" s="61"/>
      <c r="W246" s="56"/>
      <c r="X246" s="72"/>
      <c r="Y246" s="56"/>
      <c r="Z246" s="56"/>
      <c r="AA246" s="74"/>
      <c r="AB246" s="61"/>
      <c r="AC246" s="74"/>
      <c r="AD246" s="61"/>
      <c r="AE246" s="74"/>
      <c r="AF246" s="61"/>
      <c r="AG246" s="74"/>
      <c r="AH246" s="61"/>
      <c r="AI246" s="74"/>
      <c r="AJ246" s="61"/>
      <c r="AK246" s="74"/>
      <c r="AL246" s="64"/>
      <c r="AM246" s="74"/>
      <c r="AN246" s="64"/>
      <c r="AO246" s="74"/>
      <c r="AP246" s="66"/>
      <c r="AQ246" s="74"/>
      <c r="AR246" s="61"/>
      <c r="AS246" s="275"/>
      <c r="AT246" s="74"/>
      <c r="AU246" s="61"/>
      <c r="AV246" s="626" t="str">
        <f>IF(AU246="","",IF(AU246="A",'１０.パネルラジエーター設備費用算出シート'!$G$13,IF(AU246="B",'１０.パネルラジエーター設備費用算出シート'!$N$13,IF(AU246="C",'１０.パネルラジエーター設備費用算出シート'!$G$23,IF(AU246="D",'１０.パネルラジエーター設備費用算出シート'!$N$23,IF(AU246="E",'１０.パネルラジエーター設備費用算出シート'!$G$33,IF(AU246="F",'１０.パネルラジエーター設備費用算出シート'!$N$33,IF(AU246="G",'１０.パネルラジエーター設備費用算出シート'!$G$43,IF(AU246="H",'１０.パネルラジエーター設備費用算出シート'!$N$43,IF(AU246="I",'１０.パネルラジエーター設備費用算出シート'!$G$54,'１０.パネルラジエーター設備費用算出シート'!$N$54))))))))))</f>
        <v/>
      </c>
      <c r="AW246" s="74"/>
      <c r="AX246" s="64"/>
      <c r="AY246" s="627"/>
      <c r="AZ246" s="74"/>
      <c r="BA246" s="32"/>
      <c r="BB246" s="32"/>
      <c r="BC246" s="32"/>
      <c r="BD246" s="32"/>
      <c r="BE246" s="32"/>
      <c r="BF246" s="32"/>
      <c r="BG246" s="32"/>
      <c r="BH246" s="32"/>
      <c r="BI246" s="32"/>
      <c r="BJ246" s="32"/>
      <c r="BK246" s="32"/>
      <c r="BL246" s="32"/>
    </row>
    <row r="247" spans="1:64" s="33" customFormat="1">
      <c r="A247" s="76"/>
      <c r="B247" s="57">
        <v>235</v>
      </c>
      <c r="C247" s="87"/>
      <c r="D247" s="58"/>
      <c r="E247" s="77"/>
      <c r="F247" s="620"/>
      <c r="G247" s="620"/>
      <c r="H247" s="61"/>
      <c r="I247" s="62"/>
      <c r="J247" s="61"/>
      <c r="K247" s="622" t="str">
        <f t="shared" si="9"/>
        <v/>
      </c>
      <c r="L247" s="622" t="str">
        <f>IF($G247="","",IF(OR('２.全体概要'!$C$15=1,'２.全体概要'!$C$15=2),INDEX($BG$15,MATCH($G247,$BF$15,-1)),IF('２.全体概要'!$C$15=3,INDEX($BG$14,MATCH($G247,$BF$14,-1)),INDEX($BG$13,MATCH($G247,$BF$13,-1)))))</f>
        <v/>
      </c>
      <c r="M247" s="622" t="str">
        <f t="shared" si="10"/>
        <v/>
      </c>
      <c r="N247" s="623">
        <f t="shared" si="11"/>
        <v>0</v>
      </c>
      <c r="O247" s="74"/>
      <c r="P247" s="61"/>
      <c r="Q247" s="56"/>
      <c r="R247" s="72"/>
      <c r="S247" s="56"/>
      <c r="T247" s="56"/>
      <c r="U247" s="74"/>
      <c r="V247" s="61"/>
      <c r="W247" s="56"/>
      <c r="X247" s="72"/>
      <c r="Y247" s="56"/>
      <c r="Z247" s="56"/>
      <c r="AA247" s="74"/>
      <c r="AB247" s="61"/>
      <c r="AC247" s="74"/>
      <c r="AD247" s="61"/>
      <c r="AE247" s="74"/>
      <c r="AF247" s="61"/>
      <c r="AG247" s="74"/>
      <c r="AH247" s="61"/>
      <c r="AI247" s="74"/>
      <c r="AJ247" s="61"/>
      <c r="AK247" s="74"/>
      <c r="AL247" s="64"/>
      <c r="AM247" s="74"/>
      <c r="AN247" s="64"/>
      <c r="AO247" s="74"/>
      <c r="AP247" s="66"/>
      <c r="AQ247" s="74"/>
      <c r="AR247" s="61"/>
      <c r="AS247" s="275"/>
      <c r="AT247" s="74"/>
      <c r="AU247" s="61"/>
      <c r="AV247" s="626" t="str">
        <f>IF(AU247="","",IF(AU247="A",'１０.パネルラジエーター設備費用算出シート'!$G$13,IF(AU247="B",'１０.パネルラジエーター設備費用算出シート'!$N$13,IF(AU247="C",'１０.パネルラジエーター設備費用算出シート'!$G$23,IF(AU247="D",'１０.パネルラジエーター設備費用算出シート'!$N$23,IF(AU247="E",'１０.パネルラジエーター設備費用算出シート'!$G$33,IF(AU247="F",'１０.パネルラジエーター設備費用算出シート'!$N$33,IF(AU247="G",'１０.パネルラジエーター設備費用算出シート'!$G$43,IF(AU247="H",'１０.パネルラジエーター設備費用算出シート'!$N$43,IF(AU247="I",'１０.パネルラジエーター設備費用算出シート'!$G$54,'１０.パネルラジエーター設備費用算出シート'!$N$54))))))))))</f>
        <v/>
      </c>
      <c r="AW247" s="74"/>
      <c r="AX247" s="64"/>
      <c r="AY247" s="627"/>
      <c r="AZ247" s="74"/>
      <c r="BA247" s="32"/>
      <c r="BB247" s="32"/>
      <c r="BC247" s="32"/>
      <c r="BD247" s="32"/>
      <c r="BE247" s="32"/>
      <c r="BF247" s="32"/>
      <c r="BG247" s="32"/>
      <c r="BH247" s="32"/>
      <c r="BI247" s="32"/>
      <c r="BJ247" s="32"/>
      <c r="BK247" s="32"/>
      <c r="BL247" s="32"/>
    </row>
    <row r="248" spans="1:64" s="33" customFormat="1">
      <c r="A248" s="76"/>
      <c r="B248" s="57">
        <v>236</v>
      </c>
      <c r="C248" s="87"/>
      <c r="D248" s="58"/>
      <c r="E248" s="77"/>
      <c r="F248" s="620"/>
      <c r="G248" s="620"/>
      <c r="H248" s="61"/>
      <c r="I248" s="62"/>
      <c r="J248" s="61"/>
      <c r="K248" s="622" t="str">
        <f t="shared" si="9"/>
        <v/>
      </c>
      <c r="L248" s="622" t="str">
        <f>IF($G248="","",IF(OR('２.全体概要'!$C$15=1,'２.全体概要'!$C$15=2),INDEX($BG$15,MATCH($G248,$BF$15,-1)),IF('２.全体概要'!$C$15=3,INDEX($BG$14,MATCH($G248,$BF$14,-1)),INDEX($BG$13,MATCH($G248,$BF$13,-1)))))</f>
        <v/>
      </c>
      <c r="M248" s="622" t="str">
        <f t="shared" si="10"/>
        <v/>
      </c>
      <c r="N248" s="623">
        <f t="shared" si="11"/>
        <v>0</v>
      </c>
      <c r="O248" s="74"/>
      <c r="P248" s="61"/>
      <c r="Q248" s="56"/>
      <c r="R248" s="72"/>
      <c r="S248" s="56"/>
      <c r="T248" s="56"/>
      <c r="U248" s="74"/>
      <c r="V248" s="61"/>
      <c r="W248" s="56"/>
      <c r="X248" s="72"/>
      <c r="Y248" s="56"/>
      <c r="Z248" s="56"/>
      <c r="AA248" s="74"/>
      <c r="AB248" s="61"/>
      <c r="AC248" s="74"/>
      <c r="AD248" s="61"/>
      <c r="AE248" s="74"/>
      <c r="AF248" s="61"/>
      <c r="AG248" s="74"/>
      <c r="AH248" s="61"/>
      <c r="AI248" s="74"/>
      <c r="AJ248" s="61"/>
      <c r="AK248" s="74"/>
      <c r="AL248" s="64"/>
      <c r="AM248" s="74"/>
      <c r="AN248" s="64"/>
      <c r="AO248" s="74"/>
      <c r="AP248" s="66"/>
      <c r="AQ248" s="74"/>
      <c r="AR248" s="61"/>
      <c r="AS248" s="275"/>
      <c r="AT248" s="74"/>
      <c r="AU248" s="61"/>
      <c r="AV248" s="626" t="str">
        <f>IF(AU248="","",IF(AU248="A",'１０.パネルラジエーター設備費用算出シート'!$G$13,IF(AU248="B",'１０.パネルラジエーター設備費用算出シート'!$N$13,IF(AU248="C",'１０.パネルラジエーター設備費用算出シート'!$G$23,IF(AU248="D",'１０.パネルラジエーター設備費用算出シート'!$N$23,IF(AU248="E",'１０.パネルラジエーター設備費用算出シート'!$G$33,IF(AU248="F",'１０.パネルラジエーター設備費用算出シート'!$N$33,IF(AU248="G",'１０.パネルラジエーター設備費用算出シート'!$G$43,IF(AU248="H",'１０.パネルラジエーター設備費用算出シート'!$N$43,IF(AU248="I",'１０.パネルラジエーター設備費用算出シート'!$G$54,'１０.パネルラジエーター設備費用算出シート'!$N$54))))))))))</f>
        <v/>
      </c>
      <c r="AW248" s="74"/>
      <c r="AX248" s="64"/>
      <c r="AY248" s="627"/>
      <c r="AZ248" s="74"/>
      <c r="BA248" s="32"/>
      <c r="BB248" s="32"/>
      <c r="BC248" s="32"/>
      <c r="BD248" s="32"/>
      <c r="BE248" s="32"/>
      <c r="BF248" s="32"/>
      <c r="BG248" s="32"/>
      <c r="BH248" s="32"/>
      <c r="BI248" s="32"/>
      <c r="BJ248" s="32"/>
      <c r="BK248" s="32"/>
      <c r="BL248" s="32"/>
    </row>
    <row r="249" spans="1:64" s="33" customFormat="1">
      <c r="A249" s="76"/>
      <c r="B249" s="57">
        <v>237</v>
      </c>
      <c r="C249" s="87"/>
      <c r="D249" s="58"/>
      <c r="E249" s="77"/>
      <c r="F249" s="620"/>
      <c r="G249" s="620"/>
      <c r="H249" s="61"/>
      <c r="I249" s="62"/>
      <c r="J249" s="61"/>
      <c r="K249" s="622" t="str">
        <f t="shared" si="9"/>
        <v/>
      </c>
      <c r="L249" s="622" t="str">
        <f>IF($G249="","",IF(OR('２.全体概要'!$C$15=1,'２.全体概要'!$C$15=2),INDEX($BG$15,MATCH($G249,$BF$15,-1)),IF('２.全体概要'!$C$15=3,INDEX($BG$14,MATCH($G249,$BF$14,-1)),INDEX($BG$13,MATCH($G249,$BF$13,-1)))))</f>
        <v/>
      </c>
      <c r="M249" s="622" t="str">
        <f t="shared" si="10"/>
        <v/>
      </c>
      <c r="N249" s="623">
        <f t="shared" si="11"/>
        <v>0</v>
      </c>
      <c r="O249" s="74"/>
      <c r="P249" s="61"/>
      <c r="Q249" s="56"/>
      <c r="R249" s="72"/>
      <c r="S249" s="56"/>
      <c r="T249" s="56"/>
      <c r="U249" s="74"/>
      <c r="V249" s="61"/>
      <c r="W249" s="56"/>
      <c r="X249" s="72"/>
      <c r="Y249" s="56"/>
      <c r="Z249" s="56"/>
      <c r="AA249" s="74"/>
      <c r="AB249" s="61"/>
      <c r="AC249" s="74"/>
      <c r="AD249" s="61"/>
      <c r="AE249" s="74"/>
      <c r="AF249" s="61"/>
      <c r="AG249" s="74"/>
      <c r="AH249" s="61"/>
      <c r="AI249" s="74"/>
      <c r="AJ249" s="61"/>
      <c r="AK249" s="74"/>
      <c r="AL249" s="64"/>
      <c r="AM249" s="74"/>
      <c r="AN249" s="64"/>
      <c r="AO249" s="74"/>
      <c r="AP249" s="66"/>
      <c r="AQ249" s="74"/>
      <c r="AR249" s="61"/>
      <c r="AS249" s="275"/>
      <c r="AT249" s="74"/>
      <c r="AU249" s="61"/>
      <c r="AV249" s="626" t="str">
        <f>IF(AU249="","",IF(AU249="A",'１０.パネルラジエーター設備費用算出シート'!$G$13,IF(AU249="B",'１０.パネルラジエーター設備費用算出シート'!$N$13,IF(AU249="C",'１０.パネルラジエーター設備費用算出シート'!$G$23,IF(AU249="D",'１０.パネルラジエーター設備費用算出シート'!$N$23,IF(AU249="E",'１０.パネルラジエーター設備費用算出シート'!$G$33,IF(AU249="F",'１０.パネルラジエーター設備費用算出シート'!$N$33,IF(AU249="G",'１０.パネルラジエーター設備費用算出シート'!$G$43,IF(AU249="H",'１０.パネルラジエーター設備費用算出シート'!$N$43,IF(AU249="I",'１０.パネルラジエーター設備費用算出シート'!$G$54,'１０.パネルラジエーター設備費用算出シート'!$N$54))))))))))</f>
        <v/>
      </c>
      <c r="AW249" s="74"/>
      <c r="AX249" s="64"/>
      <c r="AY249" s="627"/>
      <c r="AZ249" s="74"/>
      <c r="BA249" s="32"/>
      <c r="BB249" s="32"/>
      <c r="BC249" s="32"/>
      <c r="BD249" s="32"/>
      <c r="BE249" s="32"/>
      <c r="BF249" s="32"/>
      <c r="BG249" s="32"/>
      <c r="BH249" s="32"/>
      <c r="BI249" s="32"/>
      <c r="BJ249" s="32"/>
      <c r="BK249" s="32"/>
      <c r="BL249" s="32"/>
    </row>
    <row r="250" spans="1:64" s="33" customFormat="1">
      <c r="A250" s="76"/>
      <c r="B250" s="57">
        <v>238</v>
      </c>
      <c r="C250" s="87"/>
      <c r="D250" s="58"/>
      <c r="E250" s="77"/>
      <c r="F250" s="620"/>
      <c r="G250" s="620"/>
      <c r="H250" s="61"/>
      <c r="I250" s="62"/>
      <c r="J250" s="61"/>
      <c r="K250" s="622" t="str">
        <f t="shared" si="9"/>
        <v/>
      </c>
      <c r="L250" s="622" t="str">
        <f>IF($G250="","",IF(OR('２.全体概要'!$C$15=1,'２.全体概要'!$C$15=2),INDEX($BG$15,MATCH($G250,$BF$15,-1)),IF('２.全体概要'!$C$15=3,INDEX($BG$14,MATCH($G250,$BF$14,-1)),INDEX($BG$13,MATCH($G250,$BF$13,-1)))))</f>
        <v/>
      </c>
      <c r="M250" s="622" t="str">
        <f t="shared" si="10"/>
        <v/>
      </c>
      <c r="N250" s="623">
        <f t="shared" si="11"/>
        <v>0</v>
      </c>
      <c r="O250" s="74"/>
      <c r="P250" s="61"/>
      <c r="Q250" s="56"/>
      <c r="R250" s="72"/>
      <c r="S250" s="56"/>
      <c r="T250" s="56"/>
      <c r="U250" s="74"/>
      <c r="V250" s="61"/>
      <c r="W250" s="56"/>
      <c r="X250" s="72"/>
      <c r="Y250" s="56"/>
      <c r="Z250" s="56"/>
      <c r="AA250" s="74"/>
      <c r="AB250" s="61"/>
      <c r="AC250" s="74"/>
      <c r="AD250" s="61"/>
      <c r="AE250" s="74"/>
      <c r="AF250" s="61"/>
      <c r="AG250" s="74"/>
      <c r="AH250" s="61"/>
      <c r="AI250" s="74"/>
      <c r="AJ250" s="61"/>
      <c r="AK250" s="74"/>
      <c r="AL250" s="64"/>
      <c r="AM250" s="74"/>
      <c r="AN250" s="64"/>
      <c r="AO250" s="74"/>
      <c r="AP250" s="66"/>
      <c r="AQ250" s="74"/>
      <c r="AR250" s="61"/>
      <c r="AS250" s="275"/>
      <c r="AT250" s="74"/>
      <c r="AU250" s="61"/>
      <c r="AV250" s="626" t="str">
        <f>IF(AU250="","",IF(AU250="A",'１０.パネルラジエーター設備費用算出シート'!$G$13,IF(AU250="B",'１０.パネルラジエーター設備費用算出シート'!$N$13,IF(AU250="C",'１０.パネルラジエーター設備費用算出シート'!$G$23,IF(AU250="D",'１０.パネルラジエーター設備費用算出シート'!$N$23,IF(AU250="E",'１０.パネルラジエーター設備費用算出シート'!$G$33,IF(AU250="F",'１０.パネルラジエーター設備費用算出シート'!$N$33,IF(AU250="G",'１０.パネルラジエーター設備費用算出シート'!$G$43,IF(AU250="H",'１０.パネルラジエーター設備費用算出シート'!$N$43,IF(AU250="I",'１０.パネルラジエーター設備費用算出シート'!$G$54,'１０.パネルラジエーター設備費用算出シート'!$N$54))))))))))</f>
        <v/>
      </c>
      <c r="AW250" s="74"/>
      <c r="AX250" s="64"/>
      <c r="AY250" s="627"/>
      <c r="AZ250" s="74"/>
      <c r="BA250" s="32"/>
      <c r="BB250" s="32"/>
      <c r="BC250" s="32"/>
      <c r="BD250" s="32"/>
      <c r="BE250" s="32"/>
      <c r="BF250" s="32"/>
      <c r="BG250" s="32"/>
      <c r="BH250" s="32"/>
      <c r="BI250" s="32"/>
      <c r="BJ250" s="32"/>
      <c r="BK250" s="32"/>
      <c r="BL250" s="32"/>
    </row>
    <row r="251" spans="1:64" s="33" customFormat="1">
      <c r="A251" s="76"/>
      <c r="B251" s="57">
        <v>239</v>
      </c>
      <c r="C251" s="87"/>
      <c r="D251" s="58"/>
      <c r="E251" s="77"/>
      <c r="F251" s="620"/>
      <c r="G251" s="620"/>
      <c r="H251" s="61"/>
      <c r="I251" s="62"/>
      <c r="J251" s="61"/>
      <c r="K251" s="622" t="str">
        <f t="shared" si="9"/>
        <v/>
      </c>
      <c r="L251" s="622" t="str">
        <f>IF($G251="","",IF(OR('２.全体概要'!$C$15=1,'２.全体概要'!$C$15=2),INDEX($BG$15,MATCH($G251,$BF$15,-1)),IF('２.全体概要'!$C$15=3,INDEX($BG$14,MATCH($G251,$BF$14,-1)),INDEX($BG$13,MATCH($G251,$BF$13,-1)))))</f>
        <v/>
      </c>
      <c r="M251" s="622" t="str">
        <f t="shared" si="10"/>
        <v/>
      </c>
      <c r="N251" s="623">
        <f t="shared" si="11"/>
        <v>0</v>
      </c>
      <c r="O251" s="74"/>
      <c r="P251" s="61"/>
      <c r="Q251" s="56"/>
      <c r="R251" s="72"/>
      <c r="S251" s="56"/>
      <c r="T251" s="56"/>
      <c r="U251" s="74"/>
      <c r="V251" s="61"/>
      <c r="W251" s="56"/>
      <c r="X251" s="72"/>
      <c r="Y251" s="56"/>
      <c r="Z251" s="56"/>
      <c r="AA251" s="74"/>
      <c r="AB251" s="61"/>
      <c r="AC251" s="74"/>
      <c r="AD251" s="61"/>
      <c r="AE251" s="74"/>
      <c r="AF251" s="61"/>
      <c r="AG251" s="74"/>
      <c r="AH251" s="61"/>
      <c r="AI251" s="74"/>
      <c r="AJ251" s="61"/>
      <c r="AK251" s="74"/>
      <c r="AL251" s="64"/>
      <c r="AM251" s="74"/>
      <c r="AN251" s="64"/>
      <c r="AO251" s="74"/>
      <c r="AP251" s="66"/>
      <c r="AQ251" s="74"/>
      <c r="AR251" s="61"/>
      <c r="AS251" s="275"/>
      <c r="AT251" s="74"/>
      <c r="AU251" s="61"/>
      <c r="AV251" s="626" t="str">
        <f>IF(AU251="","",IF(AU251="A",'１０.パネルラジエーター設備費用算出シート'!$G$13,IF(AU251="B",'１０.パネルラジエーター設備費用算出シート'!$N$13,IF(AU251="C",'１０.パネルラジエーター設備費用算出シート'!$G$23,IF(AU251="D",'１０.パネルラジエーター設備費用算出シート'!$N$23,IF(AU251="E",'１０.パネルラジエーター設備費用算出シート'!$G$33,IF(AU251="F",'１０.パネルラジエーター設備費用算出シート'!$N$33,IF(AU251="G",'１０.パネルラジエーター設備費用算出シート'!$G$43,IF(AU251="H",'１０.パネルラジエーター設備費用算出シート'!$N$43,IF(AU251="I",'１０.パネルラジエーター設備費用算出シート'!$G$54,'１０.パネルラジエーター設備費用算出シート'!$N$54))))))))))</f>
        <v/>
      </c>
      <c r="AW251" s="74"/>
      <c r="AX251" s="64"/>
      <c r="AY251" s="627"/>
      <c r="AZ251" s="74"/>
      <c r="BA251" s="32"/>
      <c r="BB251" s="32"/>
      <c r="BC251" s="32"/>
      <c r="BD251" s="32"/>
      <c r="BE251" s="32"/>
      <c r="BF251" s="32"/>
      <c r="BG251" s="32"/>
      <c r="BH251" s="32"/>
      <c r="BI251" s="32"/>
      <c r="BJ251" s="32"/>
      <c r="BK251" s="32"/>
      <c r="BL251" s="32"/>
    </row>
    <row r="252" spans="1:64" s="33" customFormat="1">
      <c r="A252" s="76"/>
      <c r="B252" s="57">
        <v>240</v>
      </c>
      <c r="C252" s="87"/>
      <c r="D252" s="58"/>
      <c r="E252" s="77"/>
      <c r="F252" s="620"/>
      <c r="G252" s="620"/>
      <c r="H252" s="61"/>
      <c r="I252" s="62"/>
      <c r="J252" s="61"/>
      <c r="K252" s="622" t="str">
        <f t="shared" si="9"/>
        <v/>
      </c>
      <c r="L252" s="622" t="str">
        <f>IF($G252="","",IF(OR('２.全体概要'!$C$15=1,'２.全体概要'!$C$15=2),INDEX($BG$15,MATCH($G252,$BF$15,-1)),IF('２.全体概要'!$C$15=3,INDEX($BG$14,MATCH($G252,$BF$14,-1)),INDEX($BG$13,MATCH($G252,$BF$13,-1)))))</f>
        <v/>
      </c>
      <c r="M252" s="622" t="str">
        <f t="shared" si="10"/>
        <v/>
      </c>
      <c r="N252" s="623">
        <f t="shared" si="11"/>
        <v>0</v>
      </c>
      <c r="O252" s="74"/>
      <c r="P252" s="61"/>
      <c r="Q252" s="56"/>
      <c r="R252" s="72"/>
      <c r="S252" s="56"/>
      <c r="T252" s="56"/>
      <c r="U252" s="74"/>
      <c r="V252" s="61"/>
      <c r="W252" s="56"/>
      <c r="X252" s="72"/>
      <c r="Y252" s="56"/>
      <c r="Z252" s="56"/>
      <c r="AA252" s="74"/>
      <c r="AB252" s="61"/>
      <c r="AC252" s="74"/>
      <c r="AD252" s="61"/>
      <c r="AE252" s="74"/>
      <c r="AF252" s="61"/>
      <c r="AG252" s="74"/>
      <c r="AH252" s="61"/>
      <c r="AI252" s="74"/>
      <c r="AJ252" s="61"/>
      <c r="AK252" s="74"/>
      <c r="AL252" s="64"/>
      <c r="AM252" s="74"/>
      <c r="AN252" s="64"/>
      <c r="AO252" s="74"/>
      <c r="AP252" s="66"/>
      <c r="AQ252" s="74"/>
      <c r="AR252" s="61"/>
      <c r="AS252" s="275"/>
      <c r="AT252" s="74"/>
      <c r="AU252" s="61"/>
      <c r="AV252" s="626" t="str">
        <f>IF(AU252="","",IF(AU252="A",'１０.パネルラジエーター設備費用算出シート'!$G$13,IF(AU252="B",'１０.パネルラジエーター設備費用算出シート'!$N$13,IF(AU252="C",'１０.パネルラジエーター設備費用算出シート'!$G$23,IF(AU252="D",'１０.パネルラジエーター設備費用算出シート'!$N$23,IF(AU252="E",'１０.パネルラジエーター設備費用算出シート'!$G$33,IF(AU252="F",'１０.パネルラジエーター設備費用算出シート'!$N$33,IF(AU252="G",'１０.パネルラジエーター設備費用算出シート'!$G$43,IF(AU252="H",'１０.パネルラジエーター設備費用算出シート'!$N$43,IF(AU252="I",'１０.パネルラジエーター設備費用算出シート'!$G$54,'１０.パネルラジエーター設備費用算出シート'!$N$54))))))))))</f>
        <v/>
      </c>
      <c r="AW252" s="74"/>
      <c r="AX252" s="64"/>
      <c r="AY252" s="627"/>
      <c r="AZ252" s="74"/>
      <c r="BA252" s="32"/>
      <c r="BB252" s="32"/>
      <c r="BC252" s="32"/>
      <c r="BD252" s="32"/>
      <c r="BE252" s="32"/>
      <c r="BF252" s="32"/>
      <c r="BG252" s="32"/>
      <c r="BH252" s="32"/>
      <c r="BI252" s="32"/>
      <c r="BJ252" s="32"/>
      <c r="BK252" s="32"/>
      <c r="BL252" s="32"/>
    </row>
    <row r="253" spans="1:64" s="33" customFormat="1">
      <c r="A253" s="76"/>
      <c r="B253" s="57">
        <v>241</v>
      </c>
      <c r="C253" s="87"/>
      <c r="D253" s="58"/>
      <c r="E253" s="77"/>
      <c r="F253" s="620"/>
      <c r="G253" s="620"/>
      <c r="H253" s="61"/>
      <c r="I253" s="62"/>
      <c r="J253" s="61"/>
      <c r="K253" s="622" t="str">
        <f t="shared" si="9"/>
        <v/>
      </c>
      <c r="L253" s="622" t="str">
        <f>IF($G253="","",IF(OR('２.全体概要'!$C$15=1,'２.全体概要'!$C$15=2),INDEX($BG$15,MATCH($G253,$BF$15,-1)),IF('２.全体概要'!$C$15=3,INDEX($BG$14,MATCH($G253,$BF$14,-1)),INDEX($BG$13,MATCH($G253,$BF$13,-1)))))</f>
        <v/>
      </c>
      <c r="M253" s="622" t="str">
        <f t="shared" si="10"/>
        <v/>
      </c>
      <c r="N253" s="623">
        <f t="shared" si="11"/>
        <v>0</v>
      </c>
      <c r="O253" s="74"/>
      <c r="P253" s="61"/>
      <c r="Q253" s="56"/>
      <c r="R253" s="72"/>
      <c r="S253" s="56"/>
      <c r="T253" s="56"/>
      <c r="U253" s="74"/>
      <c r="V253" s="61"/>
      <c r="W253" s="56"/>
      <c r="X253" s="72"/>
      <c r="Y253" s="56"/>
      <c r="Z253" s="56"/>
      <c r="AA253" s="74"/>
      <c r="AB253" s="61"/>
      <c r="AC253" s="74"/>
      <c r="AD253" s="61"/>
      <c r="AE253" s="74"/>
      <c r="AF253" s="61"/>
      <c r="AG253" s="74"/>
      <c r="AH253" s="61"/>
      <c r="AI253" s="74"/>
      <c r="AJ253" s="61"/>
      <c r="AK253" s="74"/>
      <c r="AL253" s="64"/>
      <c r="AM253" s="74"/>
      <c r="AN253" s="64"/>
      <c r="AO253" s="74"/>
      <c r="AP253" s="66"/>
      <c r="AQ253" s="74"/>
      <c r="AR253" s="61"/>
      <c r="AS253" s="275"/>
      <c r="AT253" s="74"/>
      <c r="AU253" s="61"/>
      <c r="AV253" s="626" t="str">
        <f>IF(AU253="","",IF(AU253="A",'１０.パネルラジエーター設備費用算出シート'!$G$13,IF(AU253="B",'１０.パネルラジエーター設備費用算出シート'!$N$13,IF(AU253="C",'１０.パネルラジエーター設備費用算出シート'!$G$23,IF(AU253="D",'１０.パネルラジエーター設備費用算出シート'!$N$23,IF(AU253="E",'１０.パネルラジエーター設備費用算出シート'!$G$33,IF(AU253="F",'１０.パネルラジエーター設備費用算出シート'!$N$33,IF(AU253="G",'１０.パネルラジエーター設備費用算出シート'!$G$43,IF(AU253="H",'１０.パネルラジエーター設備費用算出シート'!$N$43,IF(AU253="I",'１０.パネルラジエーター設備費用算出シート'!$G$54,'１０.パネルラジエーター設備費用算出シート'!$N$54))))))))))</f>
        <v/>
      </c>
      <c r="AW253" s="74"/>
      <c r="AX253" s="64"/>
      <c r="AY253" s="627"/>
      <c r="AZ253" s="74"/>
      <c r="BA253" s="32"/>
      <c r="BB253" s="32"/>
      <c r="BC253" s="32"/>
      <c r="BD253" s="32"/>
      <c r="BE253" s="32"/>
      <c r="BF253" s="32"/>
      <c r="BG253" s="32"/>
      <c r="BH253" s="32"/>
      <c r="BI253" s="32"/>
      <c r="BJ253" s="32"/>
      <c r="BK253" s="32"/>
      <c r="BL253" s="32"/>
    </row>
    <row r="254" spans="1:64" s="33" customFormat="1">
      <c r="A254" s="76"/>
      <c r="B254" s="57">
        <v>242</v>
      </c>
      <c r="C254" s="87"/>
      <c r="D254" s="58"/>
      <c r="E254" s="77"/>
      <c r="F254" s="620"/>
      <c r="G254" s="620"/>
      <c r="H254" s="61"/>
      <c r="I254" s="62"/>
      <c r="J254" s="61"/>
      <c r="K254" s="622" t="str">
        <f t="shared" si="9"/>
        <v/>
      </c>
      <c r="L254" s="622" t="str">
        <f>IF($G254="","",IF(OR('２.全体概要'!$C$15=1,'２.全体概要'!$C$15=2),INDEX($BG$15,MATCH($G254,$BF$15,-1)),IF('２.全体概要'!$C$15=3,INDEX($BG$14,MATCH($G254,$BF$14,-1)),INDEX($BG$13,MATCH($G254,$BF$13,-1)))))</f>
        <v/>
      </c>
      <c r="M254" s="622" t="str">
        <f t="shared" si="10"/>
        <v/>
      </c>
      <c r="N254" s="623">
        <f t="shared" si="11"/>
        <v>0</v>
      </c>
      <c r="O254" s="74"/>
      <c r="P254" s="61"/>
      <c r="Q254" s="56"/>
      <c r="R254" s="72"/>
      <c r="S254" s="56"/>
      <c r="T254" s="56"/>
      <c r="U254" s="74"/>
      <c r="V254" s="61"/>
      <c r="W254" s="56"/>
      <c r="X254" s="72"/>
      <c r="Y254" s="56"/>
      <c r="Z254" s="56"/>
      <c r="AA254" s="74"/>
      <c r="AB254" s="61"/>
      <c r="AC254" s="74"/>
      <c r="AD254" s="61"/>
      <c r="AE254" s="74"/>
      <c r="AF254" s="61"/>
      <c r="AG254" s="74"/>
      <c r="AH254" s="61"/>
      <c r="AI254" s="74"/>
      <c r="AJ254" s="61"/>
      <c r="AK254" s="74"/>
      <c r="AL254" s="64"/>
      <c r="AM254" s="74"/>
      <c r="AN254" s="64"/>
      <c r="AO254" s="74"/>
      <c r="AP254" s="66"/>
      <c r="AQ254" s="74"/>
      <c r="AR254" s="61"/>
      <c r="AS254" s="275"/>
      <c r="AT254" s="74"/>
      <c r="AU254" s="61"/>
      <c r="AV254" s="626" t="str">
        <f>IF(AU254="","",IF(AU254="A",'１０.パネルラジエーター設備費用算出シート'!$G$13,IF(AU254="B",'１０.パネルラジエーター設備費用算出シート'!$N$13,IF(AU254="C",'１０.パネルラジエーター設備費用算出シート'!$G$23,IF(AU254="D",'１０.パネルラジエーター設備費用算出シート'!$N$23,IF(AU254="E",'１０.パネルラジエーター設備費用算出シート'!$G$33,IF(AU254="F",'１０.パネルラジエーター設備費用算出シート'!$N$33,IF(AU254="G",'１０.パネルラジエーター設備費用算出シート'!$G$43,IF(AU254="H",'１０.パネルラジエーター設備費用算出シート'!$N$43,IF(AU254="I",'１０.パネルラジエーター設備費用算出シート'!$G$54,'１０.パネルラジエーター設備費用算出シート'!$N$54))))))))))</f>
        <v/>
      </c>
      <c r="AW254" s="74"/>
      <c r="AX254" s="64"/>
      <c r="AY254" s="627"/>
      <c r="AZ254" s="74"/>
      <c r="BA254" s="32"/>
      <c r="BB254" s="32"/>
      <c r="BC254" s="32"/>
      <c r="BD254" s="32"/>
      <c r="BE254" s="32"/>
      <c r="BF254" s="32"/>
      <c r="BG254" s="32"/>
      <c r="BH254" s="32"/>
      <c r="BI254" s="32"/>
      <c r="BJ254" s="32"/>
      <c r="BK254" s="32"/>
      <c r="BL254" s="32"/>
    </row>
    <row r="255" spans="1:64" s="33" customFormat="1">
      <c r="A255" s="76"/>
      <c r="B255" s="57">
        <v>243</v>
      </c>
      <c r="C255" s="87"/>
      <c r="D255" s="58"/>
      <c r="E255" s="77"/>
      <c r="F255" s="620"/>
      <c r="G255" s="620"/>
      <c r="H255" s="61"/>
      <c r="I255" s="62"/>
      <c r="J255" s="61"/>
      <c r="K255" s="622" t="str">
        <f t="shared" si="9"/>
        <v/>
      </c>
      <c r="L255" s="622" t="str">
        <f>IF($G255="","",IF(OR('２.全体概要'!$C$15=1,'２.全体概要'!$C$15=2),INDEX($BG$15,MATCH($G255,$BF$15,-1)),IF('２.全体概要'!$C$15=3,INDEX($BG$14,MATCH($G255,$BF$14,-1)),INDEX($BG$13,MATCH($G255,$BF$13,-1)))))</f>
        <v/>
      </c>
      <c r="M255" s="622" t="str">
        <f t="shared" si="10"/>
        <v/>
      </c>
      <c r="N255" s="623">
        <f t="shared" si="11"/>
        <v>0</v>
      </c>
      <c r="O255" s="74"/>
      <c r="P255" s="61"/>
      <c r="Q255" s="56"/>
      <c r="R255" s="72"/>
      <c r="S255" s="56"/>
      <c r="T255" s="56"/>
      <c r="U255" s="74"/>
      <c r="V255" s="61"/>
      <c r="W255" s="56"/>
      <c r="X255" s="72"/>
      <c r="Y255" s="56"/>
      <c r="Z255" s="56"/>
      <c r="AA255" s="74"/>
      <c r="AB255" s="61"/>
      <c r="AC255" s="74"/>
      <c r="AD255" s="61"/>
      <c r="AE255" s="74"/>
      <c r="AF255" s="61"/>
      <c r="AG255" s="74"/>
      <c r="AH255" s="61"/>
      <c r="AI255" s="74"/>
      <c r="AJ255" s="61"/>
      <c r="AK255" s="74"/>
      <c r="AL255" s="64"/>
      <c r="AM255" s="74"/>
      <c r="AN255" s="64"/>
      <c r="AO255" s="74"/>
      <c r="AP255" s="66"/>
      <c r="AQ255" s="74"/>
      <c r="AR255" s="61"/>
      <c r="AS255" s="275"/>
      <c r="AT255" s="74"/>
      <c r="AU255" s="61"/>
      <c r="AV255" s="626" t="str">
        <f>IF(AU255="","",IF(AU255="A",'１０.パネルラジエーター設備費用算出シート'!$G$13,IF(AU255="B",'１０.パネルラジエーター設備費用算出シート'!$N$13,IF(AU255="C",'１０.パネルラジエーター設備費用算出シート'!$G$23,IF(AU255="D",'１０.パネルラジエーター設備費用算出シート'!$N$23,IF(AU255="E",'１０.パネルラジエーター設備費用算出シート'!$G$33,IF(AU255="F",'１０.パネルラジエーター設備費用算出シート'!$N$33,IF(AU255="G",'１０.パネルラジエーター設備費用算出シート'!$G$43,IF(AU255="H",'１０.パネルラジエーター設備費用算出シート'!$N$43,IF(AU255="I",'１０.パネルラジエーター設備費用算出シート'!$G$54,'１０.パネルラジエーター設備費用算出シート'!$N$54))))))))))</f>
        <v/>
      </c>
      <c r="AW255" s="74"/>
      <c r="AX255" s="64"/>
      <c r="AY255" s="627"/>
      <c r="AZ255" s="74"/>
      <c r="BA255" s="32"/>
      <c r="BB255" s="32"/>
      <c r="BC255" s="32"/>
      <c r="BD255" s="32"/>
      <c r="BE255" s="32"/>
      <c r="BF255" s="32"/>
      <c r="BG255" s="32"/>
      <c r="BH255" s="32"/>
      <c r="BI255" s="32"/>
      <c r="BJ255" s="32"/>
      <c r="BK255" s="32"/>
      <c r="BL255" s="32"/>
    </row>
    <row r="256" spans="1:64" s="33" customFormat="1">
      <c r="A256" s="76"/>
      <c r="B256" s="57">
        <v>244</v>
      </c>
      <c r="C256" s="87"/>
      <c r="D256" s="58"/>
      <c r="E256" s="77"/>
      <c r="F256" s="620"/>
      <c r="G256" s="620"/>
      <c r="H256" s="61"/>
      <c r="I256" s="62"/>
      <c r="J256" s="61"/>
      <c r="K256" s="622" t="str">
        <f t="shared" si="9"/>
        <v/>
      </c>
      <c r="L256" s="622" t="str">
        <f>IF($G256="","",IF(OR('２.全体概要'!$C$15=1,'２.全体概要'!$C$15=2),INDEX($BG$15,MATCH($G256,$BF$15,-1)),IF('２.全体概要'!$C$15=3,INDEX($BG$14,MATCH($G256,$BF$14,-1)),INDEX($BG$13,MATCH($G256,$BF$13,-1)))))</f>
        <v/>
      </c>
      <c r="M256" s="622" t="str">
        <f t="shared" si="10"/>
        <v/>
      </c>
      <c r="N256" s="623">
        <f t="shared" si="11"/>
        <v>0</v>
      </c>
      <c r="O256" s="74"/>
      <c r="P256" s="61"/>
      <c r="Q256" s="56"/>
      <c r="R256" s="72"/>
      <c r="S256" s="56"/>
      <c r="T256" s="56"/>
      <c r="U256" s="74"/>
      <c r="V256" s="61"/>
      <c r="W256" s="56"/>
      <c r="X256" s="72"/>
      <c r="Y256" s="56"/>
      <c r="Z256" s="56"/>
      <c r="AA256" s="74"/>
      <c r="AB256" s="61"/>
      <c r="AC256" s="74"/>
      <c r="AD256" s="61"/>
      <c r="AE256" s="74"/>
      <c r="AF256" s="61"/>
      <c r="AG256" s="74"/>
      <c r="AH256" s="61"/>
      <c r="AI256" s="74"/>
      <c r="AJ256" s="61"/>
      <c r="AK256" s="74"/>
      <c r="AL256" s="64"/>
      <c r="AM256" s="74"/>
      <c r="AN256" s="64"/>
      <c r="AO256" s="74"/>
      <c r="AP256" s="66"/>
      <c r="AQ256" s="74"/>
      <c r="AR256" s="61"/>
      <c r="AS256" s="275"/>
      <c r="AT256" s="74"/>
      <c r="AU256" s="61"/>
      <c r="AV256" s="626" t="str">
        <f>IF(AU256="","",IF(AU256="A",'１０.パネルラジエーター設備費用算出シート'!$G$13,IF(AU256="B",'１０.パネルラジエーター設備費用算出シート'!$N$13,IF(AU256="C",'１０.パネルラジエーター設備費用算出シート'!$G$23,IF(AU256="D",'１０.パネルラジエーター設備費用算出シート'!$N$23,IF(AU256="E",'１０.パネルラジエーター設備費用算出シート'!$G$33,IF(AU256="F",'１０.パネルラジエーター設備費用算出シート'!$N$33,IF(AU256="G",'１０.パネルラジエーター設備費用算出シート'!$G$43,IF(AU256="H",'１０.パネルラジエーター設備費用算出シート'!$N$43,IF(AU256="I",'１０.パネルラジエーター設備費用算出シート'!$G$54,'１０.パネルラジエーター設備費用算出シート'!$N$54))))))))))</f>
        <v/>
      </c>
      <c r="AW256" s="74"/>
      <c r="AX256" s="64"/>
      <c r="AY256" s="627"/>
      <c r="AZ256" s="74"/>
      <c r="BA256" s="32"/>
      <c r="BB256" s="32"/>
      <c r="BC256" s="32"/>
      <c r="BD256" s="32"/>
      <c r="BE256" s="32"/>
      <c r="BF256" s="32"/>
      <c r="BG256" s="32"/>
      <c r="BH256" s="32"/>
      <c r="BI256" s="32"/>
      <c r="BJ256" s="32"/>
      <c r="BK256" s="32"/>
      <c r="BL256" s="32"/>
    </row>
    <row r="257" spans="1:64" s="33" customFormat="1">
      <c r="A257" s="76"/>
      <c r="B257" s="57">
        <v>245</v>
      </c>
      <c r="C257" s="87"/>
      <c r="D257" s="58"/>
      <c r="E257" s="77"/>
      <c r="F257" s="620"/>
      <c r="G257" s="620"/>
      <c r="H257" s="61"/>
      <c r="I257" s="62"/>
      <c r="J257" s="61"/>
      <c r="K257" s="622" t="str">
        <f t="shared" si="9"/>
        <v/>
      </c>
      <c r="L257" s="622" t="str">
        <f>IF($G257="","",IF(OR('２.全体概要'!$C$15=1,'２.全体概要'!$C$15=2),INDEX($BG$15,MATCH($G257,$BF$15,-1)),IF('２.全体概要'!$C$15=3,INDEX($BG$14,MATCH($G257,$BF$14,-1)),INDEX($BG$13,MATCH($G257,$BF$13,-1)))))</f>
        <v/>
      </c>
      <c r="M257" s="622" t="str">
        <f t="shared" si="10"/>
        <v/>
      </c>
      <c r="N257" s="623">
        <f t="shared" si="11"/>
        <v>0</v>
      </c>
      <c r="O257" s="74"/>
      <c r="P257" s="61"/>
      <c r="Q257" s="56"/>
      <c r="R257" s="72"/>
      <c r="S257" s="56"/>
      <c r="T257" s="56"/>
      <c r="U257" s="74"/>
      <c r="V257" s="61"/>
      <c r="W257" s="56"/>
      <c r="X257" s="72"/>
      <c r="Y257" s="56"/>
      <c r="Z257" s="56"/>
      <c r="AA257" s="74"/>
      <c r="AB257" s="61"/>
      <c r="AC257" s="74"/>
      <c r="AD257" s="61"/>
      <c r="AE257" s="74"/>
      <c r="AF257" s="61"/>
      <c r="AG257" s="74"/>
      <c r="AH257" s="61"/>
      <c r="AI257" s="74"/>
      <c r="AJ257" s="61"/>
      <c r="AK257" s="74"/>
      <c r="AL257" s="64"/>
      <c r="AM257" s="74"/>
      <c r="AN257" s="64"/>
      <c r="AO257" s="74"/>
      <c r="AP257" s="66"/>
      <c r="AQ257" s="74"/>
      <c r="AR257" s="61"/>
      <c r="AS257" s="275"/>
      <c r="AT257" s="74"/>
      <c r="AU257" s="61"/>
      <c r="AV257" s="626" t="str">
        <f>IF(AU257="","",IF(AU257="A",'１０.パネルラジエーター設備費用算出シート'!$G$13,IF(AU257="B",'１０.パネルラジエーター設備費用算出シート'!$N$13,IF(AU257="C",'１０.パネルラジエーター設備費用算出シート'!$G$23,IF(AU257="D",'１０.パネルラジエーター設備費用算出シート'!$N$23,IF(AU257="E",'１０.パネルラジエーター設備費用算出シート'!$G$33,IF(AU257="F",'１０.パネルラジエーター設備費用算出シート'!$N$33,IF(AU257="G",'１０.パネルラジエーター設備費用算出シート'!$G$43,IF(AU257="H",'１０.パネルラジエーター設備費用算出シート'!$N$43,IF(AU257="I",'１０.パネルラジエーター設備費用算出シート'!$G$54,'１０.パネルラジエーター設備費用算出シート'!$N$54))))))))))</f>
        <v/>
      </c>
      <c r="AW257" s="74"/>
      <c r="AX257" s="64"/>
      <c r="AY257" s="627"/>
      <c r="AZ257" s="74"/>
      <c r="BA257" s="32"/>
      <c r="BB257" s="32"/>
      <c r="BC257" s="32"/>
      <c r="BD257" s="32"/>
      <c r="BE257" s="32"/>
      <c r="BF257" s="32"/>
      <c r="BG257" s="32"/>
      <c r="BH257" s="32"/>
      <c r="BI257" s="32"/>
      <c r="BJ257" s="32"/>
      <c r="BK257" s="32"/>
      <c r="BL257" s="32"/>
    </row>
    <row r="258" spans="1:64" s="33" customFormat="1">
      <c r="A258" s="76"/>
      <c r="B258" s="57">
        <v>246</v>
      </c>
      <c r="C258" s="87"/>
      <c r="D258" s="58"/>
      <c r="E258" s="77"/>
      <c r="F258" s="620"/>
      <c r="G258" s="620"/>
      <c r="H258" s="61"/>
      <c r="I258" s="62"/>
      <c r="J258" s="61"/>
      <c r="K258" s="622" t="str">
        <f t="shared" si="9"/>
        <v/>
      </c>
      <c r="L258" s="622" t="str">
        <f>IF($G258="","",IF(OR('２.全体概要'!$C$15=1,'２.全体概要'!$C$15=2),INDEX($BG$15,MATCH($G258,$BF$15,-1)),IF('２.全体概要'!$C$15=3,INDEX($BG$14,MATCH($G258,$BF$14,-1)),INDEX($BG$13,MATCH($G258,$BF$13,-1)))))</f>
        <v/>
      </c>
      <c r="M258" s="622" t="str">
        <f t="shared" si="10"/>
        <v/>
      </c>
      <c r="N258" s="623">
        <f t="shared" si="11"/>
        <v>0</v>
      </c>
      <c r="O258" s="74"/>
      <c r="P258" s="61"/>
      <c r="Q258" s="56"/>
      <c r="R258" s="72"/>
      <c r="S258" s="56"/>
      <c r="T258" s="56"/>
      <c r="U258" s="74"/>
      <c r="V258" s="61"/>
      <c r="W258" s="56"/>
      <c r="X258" s="72"/>
      <c r="Y258" s="56"/>
      <c r="Z258" s="56"/>
      <c r="AA258" s="74"/>
      <c r="AB258" s="61"/>
      <c r="AC258" s="74"/>
      <c r="AD258" s="61"/>
      <c r="AE258" s="74"/>
      <c r="AF258" s="61"/>
      <c r="AG258" s="74"/>
      <c r="AH258" s="61"/>
      <c r="AI258" s="74"/>
      <c r="AJ258" s="61"/>
      <c r="AK258" s="74"/>
      <c r="AL258" s="64"/>
      <c r="AM258" s="74"/>
      <c r="AN258" s="64"/>
      <c r="AO258" s="74"/>
      <c r="AP258" s="66"/>
      <c r="AQ258" s="74"/>
      <c r="AR258" s="61"/>
      <c r="AS258" s="275"/>
      <c r="AT258" s="74"/>
      <c r="AU258" s="61"/>
      <c r="AV258" s="626" t="str">
        <f>IF(AU258="","",IF(AU258="A",'１０.パネルラジエーター設備費用算出シート'!$G$13,IF(AU258="B",'１０.パネルラジエーター設備費用算出シート'!$N$13,IF(AU258="C",'１０.パネルラジエーター設備費用算出シート'!$G$23,IF(AU258="D",'１０.パネルラジエーター設備費用算出シート'!$N$23,IF(AU258="E",'１０.パネルラジエーター設備費用算出シート'!$G$33,IF(AU258="F",'１０.パネルラジエーター設備費用算出シート'!$N$33,IF(AU258="G",'１０.パネルラジエーター設備費用算出シート'!$G$43,IF(AU258="H",'１０.パネルラジエーター設備費用算出シート'!$N$43,IF(AU258="I",'１０.パネルラジエーター設備費用算出シート'!$G$54,'１０.パネルラジエーター設備費用算出シート'!$N$54))))))))))</f>
        <v/>
      </c>
      <c r="AW258" s="74"/>
      <c r="AX258" s="64"/>
      <c r="AY258" s="627"/>
      <c r="AZ258" s="74"/>
      <c r="BA258" s="32"/>
      <c r="BB258" s="32"/>
      <c r="BC258" s="32"/>
      <c r="BD258" s="32"/>
      <c r="BE258" s="32"/>
      <c r="BF258" s="32"/>
      <c r="BG258" s="32"/>
      <c r="BH258" s="32"/>
      <c r="BI258" s="32"/>
      <c r="BJ258" s="32"/>
      <c r="BK258" s="32"/>
      <c r="BL258" s="32"/>
    </row>
    <row r="259" spans="1:64" s="33" customFormat="1">
      <c r="A259" s="76"/>
      <c r="B259" s="57">
        <v>247</v>
      </c>
      <c r="C259" s="87"/>
      <c r="D259" s="58"/>
      <c r="E259" s="77"/>
      <c r="F259" s="620"/>
      <c r="G259" s="620"/>
      <c r="H259" s="61"/>
      <c r="I259" s="62"/>
      <c r="J259" s="61"/>
      <c r="K259" s="622" t="str">
        <f t="shared" si="9"/>
        <v/>
      </c>
      <c r="L259" s="622" t="str">
        <f>IF($G259="","",IF(OR('２.全体概要'!$C$15=1,'２.全体概要'!$C$15=2),INDEX($BG$15,MATCH($G259,$BF$15,-1)),IF('２.全体概要'!$C$15=3,INDEX($BG$14,MATCH($G259,$BF$14,-1)),INDEX($BG$13,MATCH($G259,$BF$13,-1)))))</f>
        <v/>
      </c>
      <c r="M259" s="622" t="str">
        <f t="shared" si="10"/>
        <v/>
      </c>
      <c r="N259" s="623">
        <f t="shared" si="11"/>
        <v>0</v>
      </c>
      <c r="O259" s="74"/>
      <c r="P259" s="61"/>
      <c r="Q259" s="56"/>
      <c r="R259" s="72"/>
      <c r="S259" s="56"/>
      <c r="T259" s="56"/>
      <c r="U259" s="74"/>
      <c r="V259" s="61"/>
      <c r="W259" s="56"/>
      <c r="X259" s="72"/>
      <c r="Y259" s="56"/>
      <c r="Z259" s="56"/>
      <c r="AA259" s="74"/>
      <c r="AB259" s="61"/>
      <c r="AC259" s="74"/>
      <c r="AD259" s="61"/>
      <c r="AE259" s="74"/>
      <c r="AF259" s="61"/>
      <c r="AG259" s="74"/>
      <c r="AH259" s="61"/>
      <c r="AI259" s="74"/>
      <c r="AJ259" s="61"/>
      <c r="AK259" s="74"/>
      <c r="AL259" s="64"/>
      <c r="AM259" s="74"/>
      <c r="AN259" s="64"/>
      <c r="AO259" s="74"/>
      <c r="AP259" s="66"/>
      <c r="AQ259" s="74"/>
      <c r="AR259" s="61"/>
      <c r="AS259" s="275"/>
      <c r="AT259" s="74"/>
      <c r="AU259" s="61"/>
      <c r="AV259" s="626" t="str">
        <f>IF(AU259="","",IF(AU259="A",'１０.パネルラジエーター設備費用算出シート'!$G$13,IF(AU259="B",'１０.パネルラジエーター設備費用算出シート'!$N$13,IF(AU259="C",'１０.パネルラジエーター設備費用算出シート'!$G$23,IF(AU259="D",'１０.パネルラジエーター設備費用算出シート'!$N$23,IF(AU259="E",'１０.パネルラジエーター設備費用算出シート'!$G$33,IF(AU259="F",'１０.パネルラジエーター設備費用算出シート'!$N$33,IF(AU259="G",'１０.パネルラジエーター設備費用算出シート'!$G$43,IF(AU259="H",'１０.パネルラジエーター設備費用算出シート'!$N$43,IF(AU259="I",'１０.パネルラジエーター設備費用算出シート'!$G$54,'１０.パネルラジエーター設備費用算出シート'!$N$54))))))))))</f>
        <v/>
      </c>
      <c r="AW259" s="74"/>
      <c r="AX259" s="64"/>
      <c r="AY259" s="627"/>
      <c r="AZ259" s="74"/>
      <c r="BA259" s="32"/>
      <c r="BB259" s="32"/>
      <c r="BC259" s="32"/>
      <c r="BD259" s="32"/>
      <c r="BE259" s="32"/>
      <c r="BF259" s="32"/>
      <c r="BG259" s="32"/>
      <c r="BH259" s="32"/>
      <c r="BI259" s="32"/>
      <c r="BJ259" s="32"/>
      <c r="BK259" s="32"/>
      <c r="BL259" s="32"/>
    </row>
    <row r="260" spans="1:64" s="33" customFormat="1">
      <c r="A260" s="76"/>
      <c r="B260" s="57">
        <v>248</v>
      </c>
      <c r="C260" s="87"/>
      <c r="D260" s="58"/>
      <c r="E260" s="77"/>
      <c r="F260" s="620"/>
      <c r="G260" s="620"/>
      <c r="H260" s="61"/>
      <c r="I260" s="62"/>
      <c r="J260" s="61"/>
      <c r="K260" s="622" t="str">
        <f t="shared" si="9"/>
        <v/>
      </c>
      <c r="L260" s="622" t="str">
        <f>IF($G260="","",IF(OR('２.全体概要'!$C$15=1,'２.全体概要'!$C$15=2),INDEX($BG$15,MATCH($G260,$BF$15,-1)),IF('２.全体概要'!$C$15=3,INDEX($BG$14,MATCH($G260,$BF$14,-1)),INDEX($BG$13,MATCH($G260,$BF$13,-1)))))</f>
        <v/>
      </c>
      <c r="M260" s="622" t="str">
        <f t="shared" si="10"/>
        <v/>
      </c>
      <c r="N260" s="623">
        <f t="shared" si="11"/>
        <v>0</v>
      </c>
      <c r="O260" s="74"/>
      <c r="P260" s="61"/>
      <c r="Q260" s="56"/>
      <c r="R260" s="72"/>
      <c r="S260" s="56"/>
      <c r="T260" s="56"/>
      <c r="U260" s="74"/>
      <c r="V260" s="61"/>
      <c r="W260" s="56"/>
      <c r="X260" s="72"/>
      <c r="Y260" s="56"/>
      <c r="Z260" s="56"/>
      <c r="AA260" s="74"/>
      <c r="AB260" s="61"/>
      <c r="AC260" s="74"/>
      <c r="AD260" s="61"/>
      <c r="AE260" s="74"/>
      <c r="AF260" s="61"/>
      <c r="AG260" s="74"/>
      <c r="AH260" s="61"/>
      <c r="AI260" s="74"/>
      <c r="AJ260" s="61"/>
      <c r="AK260" s="74"/>
      <c r="AL260" s="64"/>
      <c r="AM260" s="74"/>
      <c r="AN260" s="64"/>
      <c r="AO260" s="74"/>
      <c r="AP260" s="66"/>
      <c r="AQ260" s="74"/>
      <c r="AR260" s="61"/>
      <c r="AS260" s="275"/>
      <c r="AT260" s="74"/>
      <c r="AU260" s="61"/>
      <c r="AV260" s="626" t="str">
        <f>IF(AU260="","",IF(AU260="A",'１０.パネルラジエーター設備費用算出シート'!$G$13,IF(AU260="B",'１０.パネルラジエーター設備費用算出シート'!$N$13,IF(AU260="C",'１０.パネルラジエーター設備費用算出シート'!$G$23,IF(AU260="D",'１０.パネルラジエーター設備費用算出シート'!$N$23,IF(AU260="E",'１０.パネルラジエーター設備費用算出シート'!$G$33,IF(AU260="F",'１０.パネルラジエーター設備費用算出シート'!$N$33,IF(AU260="G",'１０.パネルラジエーター設備費用算出シート'!$G$43,IF(AU260="H",'１０.パネルラジエーター設備費用算出シート'!$N$43,IF(AU260="I",'１０.パネルラジエーター設備費用算出シート'!$G$54,'１０.パネルラジエーター設備費用算出シート'!$N$54))))))))))</f>
        <v/>
      </c>
      <c r="AW260" s="74"/>
      <c r="AX260" s="64"/>
      <c r="AY260" s="627"/>
      <c r="AZ260" s="74"/>
      <c r="BA260" s="32"/>
      <c r="BB260" s="32"/>
      <c r="BC260" s="32"/>
      <c r="BD260" s="32"/>
      <c r="BE260" s="32"/>
      <c r="BF260" s="32"/>
      <c r="BG260" s="32"/>
      <c r="BH260" s="32"/>
      <c r="BI260" s="32"/>
      <c r="BJ260" s="32"/>
      <c r="BK260" s="32"/>
      <c r="BL260" s="32"/>
    </row>
    <row r="261" spans="1:64" s="33" customFormat="1">
      <c r="A261" s="76"/>
      <c r="B261" s="57">
        <v>249</v>
      </c>
      <c r="C261" s="87"/>
      <c r="D261" s="58"/>
      <c r="E261" s="77"/>
      <c r="F261" s="620"/>
      <c r="G261" s="620"/>
      <c r="H261" s="61"/>
      <c r="I261" s="62"/>
      <c r="J261" s="61"/>
      <c r="K261" s="622" t="str">
        <f t="shared" si="9"/>
        <v/>
      </c>
      <c r="L261" s="622" t="str">
        <f>IF($G261="","",IF(OR('２.全体概要'!$C$15=1,'２.全体概要'!$C$15=2),INDEX($BG$15,MATCH($G261,$BF$15,-1)),IF('２.全体概要'!$C$15=3,INDEX($BG$14,MATCH($G261,$BF$14,-1)),INDEX($BG$13,MATCH($G261,$BF$13,-1)))))</f>
        <v/>
      </c>
      <c r="M261" s="622" t="str">
        <f t="shared" si="10"/>
        <v/>
      </c>
      <c r="N261" s="623">
        <f t="shared" si="11"/>
        <v>0</v>
      </c>
      <c r="O261" s="74"/>
      <c r="P261" s="61"/>
      <c r="Q261" s="56"/>
      <c r="R261" s="72"/>
      <c r="S261" s="56"/>
      <c r="T261" s="56"/>
      <c r="U261" s="74"/>
      <c r="V261" s="61"/>
      <c r="W261" s="56"/>
      <c r="X261" s="72"/>
      <c r="Y261" s="56"/>
      <c r="Z261" s="56"/>
      <c r="AA261" s="74"/>
      <c r="AB261" s="61"/>
      <c r="AC261" s="74"/>
      <c r="AD261" s="61"/>
      <c r="AE261" s="74"/>
      <c r="AF261" s="61"/>
      <c r="AG261" s="74"/>
      <c r="AH261" s="61"/>
      <c r="AI261" s="74"/>
      <c r="AJ261" s="61"/>
      <c r="AK261" s="74"/>
      <c r="AL261" s="64"/>
      <c r="AM261" s="74"/>
      <c r="AN261" s="64"/>
      <c r="AO261" s="74"/>
      <c r="AP261" s="66"/>
      <c r="AQ261" s="74"/>
      <c r="AR261" s="61"/>
      <c r="AS261" s="275"/>
      <c r="AT261" s="74"/>
      <c r="AU261" s="61"/>
      <c r="AV261" s="626" t="str">
        <f>IF(AU261="","",IF(AU261="A",'１０.パネルラジエーター設備費用算出シート'!$G$13,IF(AU261="B",'１０.パネルラジエーター設備費用算出シート'!$N$13,IF(AU261="C",'１０.パネルラジエーター設備費用算出シート'!$G$23,IF(AU261="D",'１０.パネルラジエーター設備費用算出シート'!$N$23,IF(AU261="E",'１０.パネルラジエーター設備費用算出シート'!$G$33,IF(AU261="F",'１０.パネルラジエーター設備費用算出シート'!$N$33,IF(AU261="G",'１０.パネルラジエーター設備費用算出シート'!$G$43,IF(AU261="H",'１０.パネルラジエーター設備費用算出シート'!$N$43,IF(AU261="I",'１０.パネルラジエーター設備費用算出シート'!$G$54,'１０.パネルラジエーター設備費用算出シート'!$N$54))))))))))</f>
        <v/>
      </c>
      <c r="AW261" s="74"/>
      <c r="AX261" s="64"/>
      <c r="AY261" s="627"/>
      <c r="AZ261" s="74"/>
      <c r="BA261" s="32"/>
      <c r="BB261" s="32"/>
      <c r="BC261" s="32"/>
      <c r="BD261" s="32"/>
      <c r="BE261" s="32"/>
      <c r="BF261" s="32"/>
      <c r="BG261" s="32"/>
      <c r="BH261" s="32"/>
      <c r="BI261" s="32"/>
      <c r="BJ261" s="32"/>
      <c r="BK261" s="32"/>
      <c r="BL261" s="32"/>
    </row>
    <row r="262" spans="1:64" s="33" customFormat="1">
      <c r="A262" s="76"/>
      <c r="B262" s="57">
        <v>250</v>
      </c>
      <c r="C262" s="87"/>
      <c r="D262" s="58"/>
      <c r="E262" s="77"/>
      <c r="F262" s="620"/>
      <c r="G262" s="620"/>
      <c r="H262" s="61"/>
      <c r="I262" s="62"/>
      <c r="J262" s="61"/>
      <c r="K262" s="622" t="str">
        <f t="shared" si="9"/>
        <v/>
      </c>
      <c r="L262" s="622" t="str">
        <f>IF($G262="","",IF(OR('２.全体概要'!$C$15=1,'２.全体概要'!$C$15=2),INDEX($BG$15,MATCH($G262,$BF$15,-1)),IF('２.全体概要'!$C$15=3,INDEX($BG$14,MATCH($G262,$BF$14,-1)),INDEX($BG$13,MATCH($G262,$BF$13,-1)))))</f>
        <v/>
      </c>
      <c r="M262" s="622" t="str">
        <f t="shared" si="10"/>
        <v/>
      </c>
      <c r="N262" s="623">
        <f t="shared" si="11"/>
        <v>0</v>
      </c>
      <c r="O262" s="74"/>
      <c r="P262" s="61"/>
      <c r="Q262" s="56"/>
      <c r="R262" s="72"/>
      <c r="S262" s="56"/>
      <c r="T262" s="56"/>
      <c r="U262" s="74"/>
      <c r="V262" s="61"/>
      <c r="W262" s="56"/>
      <c r="X262" s="72"/>
      <c r="Y262" s="56"/>
      <c r="Z262" s="56"/>
      <c r="AA262" s="74"/>
      <c r="AB262" s="61"/>
      <c r="AC262" s="74"/>
      <c r="AD262" s="61"/>
      <c r="AE262" s="74"/>
      <c r="AF262" s="61"/>
      <c r="AG262" s="74"/>
      <c r="AH262" s="61"/>
      <c r="AI262" s="74"/>
      <c r="AJ262" s="61"/>
      <c r="AK262" s="74"/>
      <c r="AL262" s="64"/>
      <c r="AM262" s="74"/>
      <c r="AN262" s="64"/>
      <c r="AO262" s="74"/>
      <c r="AP262" s="66"/>
      <c r="AQ262" s="74"/>
      <c r="AR262" s="61"/>
      <c r="AS262" s="275"/>
      <c r="AT262" s="74"/>
      <c r="AU262" s="61"/>
      <c r="AV262" s="626" t="str">
        <f>IF(AU262="","",IF(AU262="A",'１０.パネルラジエーター設備費用算出シート'!$G$13,IF(AU262="B",'１０.パネルラジエーター設備費用算出シート'!$N$13,IF(AU262="C",'１０.パネルラジエーター設備費用算出シート'!$G$23,IF(AU262="D",'１０.パネルラジエーター設備費用算出シート'!$N$23,IF(AU262="E",'１０.パネルラジエーター設備費用算出シート'!$G$33,IF(AU262="F",'１０.パネルラジエーター設備費用算出シート'!$N$33,IF(AU262="G",'１０.パネルラジエーター設備費用算出シート'!$G$43,IF(AU262="H",'１０.パネルラジエーター設備費用算出シート'!$N$43,IF(AU262="I",'１０.パネルラジエーター設備費用算出シート'!$G$54,'１０.パネルラジエーター設備費用算出シート'!$N$54))))))))))</f>
        <v/>
      </c>
      <c r="AW262" s="74"/>
      <c r="AX262" s="64"/>
      <c r="AY262" s="627"/>
      <c r="AZ262" s="74"/>
      <c r="BA262" s="32"/>
      <c r="BB262" s="32"/>
      <c r="BC262" s="32"/>
      <c r="BD262" s="32"/>
      <c r="BE262" s="32"/>
      <c r="BF262" s="32"/>
      <c r="BG262" s="32"/>
      <c r="BH262" s="32"/>
      <c r="BI262" s="32"/>
      <c r="BJ262" s="32"/>
      <c r="BK262" s="32"/>
      <c r="BL262" s="32"/>
    </row>
    <row r="263" spans="1:64" s="33" customFormat="1">
      <c r="A263" s="76"/>
      <c r="B263" s="57">
        <v>251</v>
      </c>
      <c r="C263" s="87"/>
      <c r="D263" s="58"/>
      <c r="E263" s="77"/>
      <c r="F263" s="620"/>
      <c r="G263" s="620"/>
      <c r="H263" s="61"/>
      <c r="I263" s="62"/>
      <c r="J263" s="61"/>
      <c r="K263" s="622" t="str">
        <f t="shared" si="9"/>
        <v/>
      </c>
      <c r="L263" s="622" t="str">
        <f>IF($G263="","",IF(OR('２.全体概要'!$C$15=1,'２.全体概要'!$C$15=2),INDEX($BG$15,MATCH($G263,$BF$15,-1)),IF('２.全体概要'!$C$15=3,INDEX($BG$14,MATCH($G263,$BF$14,-1)),INDEX($BG$13,MATCH($G263,$BF$13,-1)))))</f>
        <v/>
      </c>
      <c r="M263" s="622" t="str">
        <f t="shared" si="10"/>
        <v/>
      </c>
      <c r="N263" s="623">
        <f t="shared" si="11"/>
        <v>0</v>
      </c>
      <c r="O263" s="74"/>
      <c r="P263" s="61"/>
      <c r="Q263" s="56"/>
      <c r="R263" s="72"/>
      <c r="S263" s="56"/>
      <c r="T263" s="56"/>
      <c r="U263" s="74"/>
      <c r="V263" s="61"/>
      <c r="W263" s="56"/>
      <c r="X263" s="72"/>
      <c r="Y263" s="56"/>
      <c r="Z263" s="56"/>
      <c r="AA263" s="74"/>
      <c r="AB263" s="61"/>
      <c r="AC263" s="74"/>
      <c r="AD263" s="61"/>
      <c r="AE263" s="74"/>
      <c r="AF263" s="61"/>
      <c r="AG263" s="74"/>
      <c r="AH263" s="61"/>
      <c r="AI263" s="74"/>
      <c r="AJ263" s="61"/>
      <c r="AK263" s="74"/>
      <c r="AL263" s="64"/>
      <c r="AM263" s="74"/>
      <c r="AN263" s="64"/>
      <c r="AO263" s="74"/>
      <c r="AP263" s="66"/>
      <c r="AQ263" s="74"/>
      <c r="AR263" s="61"/>
      <c r="AS263" s="275"/>
      <c r="AT263" s="74"/>
      <c r="AU263" s="61"/>
      <c r="AV263" s="626" t="str">
        <f>IF(AU263="","",IF(AU263="A",'１０.パネルラジエーター設備費用算出シート'!$G$13,IF(AU263="B",'１０.パネルラジエーター設備費用算出シート'!$N$13,IF(AU263="C",'１０.パネルラジエーター設備費用算出シート'!$G$23,IF(AU263="D",'１０.パネルラジエーター設備費用算出シート'!$N$23,IF(AU263="E",'１０.パネルラジエーター設備費用算出シート'!$G$33,IF(AU263="F",'１０.パネルラジエーター設備費用算出シート'!$N$33,IF(AU263="G",'１０.パネルラジエーター設備費用算出シート'!$G$43,IF(AU263="H",'１０.パネルラジエーター設備費用算出シート'!$N$43,IF(AU263="I",'１０.パネルラジエーター設備費用算出シート'!$G$54,'１０.パネルラジエーター設備費用算出シート'!$N$54))))))))))</f>
        <v/>
      </c>
      <c r="AW263" s="74"/>
      <c r="AX263" s="64"/>
      <c r="AY263" s="627"/>
      <c r="AZ263" s="74"/>
      <c r="BA263" s="32"/>
      <c r="BB263" s="32"/>
      <c r="BC263" s="32"/>
      <c r="BD263" s="32"/>
      <c r="BE263" s="32"/>
      <c r="BF263" s="32"/>
      <c r="BG263" s="32"/>
      <c r="BH263" s="32"/>
      <c r="BI263" s="32"/>
      <c r="BJ263" s="32"/>
      <c r="BK263" s="32"/>
      <c r="BL263" s="32"/>
    </row>
    <row r="264" spans="1:64" s="33" customFormat="1">
      <c r="A264" s="76"/>
      <c r="B264" s="57">
        <v>252</v>
      </c>
      <c r="C264" s="87"/>
      <c r="D264" s="58"/>
      <c r="E264" s="77"/>
      <c r="F264" s="620"/>
      <c r="G264" s="620"/>
      <c r="H264" s="61"/>
      <c r="I264" s="62"/>
      <c r="J264" s="61"/>
      <c r="K264" s="622" t="str">
        <f t="shared" si="9"/>
        <v/>
      </c>
      <c r="L264" s="622" t="str">
        <f>IF($G264="","",IF(OR('２.全体概要'!$C$15=1,'２.全体概要'!$C$15=2),INDEX($BG$15,MATCH($G264,$BF$15,-1)),IF('２.全体概要'!$C$15=3,INDEX($BG$14,MATCH($G264,$BF$14,-1)),INDEX($BG$13,MATCH($G264,$BF$13,-1)))))</f>
        <v/>
      </c>
      <c r="M264" s="622" t="str">
        <f t="shared" si="10"/>
        <v/>
      </c>
      <c r="N264" s="623">
        <f t="shared" si="11"/>
        <v>0</v>
      </c>
      <c r="O264" s="74"/>
      <c r="P264" s="61"/>
      <c r="Q264" s="56"/>
      <c r="R264" s="72"/>
      <c r="S264" s="56"/>
      <c r="T264" s="56"/>
      <c r="U264" s="74"/>
      <c r="V264" s="61"/>
      <c r="W264" s="56"/>
      <c r="X264" s="72"/>
      <c r="Y264" s="56"/>
      <c r="Z264" s="56"/>
      <c r="AA264" s="74"/>
      <c r="AB264" s="61"/>
      <c r="AC264" s="74"/>
      <c r="AD264" s="61"/>
      <c r="AE264" s="74"/>
      <c r="AF264" s="61"/>
      <c r="AG264" s="74"/>
      <c r="AH264" s="61"/>
      <c r="AI264" s="74"/>
      <c r="AJ264" s="61"/>
      <c r="AK264" s="74"/>
      <c r="AL264" s="64"/>
      <c r="AM264" s="74"/>
      <c r="AN264" s="64"/>
      <c r="AO264" s="74"/>
      <c r="AP264" s="66"/>
      <c r="AQ264" s="74"/>
      <c r="AR264" s="61"/>
      <c r="AS264" s="275"/>
      <c r="AT264" s="74"/>
      <c r="AU264" s="61"/>
      <c r="AV264" s="626" t="str">
        <f>IF(AU264="","",IF(AU264="A",'１０.パネルラジエーター設備費用算出シート'!$G$13,IF(AU264="B",'１０.パネルラジエーター設備費用算出シート'!$N$13,IF(AU264="C",'１０.パネルラジエーター設備費用算出シート'!$G$23,IF(AU264="D",'１０.パネルラジエーター設備費用算出シート'!$N$23,IF(AU264="E",'１０.パネルラジエーター設備費用算出シート'!$G$33,IF(AU264="F",'１０.パネルラジエーター設備費用算出シート'!$N$33,IF(AU264="G",'１０.パネルラジエーター設備費用算出シート'!$G$43,IF(AU264="H",'１０.パネルラジエーター設備費用算出シート'!$N$43,IF(AU264="I",'１０.パネルラジエーター設備費用算出シート'!$G$54,'１０.パネルラジエーター設備費用算出シート'!$N$54))))))))))</f>
        <v/>
      </c>
      <c r="AW264" s="74"/>
      <c r="AX264" s="64"/>
      <c r="AY264" s="627"/>
      <c r="AZ264" s="74"/>
      <c r="BA264" s="32"/>
      <c r="BB264" s="32"/>
      <c r="BC264" s="32"/>
      <c r="BD264" s="32"/>
      <c r="BE264" s="32"/>
      <c r="BF264" s="32"/>
      <c r="BG264" s="32"/>
      <c r="BH264" s="32"/>
      <c r="BI264" s="32"/>
      <c r="BJ264" s="32"/>
      <c r="BK264" s="32"/>
      <c r="BL264" s="32"/>
    </row>
    <row r="265" spans="1:64" s="33" customFormat="1">
      <c r="A265" s="76"/>
      <c r="B265" s="57">
        <v>253</v>
      </c>
      <c r="C265" s="87"/>
      <c r="D265" s="58"/>
      <c r="E265" s="77"/>
      <c r="F265" s="620"/>
      <c r="G265" s="620"/>
      <c r="H265" s="61"/>
      <c r="I265" s="62"/>
      <c r="J265" s="61"/>
      <c r="K265" s="622" t="str">
        <f t="shared" si="9"/>
        <v/>
      </c>
      <c r="L265" s="622" t="str">
        <f>IF($G265="","",IF(OR('２.全体概要'!$C$15=1,'２.全体概要'!$C$15=2),INDEX($BG$15,MATCH($G265,$BF$15,-1)),IF('２.全体概要'!$C$15=3,INDEX($BG$14,MATCH($G265,$BF$14,-1)),INDEX($BG$13,MATCH($G265,$BF$13,-1)))))</f>
        <v/>
      </c>
      <c r="M265" s="622" t="str">
        <f t="shared" si="10"/>
        <v/>
      </c>
      <c r="N265" s="623">
        <f t="shared" si="11"/>
        <v>0</v>
      </c>
      <c r="O265" s="74"/>
      <c r="P265" s="61"/>
      <c r="Q265" s="56"/>
      <c r="R265" s="72"/>
      <c r="S265" s="56"/>
      <c r="T265" s="56"/>
      <c r="U265" s="74"/>
      <c r="V265" s="61"/>
      <c r="W265" s="56"/>
      <c r="X265" s="72"/>
      <c r="Y265" s="56"/>
      <c r="Z265" s="56"/>
      <c r="AA265" s="74"/>
      <c r="AB265" s="61"/>
      <c r="AC265" s="74"/>
      <c r="AD265" s="61"/>
      <c r="AE265" s="74"/>
      <c r="AF265" s="61"/>
      <c r="AG265" s="74"/>
      <c r="AH265" s="61"/>
      <c r="AI265" s="74"/>
      <c r="AJ265" s="61"/>
      <c r="AK265" s="74"/>
      <c r="AL265" s="64"/>
      <c r="AM265" s="74"/>
      <c r="AN265" s="64"/>
      <c r="AO265" s="74"/>
      <c r="AP265" s="66"/>
      <c r="AQ265" s="74"/>
      <c r="AR265" s="61"/>
      <c r="AS265" s="275"/>
      <c r="AT265" s="74"/>
      <c r="AU265" s="61"/>
      <c r="AV265" s="626" t="str">
        <f>IF(AU265="","",IF(AU265="A",'１０.パネルラジエーター設備費用算出シート'!$G$13,IF(AU265="B",'１０.パネルラジエーター設備費用算出シート'!$N$13,IF(AU265="C",'１０.パネルラジエーター設備費用算出シート'!$G$23,IF(AU265="D",'１０.パネルラジエーター設備費用算出シート'!$N$23,IF(AU265="E",'１０.パネルラジエーター設備費用算出シート'!$G$33,IF(AU265="F",'１０.パネルラジエーター設備費用算出シート'!$N$33,IF(AU265="G",'１０.パネルラジエーター設備費用算出シート'!$G$43,IF(AU265="H",'１０.パネルラジエーター設備費用算出シート'!$N$43,IF(AU265="I",'１０.パネルラジエーター設備費用算出シート'!$G$54,'１０.パネルラジエーター設備費用算出シート'!$N$54))))))))))</f>
        <v/>
      </c>
      <c r="AW265" s="74"/>
      <c r="AX265" s="64"/>
      <c r="AY265" s="627"/>
      <c r="AZ265" s="74"/>
      <c r="BA265" s="32"/>
      <c r="BB265" s="32"/>
      <c r="BC265" s="32"/>
      <c r="BD265" s="32"/>
      <c r="BE265" s="32"/>
      <c r="BF265" s="32"/>
      <c r="BG265" s="32"/>
      <c r="BH265" s="32"/>
      <c r="BI265" s="32"/>
      <c r="BJ265" s="32"/>
      <c r="BK265" s="32"/>
      <c r="BL265" s="32"/>
    </row>
    <row r="266" spans="1:64" s="33" customFormat="1">
      <c r="A266" s="76"/>
      <c r="B266" s="57">
        <v>254</v>
      </c>
      <c r="C266" s="87"/>
      <c r="D266" s="58"/>
      <c r="E266" s="77"/>
      <c r="F266" s="620"/>
      <c r="G266" s="620"/>
      <c r="H266" s="61"/>
      <c r="I266" s="62"/>
      <c r="J266" s="61"/>
      <c r="K266" s="622" t="str">
        <f t="shared" si="9"/>
        <v/>
      </c>
      <c r="L266" s="622" t="str">
        <f>IF($G266="","",IF(OR('２.全体概要'!$C$15=1,'２.全体概要'!$C$15=2),INDEX($BG$15,MATCH($G266,$BF$15,-1)),IF('２.全体概要'!$C$15=3,INDEX($BG$14,MATCH($G266,$BF$14,-1)),INDEX($BG$13,MATCH($G266,$BF$13,-1)))))</f>
        <v/>
      </c>
      <c r="M266" s="622" t="str">
        <f t="shared" si="10"/>
        <v/>
      </c>
      <c r="N266" s="623">
        <f t="shared" si="11"/>
        <v>0</v>
      </c>
      <c r="O266" s="74"/>
      <c r="P266" s="61"/>
      <c r="Q266" s="56"/>
      <c r="R266" s="72"/>
      <c r="S266" s="56"/>
      <c r="T266" s="56"/>
      <c r="U266" s="74"/>
      <c r="V266" s="61"/>
      <c r="W266" s="56"/>
      <c r="X266" s="72"/>
      <c r="Y266" s="56"/>
      <c r="Z266" s="56"/>
      <c r="AA266" s="74"/>
      <c r="AB266" s="61"/>
      <c r="AC266" s="74"/>
      <c r="AD266" s="61"/>
      <c r="AE266" s="74"/>
      <c r="AF266" s="61"/>
      <c r="AG266" s="74"/>
      <c r="AH266" s="61"/>
      <c r="AI266" s="74"/>
      <c r="AJ266" s="61"/>
      <c r="AK266" s="74"/>
      <c r="AL266" s="64"/>
      <c r="AM266" s="74"/>
      <c r="AN266" s="64"/>
      <c r="AO266" s="74"/>
      <c r="AP266" s="66"/>
      <c r="AQ266" s="74"/>
      <c r="AR266" s="61"/>
      <c r="AS266" s="275"/>
      <c r="AT266" s="74"/>
      <c r="AU266" s="61"/>
      <c r="AV266" s="626" t="str">
        <f>IF(AU266="","",IF(AU266="A",'１０.パネルラジエーター設備費用算出シート'!$G$13,IF(AU266="B",'１０.パネルラジエーター設備費用算出シート'!$N$13,IF(AU266="C",'１０.パネルラジエーター設備費用算出シート'!$G$23,IF(AU266="D",'１０.パネルラジエーター設備費用算出シート'!$N$23,IF(AU266="E",'１０.パネルラジエーター設備費用算出シート'!$G$33,IF(AU266="F",'１０.パネルラジエーター設備費用算出シート'!$N$33,IF(AU266="G",'１０.パネルラジエーター設備費用算出シート'!$G$43,IF(AU266="H",'１０.パネルラジエーター設備費用算出シート'!$N$43,IF(AU266="I",'１０.パネルラジエーター設備費用算出シート'!$G$54,'１０.パネルラジエーター設備費用算出シート'!$N$54))))))))))</f>
        <v/>
      </c>
      <c r="AW266" s="74"/>
      <c r="AX266" s="64"/>
      <c r="AY266" s="627"/>
      <c r="AZ266" s="74"/>
      <c r="BA266" s="32"/>
      <c r="BB266" s="32"/>
      <c r="BC266" s="32"/>
      <c r="BD266" s="32"/>
      <c r="BE266" s="32"/>
      <c r="BF266" s="32"/>
      <c r="BG266" s="32"/>
      <c r="BH266" s="32"/>
      <c r="BI266" s="32"/>
      <c r="BJ266" s="32"/>
      <c r="BK266" s="32"/>
      <c r="BL266" s="32"/>
    </row>
    <row r="267" spans="1:64" s="33" customFormat="1">
      <c r="A267" s="76"/>
      <c r="B267" s="57">
        <v>255</v>
      </c>
      <c r="C267" s="87"/>
      <c r="D267" s="58"/>
      <c r="E267" s="77"/>
      <c r="F267" s="620"/>
      <c r="G267" s="620"/>
      <c r="H267" s="61"/>
      <c r="I267" s="62"/>
      <c r="J267" s="61"/>
      <c r="K267" s="622" t="str">
        <f t="shared" si="9"/>
        <v/>
      </c>
      <c r="L267" s="622" t="str">
        <f>IF($G267="","",IF(OR('２.全体概要'!$C$15=1,'２.全体概要'!$C$15=2),INDEX($BG$15,MATCH($G267,$BF$15,-1)),IF('２.全体概要'!$C$15=3,INDEX($BG$14,MATCH($G267,$BF$14,-1)),INDEX($BG$13,MATCH($G267,$BF$13,-1)))))</f>
        <v/>
      </c>
      <c r="M267" s="622" t="str">
        <f t="shared" si="10"/>
        <v/>
      </c>
      <c r="N267" s="623">
        <f t="shared" si="11"/>
        <v>0</v>
      </c>
      <c r="O267" s="74"/>
      <c r="P267" s="61"/>
      <c r="Q267" s="56"/>
      <c r="R267" s="72"/>
      <c r="S267" s="56"/>
      <c r="T267" s="56"/>
      <c r="U267" s="74"/>
      <c r="V267" s="61"/>
      <c r="W267" s="56"/>
      <c r="X267" s="72"/>
      <c r="Y267" s="56"/>
      <c r="Z267" s="56"/>
      <c r="AA267" s="74"/>
      <c r="AB267" s="61"/>
      <c r="AC267" s="74"/>
      <c r="AD267" s="61"/>
      <c r="AE267" s="74"/>
      <c r="AF267" s="61"/>
      <c r="AG267" s="74"/>
      <c r="AH267" s="61"/>
      <c r="AI267" s="74"/>
      <c r="AJ267" s="61"/>
      <c r="AK267" s="74"/>
      <c r="AL267" s="64"/>
      <c r="AM267" s="74"/>
      <c r="AN267" s="64"/>
      <c r="AO267" s="74"/>
      <c r="AP267" s="66"/>
      <c r="AQ267" s="74"/>
      <c r="AR267" s="61"/>
      <c r="AS267" s="275"/>
      <c r="AT267" s="74"/>
      <c r="AU267" s="61"/>
      <c r="AV267" s="626" t="str">
        <f>IF(AU267="","",IF(AU267="A",'１０.パネルラジエーター設備費用算出シート'!$G$13,IF(AU267="B",'１０.パネルラジエーター設備費用算出シート'!$N$13,IF(AU267="C",'１０.パネルラジエーター設備費用算出シート'!$G$23,IF(AU267="D",'１０.パネルラジエーター設備費用算出シート'!$N$23,IF(AU267="E",'１０.パネルラジエーター設備費用算出シート'!$G$33,IF(AU267="F",'１０.パネルラジエーター設備費用算出シート'!$N$33,IF(AU267="G",'１０.パネルラジエーター設備費用算出シート'!$G$43,IF(AU267="H",'１０.パネルラジエーター設備費用算出シート'!$N$43,IF(AU267="I",'１０.パネルラジエーター設備費用算出シート'!$G$54,'１０.パネルラジエーター設備費用算出シート'!$N$54))))))))))</f>
        <v/>
      </c>
      <c r="AW267" s="74"/>
      <c r="AX267" s="64"/>
      <c r="AY267" s="627"/>
      <c r="AZ267" s="74"/>
      <c r="BA267" s="32"/>
      <c r="BB267" s="32"/>
      <c r="BC267" s="32"/>
      <c r="BD267" s="32"/>
      <c r="BE267" s="32"/>
      <c r="BF267" s="32"/>
      <c r="BG267" s="32"/>
      <c r="BH267" s="32"/>
      <c r="BI267" s="32"/>
      <c r="BJ267" s="32"/>
      <c r="BK267" s="32"/>
      <c r="BL267" s="32"/>
    </row>
    <row r="268" spans="1:64" s="33" customFormat="1">
      <c r="A268" s="76"/>
      <c r="B268" s="57">
        <v>256</v>
      </c>
      <c r="C268" s="87"/>
      <c r="D268" s="58"/>
      <c r="E268" s="77"/>
      <c r="F268" s="620"/>
      <c r="G268" s="620"/>
      <c r="H268" s="61"/>
      <c r="I268" s="62"/>
      <c r="J268" s="61"/>
      <c r="K268" s="622" t="str">
        <f t="shared" si="9"/>
        <v/>
      </c>
      <c r="L268" s="622" t="str">
        <f>IF($G268="","",IF(OR('２.全体概要'!$C$15=1,'２.全体概要'!$C$15=2),INDEX($BG$15,MATCH($G268,$BF$15,-1)),IF('２.全体概要'!$C$15=3,INDEX($BG$14,MATCH($G268,$BF$14,-1)),INDEX($BG$13,MATCH($G268,$BF$13,-1)))))</f>
        <v/>
      </c>
      <c r="M268" s="622" t="str">
        <f t="shared" si="10"/>
        <v/>
      </c>
      <c r="N268" s="623">
        <f t="shared" si="11"/>
        <v>0</v>
      </c>
      <c r="O268" s="74"/>
      <c r="P268" s="61"/>
      <c r="Q268" s="56"/>
      <c r="R268" s="72"/>
      <c r="S268" s="56"/>
      <c r="T268" s="56"/>
      <c r="U268" s="74"/>
      <c r="V268" s="61"/>
      <c r="W268" s="56"/>
      <c r="X268" s="72"/>
      <c r="Y268" s="56"/>
      <c r="Z268" s="56"/>
      <c r="AA268" s="74"/>
      <c r="AB268" s="61"/>
      <c r="AC268" s="74"/>
      <c r="AD268" s="61"/>
      <c r="AE268" s="74"/>
      <c r="AF268" s="61"/>
      <c r="AG268" s="74"/>
      <c r="AH268" s="61"/>
      <c r="AI268" s="74"/>
      <c r="AJ268" s="61"/>
      <c r="AK268" s="74"/>
      <c r="AL268" s="64"/>
      <c r="AM268" s="74"/>
      <c r="AN268" s="64"/>
      <c r="AO268" s="74"/>
      <c r="AP268" s="66"/>
      <c r="AQ268" s="74"/>
      <c r="AR268" s="61"/>
      <c r="AS268" s="275"/>
      <c r="AT268" s="74"/>
      <c r="AU268" s="61"/>
      <c r="AV268" s="626" t="str">
        <f>IF(AU268="","",IF(AU268="A",'１０.パネルラジエーター設備費用算出シート'!$G$13,IF(AU268="B",'１０.パネルラジエーター設備費用算出シート'!$N$13,IF(AU268="C",'１０.パネルラジエーター設備費用算出シート'!$G$23,IF(AU268="D",'１０.パネルラジエーター設備費用算出シート'!$N$23,IF(AU268="E",'１０.パネルラジエーター設備費用算出シート'!$G$33,IF(AU268="F",'１０.パネルラジエーター設備費用算出シート'!$N$33,IF(AU268="G",'１０.パネルラジエーター設備費用算出シート'!$G$43,IF(AU268="H",'１０.パネルラジエーター設備費用算出シート'!$N$43,IF(AU268="I",'１０.パネルラジエーター設備費用算出シート'!$G$54,'１０.パネルラジエーター設備費用算出シート'!$N$54))))))))))</f>
        <v/>
      </c>
      <c r="AW268" s="74"/>
      <c r="AX268" s="64"/>
      <c r="AY268" s="627"/>
      <c r="AZ268" s="74"/>
      <c r="BA268" s="32"/>
      <c r="BB268" s="32"/>
      <c r="BC268" s="32"/>
      <c r="BD268" s="32"/>
      <c r="BE268" s="32"/>
      <c r="BF268" s="32"/>
      <c r="BG268" s="32"/>
      <c r="BH268" s="32"/>
      <c r="BI268" s="32"/>
      <c r="BJ268" s="32"/>
      <c r="BK268" s="32"/>
      <c r="BL268" s="32"/>
    </row>
    <row r="269" spans="1:64" s="33" customFormat="1">
      <c r="A269" s="76"/>
      <c r="B269" s="57">
        <v>257</v>
      </c>
      <c r="C269" s="87"/>
      <c r="D269" s="58"/>
      <c r="E269" s="77"/>
      <c r="F269" s="620"/>
      <c r="G269" s="620"/>
      <c r="H269" s="61"/>
      <c r="I269" s="62"/>
      <c r="J269" s="61"/>
      <c r="K269" s="622" t="str">
        <f t="shared" ref="K269:K313" si="12">IF($F269="","",VLOOKUP($F269,$BC$13:$BD$17,2,TRUE))</f>
        <v/>
      </c>
      <c r="L269" s="622" t="str">
        <f>IF($G269="","",IF(OR('２.全体概要'!$C$15=1,'２.全体概要'!$C$15=2),INDEX($BG$15,MATCH($G269,$BF$15,-1)),IF('２.全体概要'!$C$15=3,INDEX($BG$14,MATCH($G269,$BF$14,-1)),INDEX($BG$13,MATCH($G269,$BF$13,-1)))))</f>
        <v/>
      </c>
      <c r="M269" s="622" t="str">
        <f t="shared" ref="M269:M313" si="13">IF(OR($F269="",$H269="",$I269=""),"",VLOOKUP($H269&amp;$I269,$BI$13:$BL$18,IF($F269&lt;50,2,IF(AND($J269="該当",$H269="角住戸"),4,3)),FALSE))</f>
        <v/>
      </c>
      <c r="N269" s="623">
        <f t="shared" si="11"/>
        <v>0</v>
      </c>
      <c r="O269" s="74"/>
      <c r="P269" s="61"/>
      <c r="Q269" s="56"/>
      <c r="R269" s="72"/>
      <c r="S269" s="56"/>
      <c r="T269" s="56"/>
      <c r="U269" s="74"/>
      <c r="V269" s="61"/>
      <c r="W269" s="56"/>
      <c r="X269" s="72"/>
      <c r="Y269" s="56"/>
      <c r="Z269" s="56"/>
      <c r="AA269" s="74"/>
      <c r="AB269" s="61"/>
      <c r="AC269" s="74"/>
      <c r="AD269" s="61"/>
      <c r="AE269" s="74"/>
      <c r="AF269" s="61"/>
      <c r="AG269" s="74"/>
      <c r="AH269" s="61"/>
      <c r="AI269" s="74"/>
      <c r="AJ269" s="61"/>
      <c r="AK269" s="74"/>
      <c r="AL269" s="64"/>
      <c r="AM269" s="74"/>
      <c r="AN269" s="64"/>
      <c r="AO269" s="74"/>
      <c r="AP269" s="66"/>
      <c r="AQ269" s="74"/>
      <c r="AR269" s="61"/>
      <c r="AS269" s="275"/>
      <c r="AT269" s="74"/>
      <c r="AU269" s="61"/>
      <c r="AV269" s="626" t="str">
        <f>IF(AU269="","",IF(AU269="A",'１０.パネルラジエーター設備費用算出シート'!$G$13,IF(AU269="B",'１０.パネルラジエーター設備費用算出シート'!$N$13,IF(AU269="C",'１０.パネルラジエーター設備費用算出シート'!$G$23,IF(AU269="D",'１０.パネルラジエーター設備費用算出シート'!$N$23,IF(AU269="E",'１０.パネルラジエーター設備費用算出シート'!$G$33,IF(AU269="F",'１０.パネルラジエーター設備費用算出シート'!$N$33,IF(AU269="G",'１０.パネルラジエーター設備費用算出シート'!$G$43,IF(AU269="H",'１０.パネルラジエーター設備費用算出シート'!$N$43,IF(AU269="I",'１０.パネルラジエーター設備費用算出シート'!$G$54,'１０.パネルラジエーター設備費用算出シート'!$N$54))))))))))</f>
        <v/>
      </c>
      <c r="AW269" s="74"/>
      <c r="AX269" s="64"/>
      <c r="AY269" s="627"/>
      <c r="AZ269" s="74"/>
      <c r="BA269" s="32"/>
      <c r="BB269" s="32"/>
      <c r="BC269" s="32"/>
      <c r="BD269" s="32"/>
      <c r="BE269" s="32"/>
      <c r="BF269" s="32"/>
      <c r="BG269" s="32"/>
      <c r="BH269" s="32"/>
      <c r="BI269" s="32"/>
      <c r="BJ269" s="32"/>
      <c r="BK269" s="32"/>
      <c r="BL269" s="32"/>
    </row>
    <row r="270" spans="1:64" s="33" customFormat="1">
      <c r="A270" s="76"/>
      <c r="B270" s="57">
        <v>258</v>
      </c>
      <c r="C270" s="87"/>
      <c r="D270" s="58"/>
      <c r="E270" s="77"/>
      <c r="F270" s="620"/>
      <c r="G270" s="620"/>
      <c r="H270" s="61"/>
      <c r="I270" s="62"/>
      <c r="J270" s="61"/>
      <c r="K270" s="622" t="str">
        <f t="shared" si="12"/>
        <v/>
      </c>
      <c r="L270" s="622" t="str">
        <f>IF($G270="","",IF(OR('２.全体概要'!$C$15=1,'２.全体概要'!$C$15=2),INDEX($BG$15,MATCH($G270,$BF$15,-1)),IF('２.全体概要'!$C$15=3,INDEX($BG$14,MATCH($G270,$BF$14,-1)),INDEX($BG$13,MATCH($G270,$BF$13,-1)))))</f>
        <v/>
      </c>
      <c r="M270" s="622" t="str">
        <f t="shared" si="13"/>
        <v/>
      </c>
      <c r="N270" s="623">
        <f t="shared" si="11"/>
        <v>0</v>
      </c>
      <c r="O270" s="74"/>
      <c r="P270" s="61"/>
      <c r="Q270" s="56"/>
      <c r="R270" s="72"/>
      <c r="S270" s="56"/>
      <c r="T270" s="56"/>
      <c r="U270" s="74"/>
      <c r="V270" s="61"/>
      <c r="W270" s="56"/>
      <c r="X270" s="72"/>
      <c r="Y270" s="56"/>
      <c r="Z270" s="56"/>
      <c r="AA270" s="74"/>
      <c r="AB270" s="61"/>
      <c r="AC270" s="74"/>
      <c r="AD270" s="61"/>
      <c r="AE270" s="74"/>
      <c r="AF270" s="61"/>
      <c r="AG270" s="74"/>
      <c r="AH270" s="61"/>
      <c r="AI270" s="74"/>
      <c r="AJ270" s="61"/>
      <c r="AK270" s="74"/>
      <c r="AL270" s="64"/>
      <c r="AM270" s="74"/>
      <c r="AN270" s="64"/>
      <c r="AO270" s="74"/>
      <c r="AP270" s="66"/>
      <c r="AQ270" s="74"/>
      <c r="AR270" s="61"/>
      <c r="AS270" s="275"/>
      <c r="AT270" s="74"/>
      <c r="AU270" s="61"/>
      <c r="AV270" s="626" t="str">
        <f>IF(AU270="","",IF(AU270="A",'１０.パネルラジエーター設備費用算出シート'!$G$13,IF(AU270="B",'１０.パネルラジエーター設備費用算出シート'!$N$13,IF(AU270="C",'１０.パネルラジエーター設備費用算出シート'!$G$23,IF(AU270="D",'１０.パネルラジエーター設備費用算出シート'!$N$23,IF(AU270="E",'１０.パネルラジエーター設備費用算出シート'!$G$33,IF(AU270="F",'１０.パネルラジエーター設備費用算出シート'!$N$33,IF(AU270="G",'１０.パネルラジエーター設備費用算出シート'!$G$43,IF(AU270="H",'１０.パネルラジエーター設備費用算出シート'!$N$43,IF(AU270="I",'１０.パネルラジエーター設備費用算出シート'!$G$54,'１０.パネルラジエーター設備費用算出シート'!$N$54))))))))))</f>
        <v/>
      </c>
      <c r="AW270" s="74"/>
      <c r="AX270" s="64"/>
      <c r="AY270" s="627"/>
      <c r="AZ270" s="74"/>
      <c r="BA270" s="32"/>
      <c r="BB270" s="32"/>
      <c r="BC270" s="32"/>
      <c r="BD270" s="32"/>
      <c r="BE270" s="32"/>
      <c r="BF270" s="32"/>
      <c r="BG270" s="32"/>
      <c r="BH270" s="32"/>
      <c r="BI270" s="32"/>
      <c r="BJ270" s="32"/>
      <c r="BK270" s="32"/>
      <c r="BL270" s="32"/>
    </row>
    <row r="271" spans="1:64" s="33" customFormat="1">
      <c r="A271" s="76"/>
      <c r="B271" s="57">
        <v>259</v>
      </c>
      <c r="C271" s="87"/>
      <c r="D271" s="58"/>
      <c r="E271" s="77"/>
      <c r="F271" s="620"/>
      <c r="G271" s="620"/>
      <c r="H271" s="61"/>
      <c r="I271" s="62"/>
      <c r="J271" s="61"/>
      <c r="K271" s="622" t="str">
        <f t="shared" si="12"/>
        <v/>
      </c>
      <c r="L271" s="622" t="str">
        <f>IF($G271="","",IF(OR('２.全体概要'!$C$15=1,'２.全体概要'!$C$15=2),INDEX($BG$15,MATCH($G271,$BF$15,-1)),IF('２.全体概要'!$C$15=3,INDEX($BG$14,MATCH($G271,$BF$14,-1)),INDEX($BG$13,MATCH($G271,$BF$13,-1)))))</f>
        <v/>
      </c>
      <c r="M271" s="622" t="str">
        <f t="shared" si="13"/>
        <v/>
      </c>
      <c r="N271" s="623">
        <f t="shared" si="11"/>
        <v>0</v>
      </c>
      <c r="O271" s="74"/>
      <c r="P271" s="61"/>
      <c r="Q271" s="56"/>
      <c r="R271" s="72"/>
      <c r="S271" s="56"/>
      <c r="T271" s="56"/>
      <c r="U271" s="74"/>
      <c r="V271" s="61"/>
      <c r="W271" s="56"/>
      <c r="X271" s="72"/>
      <c r="Y271" s="56"/>
      <c r="Z271" s="56"/>
      <c r="AA271" s="74"/>
      <c r="AB271" s="61"/>
      <c r="AC271" s="74"/>
      <c r="AD271" s="61"/>
      <c r="AE271" s="74"/>
      <c r="AF271" s="61"/>
      <c r="AG271" s="74"/>
      <c r="AH271" s="61"/>
      <c r="AI271" s="74"/>
      <c r="AJ271" s="61"/>
      <c r="AK271" s="74"/>
      <c r="AL271" s="64"/>
      <c r="AM271" s="74"/>
      <c r="AN271" s="64"/>
      <c r="AO271" s="74"/>
      <c r="AP271" s="66"/>
      <c r="AQ271" s="74"/>
      <c r="AR271" s="61"/>
      <c r="AS271" s="275"/>
      <c r="AT271" s="74"/>
      <c r="AU271" s="61"/>
      <c r="AV271" s="626" t="str">
        <f>IF(AU271="","",IF(AU271="A",'１０.パネルラジエーター設備費用算出シート'!$G$13,IF(AU271="B",'１０.パネルラジエーター設備費用算出シート'!$N$13,IF(AU271="C",'１０.パネルラジエーター設備費用算出シート'!$G$23,IF(AU271="D",'１０.パネルラジエーター設備費用算出シート'!$N$23,IF(AU271="E",'１０.パネルラジエーター設備費用算出シート'!$G$33,IF(AU271="F",'１０.パネルラジエーター設備費用算出シート'!$N$33,IF(AU271="G",'１０.パネルラジエーター設備費用算出シート'!$G$43,IF(AU271="H",'１０.パネルラジエーター設備費用算出シート'!$N$43,IF(AU271="I",'１０.パネルラジエーター設備費用算出シート'!$G$54,'１０.パネルラジエーター設備費用算出シート'!$N$54))))))))))</f>
        <v/>
      </c>
      <c r="AW271" s="74"/>
      <c r="AX271" s="64"/>
      <c r="AY271" s="627"/>
      <c r="AZ271" s="74"/>
      <c r="BA271" s="32"/>
      <c r="BB271" s="32"/>
      <c r="BC271" s="32"/>
      <c r="BD271" s="32"/>
      <c r="BE271" s="32"/>
      <c r="BF271" s="32"/>
      <c r="BG271" s="32"/>
      <c r="BH271" s="32"/>
      <c r="BI271" s="32"/>
      <c r="BJ271" s="32"/>
      <c r="BK271" s="32"/>
      <c r="BL271" s="32"/>
    </row>
    <row r="272" spans="1:64" s="33" customFormat="1">
      <c r="A272" s="76"/>
      <c r="B272" s="57">
        <v>260</v>
      </c>
      <c r="C272" s="87"/>
      <c r="D272" s="58"/>
      <c r="E272" s="77"/>
      <c r="F272" s="620"/>
      <c r="G272" s="620"/>
      <c r="H272" s="61"/>
      <c r="I272" s="62"/>
      <c r="J272" s="61"/>
      <c r="K272" s="622" t="str">
        <f t="shared" si="12"/>
        <v/>
      </c>
      <c r="L272" s="622" t="str">
        <f>IF($G272="","",IF(OR('２.全体概要'!$C$15=1,'２.全体概要'!$C$15=2),INDEX($BG$15,MATCH($G272,$BF$15,-1)),IF('２.全体概要'!$C$15=3,INDEX($BG$14,MATCH($G272,$BF$14,-1)),INDEX($BG$13,MATCH($G272,$BF$13,-1)))))</f>
        <v/>
      </c>
      <c r="M272" s="622" t="str">
        <f t="shared" si="13"/>
        <v/>
      </c>
      <c r="N272" s="623">
        <f t="shared" si="11"/>
        <v>0</v>
      </c>
      <c r="O272" s="74"/>
      <c r="P272" s="61"/>
      <c r="Q272" s="56"/>
      <c r="R272" s="72"/>
      <c r="S272" s="56"/>
      <c r="T272" s="56"/>
      <c r="U272" s="74"/>
      <c r="V272" s="61"/>
      <c r="W272" s="56"/>
      <c r="X272" s="72"/>
      <c r="Y272" s="56"/>
      <c r="Z272" s="56"/>
      <c r="AA272" s="74"/>
      <c r="AB272" s="61"/>
      <c r="AC272" s="74"/>
      <c r="AD272" s="61"/>
      <c r="AE272" s="74"/>
      <c r="AF272" s="61"/>
      <c r="AG272" s="74"/>
      <c r="AH272" s="61"/>
      <c r="AI272" s="74"/>
      <c r="AJ272" s="61"/>
      <c r="AK272" s="74"/>
      <c r="AL272" s="64"/>
      <c r="AM272" s="74"/>
      <c r="AN272" s="64"/>
      <c r="AO272" s="74"/>
      <c r="AP272" s="66"/>
      <c r="AQ272" s="74"/>
      <c r="AR272" s="61"/>
      <c r="AS272" s="275"/>
      <c r="AT272" s="74"/>
      <c r="AU272" s="61"/>
      <c r="AV272" s="626" t="str">
        <f>IF(AU272="","",IF(AU272="A",'１０.パネルラジエーター設備費用算出シート'!$G$13,IF(AU272="B",'１０.パネルラジエーター設備費用算出シート'!$N$13,IF(AU272="C",'１０.パネルラジエーター設備費用算出シート'!$G$23,IF(AU272="D",'１０.パネルラジエーター設備費用算出シート'!$N$23,IF(AU272="E",'１０.パネルラジエーター設備費用算出シート'!$G$33,IF(AU272="F",'１０.パネルラジエーター設備費用算出シート'!$N$33,IF(AU272="G",'１０.パネルラジエーター設備費用算出シート'!$G$43,IF(AU272="H",'１０.パネルラジエーター設備費用算出シート'!$N$43,IF(AU272="I",'１０.パネルラジエーター設備費用算出シート'!$G$54,'１０.パネルラジエーター設備費用算出シート'!$N$54))))))))))</f>
        <v/>
      </c>
      <c r="AW272" s="74"/>
      <c r="AX272" s="64"/>
      <c r="AY272" s="627"/>
      <c r="AZ272" s="74"/>
      <c r="BA272" s="32"/>
      <c r="BB272" s="32"/>
      <c r="BC272" s="32"/>
      <c r="BD272" s="32"/>
      <c r="BE272" s="32"/>
      <c r="BF272" s="32"/>
      <c r="BG272" s="32"/>
      <c r="BH272" s="32"/>
      <c r="BI272" s="32"/>
      <c r="BJ272" s="32"/>
      <c r="BK272" s="32"/>
      <c r="BL272" s="32"/>
    </row>
    <row r="273" spans="1:64" s="33" customFormat="1">
      <c r="A273" s="76"/>
      <c r="B273" s="57">
        <v>261</v>
      </c>
      <c r="C273" s="87"/>
      <c r="D273" s="58"/>
      <c r="E273" s="77"/>
      <c r="F273" s="620"/>
      <c r="G273" s="620"/>
      <c r="H273" s="61"/>
      <c r="I273" s="62"/>
      <c r="J273" s="61"/>
      <c r="K273" s="622" t="str">
        <f t="shared" si="12"/>
        <v/>
      </c>
      <c r="L273" s="622" t="str">
        <f>IF($G273="","",IF(OR('２.全体概要'!$C$15=1,'２.全体概要'!$C$15=2),INDEX($BG$15,MATCH($G273,$BF$15,-1)),IF('２.全体概要'!$C$15=3,INDEX($BG$14,MATCH($G273,$BF$14,-1)),INDEX($BG$13,MATCH($G273,$BF$13,-1)))))</f>
        <v/>
      </c>
      <c r="M273" s="622" t="str">
        <f t="shared" si="13"/>
        <v/>
      </c>
      <c r="N273" s="623">
        <f t="shared" si="11"/>
        <v>0</v>
      </c>
      <c r="O273" s="74"/>
      <c r="P273" s="61"/>
      <c r="Q273" s="56"/>
      <c r="R273" s="72"/>
      <c r="S273" s="56"/>
      <c r="T273" s="56"/>
      <c r="U273" s="74"/>
      <c r="V273" s="61"/>
      <c r="W273" s="56"/>
      <c r="X273" s="72"/>
      <c r="Y273" s="56"/>
      <c r="Z273" s="56"/>
      <c r="AA273" s="74"/>
      <c r="AB273" s="61"/>
      <c r="AC273" s="74"/>
      <c r="AD273" s="61"/>
      <c r="AE273" s="74"/>
      <c r="AF273" s="61"/>
      <c r="AG273" s="74"/>
      <c r="AH273" s="61"/>
      <c r="AI273" s="74"/>
      <c r="AJ273" s="61"/>
      <c r="AK273" s="74"/>
      <c r="AL273" s="64"/>
      <c r="AM273" s="74"/>
      <c r="AN273" s="64"/>
      <c r="AO273" s="74"/>
      <c r="AP273" s="66"/>
      <c r="AQ273" s="74"/>
      <c r="AR273" s="61"/>
      <c r="AS273" s="275"/>
      <c r="AT273" s="74"/>
      <c r="AU273" s="61"/>
      <c r="AV273" s="626" t="str">
        <f>IF(AU273="","",IF(AU273="A",'１０.パネルラジエーター設備費用算出シート'!$G$13,IF(AU273="B",'１０.パネルラジエーター設備費用算出シート'!$N$13,IF(AU273="C",'１０.パネルラジエーター設備費用算出シート'!$G$23,IF(AU273="D",'１０.パネルラジエーター設備費用算出シート'!$N$23,IF(AU273="E",'１０.パネルラジエーター設備費用算出シート'!$G$33,IF(AU273="F",'１０.パネルラジエーター設備費用算出シート'!$N$33,IF(AU273="G",'１０.パネルラジエーター設備費用算出シート'!$G$43,IF(AU273="H",'１０.パネルラジエーター設備費用算出シート'!$N$43,IF(AU273="I",'１０.パネルラジエーター設備費用算出シート'!$G$54,'１０.パネルラジエーター設備費用算出シート'!$N$54))))))))))</f>
        <v/>
      </c>
      <c r="AW273" s="74"/>
      <c r="AX273" s="64"/>
      <c r="AY273" s="627"/>
      <c r="AZ273" s="74"/>
      <c r="BA273" s="32"/>
      <c r="BB273" s="32"/>
      <c r="BC273" s="32"/>
      <c r="BD273" s="32"/>
      <c r="BE273" s="32"/>
      <c r="BF273" s="32"/>
      <c r="BG273" s="32"/>
      <c r="BH273" s="32"/>
      <c r="BI273" s="32"/>
      <c r="BJ273" s="32"/>
      <c r="BK273" s="32"/>
      <c r="BL273" s="32"/>
    </row>
    <row r="274" spans="1:64" s="33" customFormat="1">
      <c r="A274" s="76"/>
      <c r="B274" s="57">
        <v>262</v>
      </c>
      <c r="C274" s="87"/>
      <c r="D274" s="58"/>
      <c r="E274" s="77"/>
      <c r="F274" s="620"/>
      <c r="G274" s="620"/>
      <c r="H274" s="61"/>
      <c r="I274" s="62"/>
      <c r="J274" s="61"/>
      <c r="K274" s="622" t="str">
        <f t="shared" si="12"/>
        <v/>
      </c>
      <c r="L274" s="622" t="str">
        <f>IF($G274="","",IF(OR('２.全体概要'!$C$15=1,'２.全体概要'!$C$15=2),INDEX($BG$15,MATCH($G274,$BF$15,-1)),IF('２.全体概要'!$C$15=3,INDEX($BG$14,MATCH($G274,$BF$14,-1)),INDEX($BG$13,MATCH($G274,$BF$13,-1)))))</f>
        <v/>
      </c>
      <c r="M274" s="622" t="str">
        <f t="shared" si="13"/>
        <v/>
      </c>
      <c r="N274" s="623">
        <f t="shared" ref="N274:N307" si="14">IF(OR(K274="",L274="",M274=""),0,(700000*K274*L274*M274))</f>
        <v>0</v>
      </c>
      <c r="O274" s="74"/>
      <c r="P274" s="61"/>
      <c r="Q274" s="56"/>
      <c r="R274" s="72"/>
      <c r="S274" s="56"/>
      <c r="T274" s="56"/>
      <c r="U274" s="74"/>
      <c r="V274" s="61"/>
      <c r="W274" s="56"/>
      <c r="X274" s="72"/>
      <c r="Y274" s="56"/>
      <c r="Z274" s="56"/>
      <c r="AA274" s="74"/>
      <c r="AB274" s="61"/>
      <c r="AC274" s="74"/>
      <c r="AD274" s="61"/>
      <c r="AE274" s="74"/>
      <c r="AF274" s="61"/>
      <c r="AG274" s="74"/>
      <c r="AH274" s="61"/>
      <c r="AI274" s="74"/>
      <c r="AJ274" s="61"/>
      <c r="AK274" s="74"/>
      <c r="AL274" s="64"/>
      <c r="AM274" s="74"/>
      <c r="AN274" s="64"/>
      <c r="AO274" s="74"/>
      <c r="AP274" s="66"/>
      <c r="AQ274" s="74"/>
      <c r="AR274" s="61"/>
      <c r="AS274" s="275"/>
      <c r="AT274" s="74"/>
      <c r="AU274" s="61"/>
      <c r="AV274" s="626" t="str">
        <f>IF(AU274="","",IF(AU274="A",'１０.パネルラジエーター設備費用算出シート'!$G$13,IF(AU274="B",'１０.パネルラジエーター設備費用算出シート'!$N$13,IF(AU274="C",'１０.パネルラジエーター設備費用算出シート'!$G$23,IF(AU274="D",'１０.パネルラジエーター設備費用算出シート'!$N$23,IF(AU274="E",'１０.パネルラジエーター設備費用算出シート'!$G$33,IF(AU274="F",'１０.パネルラジエーター設備費用算出シート'!$N$33,IF(AU274="G",'１０.パネルラジエーター設備費用算出シート'!$G$43,IF(AU274="H",'１０.パネルラジエーター設備費用算出シート'!$N$43,IF(AU274="I",'１０.パネルラジエーター設備費用算出シート'!$G$54,'１０.パネルラジエーター設備費用算出シート'!$N$54))))))))))</f>
        <v/>
      </c>
      <c r="AW274" s="74"/>
      <c r="AX274" s="64"/>
      <c r="AY274" s="627"/>
      <c r="AZ274" s="74"/>
      <c r="BA274" s="32"/>
      <c r="BB274" s="32"/>
      <c r="BC274" s="32"/>
      <c r="BD274" s="32"/>
      <c r="BE274" s="32"/>
      <c r="BF274" s="32"/>
      <c r="BG274" s="32"/>
      <c r="BH274" s="32"/>
      <c r="BI274" s="32"/>
      <c r="BJ274" s="32"/>
      <c r="BK274" s="32"/>
      <c r="BL274" s="32"/>
    </row>
    <row r="275" spans="1:64" s="33" customFormat="1">
      <c r="A275" s="76"/>
      <c r="B275" s="57">
        <v>263</v>
      </c>
      <c r="C275" s="87"/>
      <c r="D275" s="58"/>
      <c r="E275" s="77"/>
      <c r="F275" s="620"/>
      <c r="G275" s="620"/>
      <c r="H275" s="61"/>
      <c r="I275" s="62"/>
      <c r="J275" s="61"/>
      <c r="K275" s="622" t="str">
        <f t="shared" si="12"/>
        <v/>
      </c>
      <c r="L275" s="622" t="str">
        <f>IF($G275="","",IF(OR('２.全体概要'!$C$15=1,'２.全体概要'!$C$15=2),INDEX($BG$15,MATCH($G275,$BF$15,-1)),IF('２.全体概要'!$C$15=3,INDEX($BG$14,MATCH($G275,$BF$14,-1)),INDEX($BG$13,MATCH($G275,$BF$13,-1)))))</f>
        <v/>
      </c>
      <c r="M275" s="622" t="str">
        <f t="shared" si="13"/>
        <v/>
      </c>
      <c r="N275" s="623">
        <f t="shared" si="14"/>
        <v>0</v>
      </c>
      <c r="O275" s="74"/>
      <c r="P275" s="61"/>
      <c r="Q275" s="56"/>
      <c r="R275" s="72"/>
      <c r="S275" s="56"/>
      <c r="T275" s="56"/>
      <c r="U275" s="74"/>
      <c r="V275" s="61"/>
      <c r="W275" s="56"/>
      <c r="X275" s="72"/>
      <c r="Y275" s="56"/>
      <c r="Z275" s="56"/>
      <c r="AA275" s="74"/>
      <c r="AB275" s="61"/>
      <c r="AC275" s="74"/>
      <c r="AD275" s="61"/>
      <c r="AE275" s="74"/>
      <c r="AF275" s="61"/>
      <c r="AG275" s="74"/>
      <c r="AH275" s="61"/>
      <c r="AI275" s="74"/>
      <c r="AJ275" s="61"/>
      <c r="AK275" s="74"/>
      <c r="AL275" s="64"/>
      <c r="AM275" s="74"/>
      <c r="AN275" s="64"/>
      <c r="AO275" s="74"/>
      <c r="AP275" s="66"/>
      <c r="AQ275" s="74"/>
      <c r="AR275" s="61"/>
      <c r="AS275" s="275"/>
      <c r="AT275" s="74"/>
      <c r="AU275" s="61"/>
      <c r="AV275" s="626" t="str">
        <f>IF(AU275="","",IF(AU275="A",'１０.パネルラジエーター設備費用算出シート'!$G$13,IF(AU275="B",'１０.パネルラジエーター設備費用算出シート'!$N$13,IF(AU275="C",'１０.パネルラジエーター設備費用算出シート'!$G$23,IF(AU275="D",'１０.パネルラジエーター設備費用算出シート'!$N$23,IF(AU275="E",'１０.パネルラジエーター設備費用算出シート'!$G$33,IF(AU275="F",'１０.パネルラジエーター設備費用算出シート'!$N$33,IF(AU275="G",'１０.パネルラジエーター設備費用算出シート'!$G$43,IF(AU275="H",'１０.パネルラジエーター設備費用算出シート'!$N$43,IF(AU275="I",'１０.パネルラジエーター設備費用算出シート'!$G$54,'１０.パネルラジエーター設備費用算出シート'!$N$54))))))))))</f>
        <v/>
      </c>
      <c r="AW275" s="74"/>
      <c r="AX275" s="64"/>
      <c r="AY275" s="627"/>
      <c r="AZ275" s="74"/>
      <c r="BA275" s="32"/>
      <c r="BB275" s="32"/>
      <c r="BC275" s="32"/>
      <c r="BD275" s="32"/>
      <c r="BE275" s="32"/>
      <c r="BF275" s="32"/>
      <c r="BG275" s="32"/>
      <c r="BH275" s="32"/>
      <c r="BI275" s="32"/>
      <c r="BJ275" s="32"/>
      <c r="BK275" s="32"/>
      <c r="BL275" s="32"/>
    </row>
    <row r="276" spans="1:64" s="33" customFormat="1">
      <c r="A276" s="76"/>
      <c r="B276" s="57">
        <v>264</v>
      </c>
      <c r="C276" s="87"/>
      <c r="D276" s="58"/>
      <c r="E276" s="77"/>
      <c r="F276" s="620"/>
      <c r="G276" s="620"/>
      <c r="H276" s="61"/>
      <c r="I276" s="62"/>
      <c r="J276" s="61"/>
      <c r="K276" s="622" t="str">
        <f t="shared" si="12"/>
        <v/>
      </c>
      <c r="L276" s="622" t="str">
        <f>IF($G276="","",IF(OR('２.全体概要'!$C$15=1,'２.全体概要'!$C$15=2),INDEX($BG$15,MATCH($G276,$BF$15,-1)),IF('２.全体概要'!$C$15=3,INDEX($BG$14,MATCH($G276,$BF$14,-1)),INDEX($BG$13,MATCH($G276,$BF$13,-1)))))</f>
        <v/>
      </c>
      <c r="M276" s="622" t="str">
        <f t="shared" si="13"/>
        <v/>
      </c>
      <c r="N276" s="623">
        <f t="shared" si="14"/>
        <v>0</v>
      </c>
      <c r="O276" s="74"/>
      <c r="P276" s="61"/>
      <c r="Q276" s="56"/>
      <c r="R276" s="72"/>
      <c r="S276" s="56"/>
      <c r="T276" s="56"/>
      <c r="U276" s="74"/>
      <c r="V276" s="61"/>
      <c r="W276" s="56"/>
      <c r="X276" s="72"/>
      <c r="Y276" s="56"/>
      <c r="Z276" s="56"/>
      <c r="AA276" s="74"/>
      <c r="AB276" s="61"/>
      <c r="AC276" s="74"/>
      <c r="AD276" s="61"/>
      <c r="AE276" s="74"/>
      <c r="AF276" s="61"/>
      <c r="AG276" s="74"/>
      <c r="AH276" s="61"/>
      <c r="AI276" s="74"/>
      <c r="AJ276" s="61"/>
      <c r="AK276" s="74"/>
      <c r="AL276" s="64"/>
      <c r="AM276" s="74"/>
      <c r="AN276" s="64"/>
      <c r="AO276" s="74"/>
      <c r="AP276" s="66"/>
      <c r="AQ276" s="74"/>
      <c r="AR276" s="61"/>
      <c r="AS276" s="275"/>
      <c r="AT276" s="74"/>
      <c r="AU276" s="61"/>
      <c r="AV276" s="626" t="str">
        <f>IF(AU276="","",IF(AU276="A",'１０.パネルラジエーター設備費用算出シート'!$G$13,IF(AU276="B",'１０.パネルラジエーター設備費用算出シート'!$N$13,IF(AU276="C",'１０.パネルラジエーター設備費用算出シート'!$G$23,IF(AU276="D",'１０.パネルラジエーター設備費用算出シート'!$N$23,IF(AU276="E",'１０.パネルラジエーター設備費用算出シート'!$G$33,IF(AU276="F",'１０.パネルラジエーター設備費用算出シート'!$N$33,IF(AU276="G",'１０.パネルラジエーター設備費用算出シート'!$G$43,IF(AU276="H",'１０.パネルラジエーター設備費用算出シート'!$N$43,IF(AU276="I",'１０.パネルラジエーター設備費用算出シート'!$G$54,'１０.パネルラジエーター設備費用算出シート'!$N$54))))))))))</f>
        <v/>
      </c>
      <c r="AW276" s="74"/>
      <c r="AX276" s="64"/>
      <c r="AY276" s="627"/>
      <c r="AZ276" s="74"/>
      <c r="BA276" s="32"/>
      <c r="BB276" s="32"/>
      <c r="BC276" s="32"/>
      <c r="BD276" s="32"/>
      <c r="BE276" s="32"/>
      <c r="BF276" s="32"/>
      <c r="BG276" s="32"/>
      <c r="BH276" s="32"/>
      <c r="BI276" s="32"/>
      <c r="BJ276" s="32"/>
      <c r="BK276" s="32"/>
      <c r="BL276" s="32"/>
    </row>
    <row r="277" spans="1:64" s="33" customFormat="1">
      <c r="A277" s="76"/>
      <c r="B277" s="57">
        <v>265</v>
      </c>
      <c r="C277" s="87"/>
      <c r="D277" s="58"/>
      <c r="E277" s="77"/>
      <c r="F277" s="620"/>
      <c r="G277" s="620"/>
      <c r="H277" s="61"/>
      <c r="I277" s="62"/>
      <c r="J277" s="61"/>
      <c r="K277" s="622" t="str">
        <f t="shared" si="12"/>
        <v/>
      </c>
      <c r="L277" s="622" t="str">
        <f>IF($G277="","",IF(OR('２.全体概要'!$C$15=1,'２.全体概要'!$C$15=2),INDEX($BG$15,MATCH($G277,$BF$15,-1)),IF('２.全体概要'!$C$15=3,INDEX($BG$14,MATCH($G277,$BF$14,-1)),INDEX($BG$13,MATCH($G277,$BF$13,-1)))))</f>
        <v/>
      </c>
      <c r="M277" s="622" t="str">
        <f t="shared" si="13"/>
        <v/>
      </c>
      <c r="N277" s="623">
        <f t="shared" si="14"/>
        <v>0</v>
      </c>
      <c r="O277" s="74"/>
      <c r="P277" s="61"/>
      <c r="Q277" s="56"/>
      <c r="R277" s="72"/>
      <c r="S277" s="56"/>
      <c r="T277" s="56"/>
      <c r="U277" s="74"/>
      <c r="V277" s="61"/>
      <c r="W277" s="56"/>
      <c r="X277" s="72"/>
      <c r="Y277" s="56"/>
      <c r="Z277" s="56"/>
      <c r="AA277" s="74"/>
      <c r="AB277" s="61"/>
      <c r="AC277" s="74"/>
      <c r="AD277" s="61"/>
      <c r="AE277" s="74"/>
      <c r="AF277" s="61"/>
      <c r="AG277" s="74"/>
      <c r="AH277" s="61"/>
      <c r="AI277" s="74"/>
      <c r="AJ277" s="61"/>
      <c r="AK277" s="74"/>
      <c r="AL277" s="64"/>
      <c r="AM277" s="74"/>
      <c r="AN277" s="64"/>
      <c r="AO277" s="74"/>
      <c r="AP277" s="66"/>
      <c r="AQ277" s="74"/>
      <c r="AR277" s="61"/>
      <c r="AS277" s="275"/>
      <c r="AT277" s="74"/>
      <c r="AU277" s="61"/>
      <c r="AV277" s="626" t="str">
        <f>IF(AU277="","",IF(AU277="A",'１０.パネルラジエーター設備費用算出シート'!$G$13,IF(AU277="B",'１０.パネルラジエーター設備費用算出シート'!$N$13,IF(AU277="C",'１０.パネルラジエーター設備費用算出シート'!$G$23,IF(AU277="D",'１０.パネルラジエーター設備費用算出シート'!$N$23,IF(AU277="E",'１０.パネルラジエーター設備費用算出シート'!$G$33,IF(AU277="F",'１０.パネルラジエーター設備費用算出シート'!$N$33,IF(AU277="G",'１０.パネルラジエーター設備費用算出シート'!$G$43,IF(AU277="H",'１０.パネルラジエーター設備費用算出シート'!$N$43,IF(AU277="I",'１０.パネルラジエーター設備費用算出シート'!$G$54,'１０.パネルラジエーター設備費用算出シート'!$N$54))))))))))</f>
        <v/>
      </c>
      <c r="AW277" s="74"/>
      <c r="AX277" s="64"/>
      <c r="AY277" s="627"/>
      <c r="AZ277" s="74"/>
      <c r="BA277" s="32"/>
      <c r="BB277" s="32"/>
      <c r="BC277" s="32"/>
      <c r="BD277" s="32"/>
      <c r="BE277" s="32"/>
      <c r="BF277" s="32"/>
      <c r="BG277" s="32"/>
      <c r="BH277" s="32"/>
      <c r="BI277" s="32"/>
      <c r="BJ277" s="32"/>
      <c r="BK277" s="32"/>
      <c r="BL277" s="32"/>
    </row>
    <row r="278" spans="1:64" s="33" customFormat="1">
      <c r="A278" s="76"/>
      <c r="B278" s="57">
        <v>266</v>
      </c>
      <c r="C278" s="87"/>
      <c r="D278" s="58"/>
      <c r="E278" s="77"/>
      <c r="F278" s="620"/>
      <c r="G278" s="620"/>
      <c r="H278" s="61"/>
      <c r="I278" s="62"/>
      <c r="J278" s="61"/>
      <c r="K278" s="622" t="str">
        <f t="shared" si="12"/>
        <v/>
      </c>
      <c r="L278" s="622" t="str">
        <f>IF($G278="","",IF(OR('２.全体概要'!$C$15=1,'２.全体概要'!$C$15=2),INDEX($BG$15,MATCH($G278,$BF$15,-1)),IF('２.全体概要'!$C$15=3,INDEX($BG$14,MATCH($G278,$BF$14,-1)),INDEX($BG$13,MATCH($G278,$BF$13,-1)))))</f>
        <v/>
      </c>
      <c r="M278" s="622" t="str">
        <f t="shared" si="13"/>
        <v/>
      </c>
      <c r="N278" s="623">
        <f t="shared" si="14"/>
        <v>0</v>
      </c>
      <c r="O278" s="74"/>
      <c r="P278" s="61"/>
      <c r="Q278" s="56"/>
      <c r="R278" s="72"/>
      <c r="S278" s="56"/>
      <c r="T278" s="56"/>
      <c r="U278" s="74"/>
      <c r="V278" s="61"/>
      <c r="W278" s="56"/>
      <c r="X278" s="72"/>
      <c r="Y278" s="56"/>
      <c r="Z278" s="56"/>
      <c r="AA278" s="74"/>
      <c r="AB278" s="61"/>
      <c r="AC278" s="74"/>
      <c r="AD278" s="61"/>
      <c r="AE278" s="74"/>
      <c r="AF278" s="61"/>
      <c r="AG278" s="74"/>
      <c r="AH278" s="61"/>
      <c r="AI278" s="74"/>
      <c r="AJ278" s="61"/>
      <c r="AK278" s="74"/>
      <c r="AL278" s="64"/>
      <c r="AM278" s="74"/>
      <c r="AN278" s="64"/>
      <c r="AO278" s="74"/>
      <c r="AP278" s="66"/>
      <c r="AQ278" s="74"/>
      <c r="AR278" s="61"/>
      <c r="AS278" s="275"/>
      <c r="AT278" s="74"/>
      <c r="AU278" s="61"/>
      <c r="AV278" s="626" t="str">
        <f>IF(AU278="","",IF(AU278="A",'１０.パネルラジエーター設備費用算出シート'!$G$13,IF(AU278="B",'１０.パネルラジエーター設備費用算出シート'!$N$13,IF(AU278="C",'１０.パネルラジエーター設備費用算出シート'!$G$23,IF(AU278="D",'１０.パネルラジエーター設備費用算出シート'!$N$23,IF(AU278="E",'１０.パネルラジエーター設備費用算出シート'!$G$33,IF(AU278="F",'１０.パネルラジエーター設備費用算出シート'!$N$33,IF(AU278="G",'１０.パネルラジエーター設備費用算出シート'!$G$43,IF(AU278="H",'１０.パネルラジエーター設備費用算出シート'!$N$43,IF(AU278="I",'１０.パネルラジエーター設備費用算出シート'!$G$54,'１０.パネルラジエーター設備費用算出シート'!$N$54))))))))))</f>
        <v/>
      </c>
      <c r="AW278" s="74"/>
      <c r="AX278" s="64"/>
      <c r="AY278" s="627"/>
      <c r="AZ278" s="74"/>
      <c r="BA278" s="32"/>
      <c r="BB278" s="32"/>
      <c r="BC278" s="32"/>
      <c r="BD278" s="32"/>
      <c r="BE278" s="32"/>
      <c r="BF278" s="32"/>
      <c r="BG278" s="32"/>
      <c r="BH278" s="32"/>
      <c r="BI278" s="32"/>
      <c r="BJ278" s="32"/>
      <c r="BK278" s="32"/>
      <c r="BL278" s="32"/>
    </row>
    <row r="279" spans="1:64" s="33" customFormat="1">
      <c r="A279" s="76"/>
      <c r="B279" s="57">
        <v>267</v>
      </c>
      <c r="C279" s="87"/>
      <c r="D279" s="58"/>
      <c r="E279" s="77"/>
      <c r="F279" s="620"/>
      <c r="G279" s="620"/>
      <c r="H279" s="61"/>
      <c r="I279" s="62"/>
      <c r="J279" s="61"/>
      <c r="K279" s="622" t="str">
        <f t="shared" si="12"/>
        <v/>
      </c>
      <c r="L279" s="622" t="str">
        <f>IF($G279="","",IF(OR('２.全体概要'!$C$15=1,'２.全体概要'!$C$15=2),INDEX($BG$15,MATCH($G279,$BF$15,-1)),IF('２.全体概要'!$C$15=3,INDEX($BG$14,MATCH($G279,$BF$14,-1)),INDEX($BG$13,MATCH($G279,$BF$13,-1)))))</f>
        <v/>
      </c>
      <c r="M279" s="622" t="str">
        <f t="shared" si="13"/>
        <v/>
      </c>
      <c r="N279" s="623">
        <f t="shared" si="14"/>
        <v>0</v>
      </c>
      <c r="O279" s="74"/>
      <c r="P279" s="61"/>
      <c r="Q279" s="56"/>
      <c r="R279" s="72"/>
      <c r="S279" s="56"/>
      <c r="T279" s="56"/>
      <c r="U279" s="74"/>
      <c r="V279" s="61"/>
      <c r="W279" s="56"/>
      <c r="X279" s="72"/>
      <c r="Y279" s="56"/>
      <c r="Z279" s="56"/>
      <c r="AA279" s="74"/>
      <c r="AB279" s="61"/>
      <c r="AC279" s="74"/>
      <c r="AD279" s="61"/>
      <c r="AE279" s="74"/>
      <c r="AF279" s="61"/>
      <c r="AG279" s="74"/>
      <c r="AH279" s="61"/>
      <c r="AI279" s="74"/>
      <c r="AJ279" s="61"/>
      <c r="AK279" s="74"/>
      <c r="AL279" s="64"/>
      <c r="AM279" s="74"/>
      <c r="AN279" s="64"/>
      <c r="AO279" s="74"/>
      <c r="AP279" s="66"/>
      <c r="AQ279" s="74"/>
      <c r="AR279" s="61"/>
      <c r="AS279" s="275"/>
      <c r="AT279" s="74"/>
      <c r="AU279" s="61"/>
      <c r="AV279" s="626" t="str">
        <f>IF(AU279="","",IF(AU279="A",'１０.パネルラジエーター設備費用算出シート'!$G$13,IF(AU279="B",'１０.パネルラジエーター設備費用算出シート'!$N$13,IF(AU279="C",'１０.パネルラジエーター設備費用算出シート'!$G$23,IF(AU279="D",'１０.パネルラジエーター設備費用算出シート'!$N$23,IF(AU279="E",'１０.パネルラジエーター設備費用算出シート'!$G$33,IF(AU279="F",'１０.パネルラジエーター設備費用算出シート'!$N$33,IF(AU279="G",'１０.パネルラジエーター設備費用算出シート'!$G$43,IF(AU279="H",'１０.パネルラジエーター設備費用算出シート'!$N$43,IF(AU279="I",'１０.パネルラジエーター設備費用算出シート'!$G$54,'１０.パネルラジエーター設備費用算出シート'!$N$54))))))))))</f>
        <v/>
      </c>
      <c r="AW279" s="74"/>
      <c r="AX279" s="64"/>
      <c r="AY279" s="627"/>
      <c r="AZ279" s="74"/>
      <c r="BA279" s="32"/>
      <c r="BB279" s="32"/>
      <c r="BC279" s="32"/>
      <c r="BD279" s="32"/>
      <c r="BE279" s="32"/>
      <c r="BF279" s="32"/>
      <c r="BG279" s="32"/>
      <c r="BH279" s="32"/>
      <c r="BI279" s="32"/>
      <c r="BJ279" s="32"/>
      <c r="BK279" s="32"/>
      <c r="BL279" s="32"/>
    </row>
    <row r="280" spans="1:64" s="33" customFormat="1">
      <c r="A280" s="76"/>
      <c r="B280" s="57">
        <v>268</v>
      </c>
      <c r="C280" s="87"/>
      <c r="D280" s="58"/>
      <c r="E280" s="77"/>
      <c r="F280" s="620"/>
      <c r="G280" s="620"/>
      <c r="H280" s="61"/>
      <c r="I280" s="62"/>
      <c r="J280" s="61"/>
      <c r="K280" s="622" t="str">
        <f t="shared" si="12"/>
        <v/>
      </c>
      <c r="L280" s="622" t="str">
        <f>IF($G280="","",IF(OR('２.全体概要'!$C$15=1,'２.全体概要'!$C$15=2),INDEX($BG$15,MATCH($G280,$BF$15,-1)),IF('２.全体概要'!$C$15=3,INDEX($BG$14,MATCH($G280,$BF$14,-1)),INDEX($BG$13,MATCH($G280,$BF$13,-1)))))</f>
        <v/>
      </c>
      <c r="M280" s="622" t="str">
        <f t="shared" si="13"/>
        <v/>
      </c>
      <c r="N280" s="623">
        <f t="shared" si="14"/>
        <v>0</v>
      </c>
      <c r="O280" s="74"/>
      <c r="P280" s="61"/>
      <c r="Q280" s="56"/>
      <c r="R280" s="72"/>
      <c r="S280" s="56"/>
      <c r="T280" s="56"/>
      <c r="U280" s="74"/>
      <c r="V280" s="61"/>
      <c r="W280" s="56"/>
      <c r="X280" s="72"/>
      <c r="Y280" s="56"/>
      <c r="Z280" s="56"/>
      <c r="AA280" s="74"/>
      <c r="AB280" s="61"/>
      <c r="AC280" s="74"/>
      <c r="AD280" s="61"/>
      <c r="AE280" s="74"/>
      <c r="AF280" s="61"/>
      <c r="AG280" s="74"/>
      <c r="AH280" s="61"/>
      <c r="AI280" s="74"/>
      <c r="AJ280" s="61"/>
      <c r="AK280" s="74"/>
      <c r="AL280" s="64"/>
      <c r="AM280" s="74"/>
      <c r="AN280" s="64"/>
      <c r="AO280" s="74"/>
      <c r="AP280" s="66"/>
      <c r="AQ280" s="74"/>
      <c r="AR280" s="61"/>
      <c r="AS280" s="275"/>
      <c r="AT280" s="74"/>
      <c r="AU280" s="61"/>
      <c r="AV280" s="626" t="str">
        <f>IF(AU280="","",IF(AU280="A",'１０.パネルラジエーター設備費用算出シート'!$G$13,IF(AU280="B",'１０.パネルラジエーター設備費用算出シート'!$N$13,IF(AU280="C",'１０.パネルラジエーター設備費用算出シート'!$G$23,IF(AU280="D",'１０.パネルラジエーター設備費用算出シート'!$N$23,IF(AU280="E",'１０.パネルラジエーター設備費用算出シート'!$G$33,IF(AU280="F",'１０.パネルラジエーター設備費用算出シート'!$N$33,IF(AU280="G",'１０.パネルラジエーター設備費用算出シート'!$G$43,IF(AU280="H",'１０.パネルラジエーター設備費用算出シート'!$N$43,IF(AU280="I",'１０.パネルラジエーター設備費用算出シート'!$G$54,'１０.パネルラジエーター設備費用算出シート'!$N$54))))))))))</f>
        <v/>
      </c>
      <c r="AW280" s="74"/>
      <c r="AX280" s="64"/>
      <c r="AY280" s="627"/>
      <c r="AZ280" s="74"/>
      <c r="BA280" s="32"/>
      <c r="BB280" s="32"/>
      <c r="BC280" s="32"/>
      <c r="BD280" s="32"/>
      <c r="BE280" s="32"/>
      <c r="BF280" s="32"/>
      <c r="BG280" s="32"/>
      <c r="BH280" s="32"/>
      <c r="BI280" s="32"/>
      <c r="BJ280" s="32"/>
      <c r="BK280" s="32"/>
      <c r="BL280" s="32"/>
    </row>
    <row r="281" spans="1:64" s="33" customFormat="1">
      <c r="A281" s="76"/>
      <c r="B281" s="57">
        <v>269</v>
      </c>
      <c r="C281" s="87"/>
      <c r="D281" s="58"/>
      <c r="E281" s="77"/>
      <c r="F281" s="620"/>
      <c r="G281" s="620"/>
      <c r="H281" s="61"/>
      <c r="I281" s="62"/>
      <c r="J281" s="61"/>
      <c r="K281" s="622" t="str">
        <f t="shared" si="12"/>
        <v/>
      </c>
      <c r="L281" s="622" t="str">
        <f>IF($G281="","",IF(OR('２.全体概要'!$C$15=1,'２.全体概要'!$C$15=2),INDEX($BG$15,MATCH($G281,$BF$15,-1)),IF('２.全体概要'!$C$15=3,INDEX($BG$14,MATCH($G281,$BF$14,-1)),INDEX($BG$13,MATCH($G281,$BF$13,-1)))))</f>
        <v/>
      </c>
      <c r="M281" s="622" t="str">
        <f t="shared" si="13"/>
        <v/>
      </c>
      <c r="N281" s="623">
        <f t="shared" si="14"/>
        <v>0</v>
      </c>
      <c r="O281" s="74"/>
      <c r="P281" s="61"/>
      <c r="Q281" s="56"/>
      <c r="R281" s="72"/>
      <c r="S281" s="56"/>
      <c r="T281" s="56"/>
      <c r="U281" s="74"/>
      <c r="V281" s="61"/>
      <c r="W281" s="56"/>
      <c r="X281" s="72"/>
      <c r="Y281" s="56"/>
      <c r="Z281" s="56"/>
      <c r="AA281" s="74"/>
      <c r="AB281" s="61"/>
      <c r="AC281" s="74"/>
      <c r="AD281" s="61"/>
      <c r="AE281" s="74"/>
      <c r="AF281" s="61"/>
      <c r="AG281" s="74"/>
      <c r="AH281" s="61"/>
      <c r="AI281" s="74"/>
      <c r="AJ281" s="61"/>
      <c r="AK281" s="74"/>
      <c r="AL281" s="64"/>
      <c r="AM281" s="74"/>
      <c r="AN281" s="64"/>
      <c r="AO281" s="74"/>
      <c r="AP281" s="66"/>
      <c r="AQ281" s="74"/>
      <c r="AR281" s="61"/>
      <c r="AS281" s="275"/>
      <c r="AT281" s="74"/>
      <c r="AU281" s="61"/>
      <c r="AV281" s="626" t="str">
        <f>IF(AU281="","",IF(AU281="A",'１０.パネルラジエーター設備費用算出シート'!$G$13,IF(AU281="B",'１０.パネルラジエーター設備費用算出シート'!$N$13,IF(AU281="C",'１０.パネルラジエーター設備費用算出シート'!$G$23,IF(AU281="D",'１０.パネルラジエーター設備費用算出シート'!$N$23,IF(AU281="E",'１０.パネルラジエーター設備費用算出シート'!$G$33,IF(AU281="F",'１０.パネルラジエーター設備費用算出シート'!$N$33,IF(AU281="G",'１０.パネルラジエーター設備費用算出シート'!$G$43,IF(AU281="H",'１０.パネルラジエーター設備費用算出シート'!$N$43,IF(AU281="I",'１０.パネルラジエーター設備費用算出シート'!$G$54,'１０.パネルラジエーター設備費用算出シート'!$N$54))))))))))</f>
        <v/>
      </c>
      <c r="AW281" s="74"/>
      <c r="AX281" s="64"/>
      <c r="AY281" s="627"/>
      <c r="AZ281" s="74"/>
      <c r="BA281" s="32"/>
      <c r="BB281" s="32"/>
      <c r="BC281" s="32"/>
      <c r="BD281" s="32"/>
      <c r="BE281" s="32"/>
      <c r="BF281" s="32"/>
      <c r="BG281" s="32"/>
      <c r="BH281" s="32"/>
      <c r="BI281" s="32"/>
      <c r="BJ281" s="32"/>
      <c r="BK281" s="32"/>
      <c r="BL281" s="32"/>
    </row>
    <row r="282" spans="1:64" s="33" customFormat="1">
      <c r="A282" s="76"/>
      <c r="B282" s="57">
        <v>270</v>
      </c>
      <c r="C282" s="87"/>
      <c r="D282" s="58"/>
      <c r="E282" s="77"/>
      <c r="F282" s="620"/>
      <c r="G282" s="620"/>
      <c r="H282" s="61"/>
      <c r="I282" s="62"/>
      <c r="J282" s="61"/>
      <c r="K282" s="622" t="str">
        <f t="shared" si="12"/>
        <v/>
      </c>
      <c r="L282" s="622" t="str">
        <f>IF($G282="","",IF(OR('２.全体概要'!$C$15=1,'２.全体概要'!$C$15=2),INDEX($BG$15,MATCH($G282,$BF$15,-1)),IF('２.全体概要'!$C$15=3,INDEX($BG$14,MATCH($G282,$BF$14,-1)),INDEX($BG$13,MATCH($G282,$BF$13,-1)))))</f>
        <v/>
      </c>
      <c r="M282" s="622" t="str">
        <f t="shared" si="13"/>
        <v/>
      </c>
      <c r="N282" s="623">
        <f t="shared" si="14"/>
        <v>0</v>
      </c>
      <c r="O282" s="74"/>
      <c r="P282" s="61"/>
      <c r="Q282" s="56"/>
      <c r="R282" s="72"/>
      <c r="S282" s="56"/>
      <c r="T282" s="56"/>
      <c r="U282" s="74"/>
      <c r="V282" s="61"/>
      <c r="W282" s="56"/>
      <c r="X282" s="72"/>
      <c r="Y282" s="56"/>
      <c r="Z282" s="56"/>
      <c r="AA282" s="74"/>
      <c r="AB282" s="61"/>
      <c r="AC282" s="74"/>
      <c r="AD282" s="61"/>
      <c r="AE282" s="74"/>
      <c r="AF282" s="61"/>
      <c r="AG282" s="74"/>
      <c r="AH282" s="61"/>
      <c r="AI282" s="74"/>
      <c r="AJ282" s="61"/>
      <c r="AK282" s="74"/>
      <c r="AL282" s="64"/>
      <c r="AM282" s="74"/>
      <c r="AN282" s="64"/>
      <c r="AO282" s="74"/>
      <c r="AP282" s="66"/>
      <c r="AQ282" s="74"/>
      <c r="AR282" s="61"/>
      <c r="AS282" s="275"/>
      <c r="AT282" s="74"/>
      <c r="AU282" s="61"/>
      <c r="AV282" s="626" t="str">
        <f>IF(AU282="","",IF(AU282="A",'１０.パネルラジエーター設備費用算出シート'!$G$13,IF(AU282="B",'１０.パネルラジエーター設備費用算出シート'!$N$13,IF(AU282="C",'１０.パネルラジエーター設備費用算出シート'!$G$23,IF(AU282="D",'１０.パネルラジエーター設備費用算出シート'!$N$23,IF(AU282="E",'１０.パネルラジエーター設備費用算出シート'!$G$33,IF(AU282="F",'１０.パネルラジエーター設備費用算出シート'!$N$33,IF(AU282="G",'１０.パネルラジエーター設備費用算出シート'!$G$43,IF(AU282="H",'１０.パネルラジエーター設備費用算出シート'!$N$43,IF(AU282="I",'１０.パネルラジエーター設備費用算出シート'!$G$54,'１０.パネルラジエーター設備費用算出シート'!$N$54))))))))))</f>
        <v/>
      </c>
      <c r="AW282" s="74"/>
      <c r="AX282" s="64"/>
      <c r="AY282" s="627"/>
      <c r="AZ282" s="74"/>
      <c r="BA282" s="32"/>
      <c r="BB282" s="32"/>
      <c r="BC282" s="32"/>
      <c r="BD282" s="32"/>
      <c r="BE282" s="32"/>
      <c r="BF282" s="32"/>
      <c r="BG282" s="32"/>
      <c r="BH282" s="32"/>
      <c r="BI282" s="32"/>
      <c r="BJ282" s="32"/>
      <c r="BK282" s="32"/>
      <c r="BL282" s="32"/>
    </row>
    <row r="283" spans="1:64" s="33" customFormat="1">
      <c r="A283" s="76"/>
      <c r="B283" s="57">
        <v>271</v>
      </c>
      <c r="C283" s="87"/>
      <c r="D283" s="58"/>
      <c r="E283" s="77"/>
      <c r="F283" s="620"/>
      <c r="G283" s="620"/>
      <c r="H283" s="61"/>
      <c r="I283" s="62"/>
      <c r="J283" s="61"/>
      <c r="K283" s="622" t="str">
        <f t="shared" si="12"/>
        <v/>
      </c>
      <c r="L283" s="622" t="str">
        <f>IF($G283="","",IF(OR('２.全体概要'!$C$15=1,'２.全体概要'!$C$15=2),INDEX($BG$15,MATCH($G283,$BF$15,-1)),IF('２.全体概要'!$C$15=3,INDEX($BG$14,MATCH($G283,$BF$14,-1)),INDEX($BG$13,MATCH($G283,$BF$13,-1)))))</f>
        <v/>
      </c>
      <c r="M283" s="622" t="str">
        <f t="shared" si="13"/>
        <v/>
      </c>
      <c r="N283" s="623">
        <f t="shared" si="14"/>
        <v>0</v>
      </c>
      <c r="O283" s="74"/>
      <c r="P283" s="61"/>
      <c r="Q283" s="56"/>
      <c r="R283" s="72"/>
      <c r="S283" s="56"/>
      <c r="T283" s="56"/>
      <c r="U283" s="74"/>
      <c r="V283" s="61"/>
      <c r="W283" s="56"/>
      <c r="X283" s="72"/>
      <c r="Y283" s="56"/>
      <c r="Z283" s="56"/>
      <c r="AA283" s="74"/>
      <c r="AB283" s="61"/>
      <c r="AC283" s="74"/>
      <c r="AD283" s="61"/>
      <c r="AE283" s="74"/>
      <c r="AF283" s="61"/>
      <c r="AG283" s="74"/>
      <c r="AH283" s="61"/>
      <c r="AI283" s="74"/>
      <c r="AJ283" s="61"/>
      <c r="AK283" s="74"/>
      <c r="AL283" s="64"/>
      <c r="AM283" s="74"/>
      <c r="AN283" s="64"/>
      <c r="AO283" s="74"/>
      <c r="AP283" s="66"/>
      <c r="AQ283" s="74"/>
      <c r="AR283" s="61"/>
      <c r="AS283" s="275"/>
      <c r="AT283" s="74"/>
      <c r="AU283" s="61"/>
      <c r="AV283" s="626" t="str">
        <f>IF(AU283="","",IF(AU283="A",'１０.パネルラジエーター設備費用算出シート'!$G$13,IF(AU283="B",'１０.パネルラジエーター設備費用算出シート'!$N$13,IF(AU283="C",'１０.パネルラジエーター設備費用算出シート'!$G$23,IF(AU283="D",'１０.パネルラジエーター設備費用算出シート'!$N$23,IF(AU283="E",'１０.パネルラジエーター設備費用算出シート'!$G$33,IF(AU283="F",'１０.パネルラジエーター設備費用算出シート'!$N$33,IF(AU283="G",'１０.パネルラジエーター設備費用算出シート'!$G$43,IF(AU283="H",'１０.パネルラジエーター設備費用算出シート'!$N$43,IF(AU283="I",'１０.パネルラジエーター設備費用算出シート'!$G$54,'１０.パネルラジエーター設備費用算出シート'!$N$54))))))))))</f>
        <v/>
      </c>
      <c r="AW283" s="74"/>
      <c r="AX283" s="64"/>
      <c r="AY283" s="627"/>
      <c r="AZ283" s="74"/>
      <c r="BA283" s="32"/>
      <c r="BB283" s="32"/>
      <c r="BC283" s="32"/>
      <c r="BD283" s="32"/>
      <c r="BE283" s="32"/>
      <c r="BF283" s="32"/>
      <c r="BG283" s="32"/>
      <c r="BH283" s="32"/>
      <c r="BI283" s="32"/>
      <c r="BJ283" s="32"/>
      <c r="BK283" s="32"/>
      <c r="BL283" s="32"/>
    </row>
    <row r="284" spans="1:64" s="33" customFormat="1">
      <c r="A284" s="76"/>
      <c r="B284" s="57">
        <v>272</v>
      </c>
      <c r="C284" s="87"/>
      <c r="D284" s="58"/>
      <c r="E284" s="77"/>
      <c r="F284" s="620"/>
      <c r="G284" s="620"/>
      <c r="H284" s="61"/>
      <c r="I284" s="62"/>
      <c r="J284" s="61"/>
      <c r="K284" s="622" t="str">
        <f t="shared" si="12"/>
        <v/>
      </c>
      <c r="L284" s="622" t="str">
        <f>IF($G284="","",IF(OR('２.全体概要'!$C$15=1,'２.全体概要'!$C$15=2),INDEX($BG$15,MATCH($G284,$BF$15,-1)),IF('２.全体概要'!$C$15=3,INDEX($BG$14,MATCH($G284,$BF$14,-1)),INDEX($BG$13,MATCH($G284,$BF$13,-1)))))</f>
        <v/>
      </c>
      <c r="M284" s="622" t="str">
        <f t="shared" si="13"/>
        <v/>
      </c>
      <c r="N284" s="623">
        <f t="shared" si="14"/>
        <v>0</v>
      </c>
      <c r="O284" s="74"/>
      <c r="P284" s="61"/>
      <c r="Q284" s="56"/>
      <c r="R284" s="72"/>
      <c r="S284" s="56"/>
      <c r="T284" s="56"/>
      <c r="U284" s="74"/>
      <c r="V284" s="61"/>
      <c r="W284" s="56"/>
      <c r="X284" s="72"/>
      <c r="Y284" s="56"/>
      <c r="Z284" s="56"/>
      <c r="AA284" s="74"/>
      <c r="AB284" s="61"/>
      <c r="AC284" s="74"/>
      <c r="AD284" s="61"/>
      <c r="AE284" s="74"/>
      <c r="AF284" s="61"/>
      <c r="AG284" s="74"/>
      <c r="AH284" s="61"/>
      <c r="AI284" s="74"/>
      <c r="AJ284" s="61"/>
      <c r="AK284" s="74"/>
      <c r="AL284" s="64"/>
      <c r="AM284" s="74"/>
      <c r="AN284" s="64"/>
      <c r="AO284" s="74"/>
      <c r="AP284" s="66"/>
      <c r="AQ284" s="74"/>
      <c r="AR284" s="61"/>
      <c r="AS284" s="275"/>
      <c r="AT284" s="74"/>
      <c r="AU284" s="61"/>
      <c r="AV284" s="626" t="str">
        <f>IF(AU284="","",IF(AU284="A",'１０.パネルラジエーター設備費用算出シート'!$G$13,IF(AU284="B",'１０.パネルラジエーター設備費用算出シート'!$N$13,IF(AU284="C",'１０.パネルラジエーター設備費用算出シート'!$G$23,IF(AU284="D",'１０.パネルラジエーター設備費用算出シート'!$N$23,IF(AU284="E",'１０.パネルラジエーター設備費用算出シート'!$G$33,IF(AU284="F",'１０.パネルラジエーター設備費用算出シート'!$N$33,IF(AU284="G",'１０.パネルラジエーター設備費用算出シート'!$G$43,IF(AU284="H",'１０.パネルラジエーター設備費用算出シート'!$N$43,IF(AU284="I",'１０.パネルラジエーター設備費用算出シート'!$G$54,'１０.パネルラジエーター設備費用算出シート'!$N$54))))))))))</f>
        <v/>
      </c>
      <c r="AW284" s="74"/>
      <c r="AX284" s="64"/>
      <c r="AY284" s="627"/>
      <c r="AZ284" s="74"/>
      <c r="BA284" s="32"/>
      <c r="BB284" s="32"/>
      <c r="BC284" s="32"/>
      <c r="BD284" s="32"/>
      <c r="BE284" s="32"/>
      <c r="BF284" s="32"/>
      <c r="BG284" s="32"/>
      <c r="BH284" s="32"/>
      <c r="BI284" s="32"/>
      <c r="BJ284" s="32"/>
      <c r="BK284" s="32"/>
      <c r="BL284" s="32"/>
    </row>
    <row r="285" spans="1:64" s="33" customFormat="1">
      <c r="A285" s="76"/>
      <c r="B285" s="57">
        <v>273</v>
      </c>
      <c r="C285" s="87"/>
      <c r="D285" s="58"/>
      <c r="E285" s="77"/>
      <c r="F285" s="620"/>
      <c r="G285" s="620"/>
      <c r="H285" s="61"/>
      <c r="I285" s="62"/>
      <c r="J285" s="61"/>
      <c r="K285" s="622" t="str">
        <f t="shared" si="12"/>
        <v/>
      </c>
      <c r="L285" s="622" t="str">
        <f>IF($G285="","",IF(OR('２.全体概要'!$C$15=1,'２.全体概要'!$C$15=2),INDEX($BG$15,MATCH($G285,$BF$15,-1)),IF('２.全体概要'!$C$15=3,INDEX($BG$14,MATCH($G285,$BF$14,-1)),INDEX($BG$13,MATCH($G285,$BF$13,-1)))))</f>
        <v/>
      </c>
      <c r="M285" s="622" t="str">
        <f t="shared" si="13"/>
        <v/>
      </c>
      <c r="N285" s="623">
        <f t="shared" si="14"/>
        <v>0</v>
      </c>
      <c r="O285" s="74"/>
      <c r="P285" s="61"/>
      <c r="Q285" s="56"/>
      <c r="R285" s="72"/>
      <c r="S285" s="56"/>
      <c r="T285" s="56"/>
      <c r="U285" s="74"/>
      <c r="V285" s="61"/>
      <c r="W285" s="56"/>
      <c r="X285" s="72"/>
      <c r="Y285" s="56"/>
      <c r="Z285" s="56"/>
      <c r="AA285" s="74"/>
      <c r="AB285" s="61"/>
      <c r="AC285" s="74"/>
      <c r="AD285" s="61"/>
      <c r="AE285" s="74"/>
      <c r="AF285" s="61"/>
      <c r="AG285" s="74"/>
      <c r="AH285" s="61"/>
      <c r="AI285" s="74"/>
      <c r="AJ285" s="61"/>
      <c r="AK285" s="74"/>
      <c r="AL285" s="64"/>
      <c r="AM285" s="74"/>
      <c r="AN285" s="64"/>
      <c r="AO285" s="74"/>
      <c r="AP285" s="66"/>
      <c r="AQ285" s="74"/>
      <c r="AR285" s="61"/>
      <c r="AS285" s="275"/>
      <c r="AT285" s="74"/>
      <c r="AU285" s="61"/>
      <c r="AV285" s="626" t="str">
        <f>IF(AU285="","",IF(AU285="A",'１０.パネルラジエーター設備費用算出シート'!$G$13,IF(AU285="B",'１０.パネルラジエーター設備費用算出シート'!$N$13,IF(AU285="C",'１０.パネルラジエーター設備費用算出シート'!$G$23,IF(AU285="D",'１０.パネルラジエーター設備費用算出シート'!$N$23,IF(AU285="E",'１０.パネルラジエーター設備費用算出シート'!$G$33,IF(AU285="F",'１０.パネルラジエーター設備費用算出シート'!$N$33,IF(AU285="G",'１０.パネルラジエーター設備費用算出シート'!$G$43,IF(AU285="H",'１０.パネルラジエーター設備費用算出シート'!$N$43,IF(AU285="I",'１０.パネルラジエーター設備費用算出シート'!$G$54,'１０.パネルラジエーター設備費用算出シート'!$N$54))))))))))</f>
        <v/>
      </c>
      <c r="AW285" s="74"/>
      <c r="AX285" s="64"/>
      <c r="AY285" s="627"/>
      <c r="AZ285" s="74"/>
      <c r="BA285" s="32"/>
      <c r="BB285" s="32"/>
      <c r="BC285" s="32"/>
      <c r="BD285" s="32"/>
      <c r="BE285" s="32"/>
      <c r="BF285" s="32"/>
      <c r="BG285" s="32"/>
      <c r="BH285" s="32"/>
      <c r="BI285" s="32"/>
      <c r="BJ285" s="32"/>
      <c r="BK285" s="32"/>
      <c r="BL285" s="32"/>
    </row>
    <row r="286" spans="1:64" s="33" customFormat="1">
      <c r="A286" s="76"/>
      <c r="B286" s="57">
        <v>274</v>
      </c>
      <c r="C286" s="87"/>
      <c r="D286" s="58"/>
      <c r="E286" s="77"/>
      <c r="F286" s="620"/>
      <c r="G286" s="620"/>
      <c r="H286" s="61"/>
      <c r="I286" s="62"/>
      <c r="J286" s="61"/>
      <c r="K286" s="622" t="str">
        <f t="shared" si="12"/>
        <v/>
      </c>
      <c r="L286" s="622" t="str">
        <f>IF($G286="","",IF(OR('２.全体概要'!$C$15=1,'２.全体概要'!$C$15=2),INDEX($BG$15,MATCH($G286,$BF$15,-1)),IF('２.全体概要'!$C$15=3,INDEX($BG$14,MATCH($G286,$BF$14,-1)),INDEX($BG$13,MATCH($G286,$BF$13,-1)))))</f>
        <v/>
      </c>
      <c r="M286" s="622" t="str">
        <f t="shared" si="13"/>
        <v/>
      </c>
      <c r="N286" s="623">
        <f t="shared" si="14"/>
        <v>0</v>
      </c>
      <c r="O286" s="74"/>
      <c r="P286" s="61"/>
      <c r="Q286" s="56"/>
      <c r="R286" s="72"/>
      <c r="S286" s="56"/>
      <c r="T286" s="56"/>
      <c r="U286" s="74"/>
      <c r="V286" s="61"/>
      <c r="W286" s="56"/>
      <c r="X286" s="72"/>
      <c r="Y286" s="56"/>
      <c r="Z286" s="56"/>
      <c r="AA286" s="74"/>
      <c r="AB286" s="61"/>
      <c r="AC286" s="74"/>
      <c r="AD286" s="61"/>
      <c r="AE286" s="74"/>
      <c r="AF286" s="61"/>
      <c r="AG286" s="74"/>
      <c r="AH286" s="61"/>
      <c r="AI286" s="74"/>
      <c r="AJ286" s="61"/>
      <c r="AK286" s="74"/>
      <c r="AL286" s="64"/>
      <c r="AM286" s="74"/>
      <c r="AN286" s="64"/>
      <c r="AO286" s="74"/>
      <c r="AP286" s="66"/>
      <c r="AQ286" s="74"/>
      <c r="AR286" s="61"/>
      <c r="AS286" s="275"/>
      <c r="AT286" s="74"/>
      <c r="AU286" s="61"/>
      <c r="AV286" s="626" t="str">
        <f>IF(AU286="","",IF(AU286="A",'１０.パネルラジエーター設備費用算出シート'!$G$13,IF(AU286="B",'１０.パネルラジエーター設備費用算出シート'!$N$13,IF(AU286="C",'１０.パネルラジエーター設備費用算出シート'!$G$23,IF(AU286="D",'１０.パネルラジエーター設備費用算出シート'!$N$23,IF(AU286="E",'１０.パネルラジエーター設備費用算出シート'!$G$33,IF(AU286="F",'１０.パネルラジエーター設備費用算出シート'!$N$33,IF(AU286="G",'１０.パネルラジエーター設備費用算出シート'!$G$43,IF(AU286="H",'１０.パネルラジエーター設備費用算出シート'!$N$43,IF(AU286="I",'１０.パネルラジエーター設備費用算出シート'!$G$54,'１０.パネルラジエーター設備費用算出シート'!$N$54))))))))))</f>
        <v/>
      </c>
      <c r="AW286" s="74"/>
      <c r="AX286" s="64"/>
      <c r="AY286" s="627"/>
      <c r="AZ286" s="74"/>
      <c r="BA286" s="32"/>
      <c r="BB286" s="32"/>
      <c r="BC286" s="32"/>
      <c r="BD286" s="32"/>
      <c r="BE286" s="32"/>
      <c r="BF286" s="32"/>
      <c r="BG286" s="32"/>
      <c r="BH286" s="32"/>
      <c r="BI286" s="32"/>
      <c r="BJ286" s="32"/>
      <c r="BK286" s="32"/>
      <c r="BL286" s="32"/>
    </row>
    <row r="287" spans="1:64" s="33" customFormat="1">
      <c r="A287" s="76"/>
      <c r="B287" s="57">
        <v>275</v>
      </c>
      <c r="C287" s="87"/>
      <c r="D287" s="58"/>
      <c r="E287" s="77"/>
      <c r="F287" s="620"/>
      <c r="G287" s="620"/>
      <c r="H287" s="61"/>
      <c r="I287" s="62"/>
      <c r="J287" s="61"/>
      <c r="K287" s="622" t="str">
        <f t="shared" si="12"/>
        <v/>
      </c>
      <c r="L287" s="622" t="str">
        <f>IF($G287="","",IF(OR('２.全体概要'!$C$15=1,'２.全体概要'!$C$15=2),INDEX($BG$15,MATCH($G287,$BF$15,-1)),IF('２.全体概要'!$C$15=3,INDEX($BG$14,MATCH($G287,$BF$14,-1)),INDEX($BG$13,MATCH($G287,$BF$13,-1)))))</f>
        <v/>
      </c>
      <c r="M287" s="622" t="str">
        <f t="shared" si="13"/>
        <v/>
      </c>
      <c r="N287" s="623">
        <f t="shared" si="14"/>
        <v>0</v>
      </c>
      <c r="O287" s="74"/>
      <c r="P287" s="61"/>
      <c r="Q287" s="56"/>
      <c r="R287" s="72"/>
      <c r="S287" s="56"/>
      <c r="T287" s="56"/>
      <c r="U287" s="74"/>
      <c r="V287" s="61"/>
      <c r="W287" s="56"/>
      <c r="X287" s="72"/>
      <c r="Y287" s="56"/>
      <c r="Z287" s="56"/>
      <c r="AA287" s="74"/>
      <c r="AB287" s="61"/>
      <c r="AC287" s="74"/>
      <c r="AD287" s="61"/>
      <c r="AE287" s="74"/>
      <c r="AF287" s="61"/>
      <c r="AG287" s="74"/>
      <c r="AH287" s="61"/>
      <c r="AI287" s="74"/>
      <c r="AJ287" s="61"/>
      <c r="AK287" s="74"/>
      <c r="AL287" s="64"/>
      <c r="AM287" s="74"/>
      <c r="AN287" s="64"/>
      <c r="AO287" s="74"/>
      <c r="AP287" s="66"/>
      <c r="AQ287" s="74"/>
      <c r="AR287" s="61"/>
      <c r="AS287" s="275"/>
      <c r="AT287" s="74"/>
      <c r="AU287" s="61"/>
      <c r="AV287" s="626" t="str">
        <f>IF(AU287="","",IF(AU287="A",'１０.パネルラジエーター設備費用算出シート'!$G$13,IF(AU287="B",'１０.パネルラジエーター設備費用算出シート'!$N$13,IF(AU287="C",'１０.パネルラジエーター設備費用算出シート'!$G$23,IF(AU287="D",'１０.パネルラジエーター設備費用算出シート'!$N$23,IF(AU287="E",'１０.パネルラジエーター設備費用算出シート'!$G$33,IF(AU287="F",'１０.パネルラジエーター設備費用算出シート'!$N$33,IF(AU287="G",'１０.パネルラジエーター設備費用算出シート'!$G$43,IF(AU287="H",'１０.パネルラジエーター設備費用算出シート'!$N$43,IF(AU287="I",'１０.パネルラジエーター設備費用算出シート'!$G$54,'１０.パネルラジエーター設備費用算出シート'!$N$54))))))))))</f>
        <v/>
      </c>
      <c r="AW287" s="74"/>
      <c r="AX287" s="64"/>
      <c r="AY287" s="627"/>
      <c r="AZ287" s="74"/>
      <c r="BA287" s="32"/>
      <c r="BB287" s="32"/>
      <c r="BC287" s="32"/>
      <c r="BD287" s="32"/>
      <c r="BE287" s="32"/>
      <c r="BF287" s="32"/>
      <c r="BG287" s="32"/>
      <c r="BH287" s="32"/>
      <c r="BI287" s="32"/>
      <c r="BJ287" s="32"/>
      <c r="BK287" s="32"/>
      <c r="BL287" s="32"/>
    </row>
    <row r="288" spans="1:64" s="33" customFormat="1">
      <c r="A288" s="76"/>
      <c r="B288" s="57">
        <v>276</v>
      </c>
      <c r="C288" s="87"/>
      <c r="D288" s="58"/>
      <c r="E288" s="77"/>
      <c r="F288" s="620"/>
      <c r="G288" s="620"/>
      <c r="H288" s="61"/>
      <c r="I288" s="62"/>
      <c r="J288" s="61"/>
      <c r="K288" s="622" t="str">
        <f t="shared" si="12"/>
        <v/>
      </c>
      <c r="L288" s="622" t="str">
        <f>IF($G288="","",IF(OR('２.全体概要'!$C$15=1,'２.全体概要'!$C$15=2),INDEX($BG$15,MATCH($G288,$BF$15,-1)),IF('２.全体概要'!$C$15=3,INDEX($BG$14,MATCH($G288,$BF$14,-1)),INDEX($BG$13,MATCH($G288,$BF$13,-1)))))</f>
        <v/>
      </c>
      <c r="M288" s="622" t="str">
        <f t="shared" si="13"/>
        <v/>
      </c>
      <c r="N288" s="623">
        <f t="shared" si="14"/>
        <v>0</v>
      </c>
      <c r="O288" s="74"/>
      <c r="P288" s="61"/>
      <c r="Q288" s="56"/>
      <c r="R288" s="72"/>
      <c r="S288" s="56"/>
      <c r="T288" s="56"/>
      <c r="U288" s="74"/>
      <c r="V288" s="61"/>
      <c r="W288" s="56"/>
      <c r="X288" s="72"/>
      <c r="Y288" s="56"/>
      <c r="Z288" s="56"/>
      <c r="AA288" s="74"/>
      <c r="AB288" s="61"/>
      <c r="AC288" s="74"/>
      <c r="AD288" s="61"/>
      <c r="AE288" s="74"/>
      <c r="AF288" s="61"/>
      <c r="AG288" s="74"/>
      <c r="AH288" s="61"/>
      <c r="AI288" s="74"/>
      <c r="AJ288" s="61"/>
      <c r="AK288" s="74"/>
      <c r="AL288" s="64"/>
      <c r="AM288" s="74"/>
      <c r="AN288" s="64"/>
      <c r="AO288" s="74"/>
      <c r="AP288" s="66"/>
      <c r="AQ288" s="74"/>
      <c r="AR288" s="61"/>
      <c r="AS288" s="275"/>
      <c r="AT288" s="74"/>
      <c r="AU288" s="61"/>
      <c r="AV288" s="626" t="str">
        <f>IF(AU288="","",IF(AU288="A",'１０.パネルラジエーター設備費用算出シート'!$G$13,IF(AU288="B",'１０.パネルラジエーター設備費用算出シート'!$N$13,IF(AU288="C",'１０.パネルラジエーター設備費用算出シート'!$G$23,IF(AU288="D",'１０.パネルラジエーター設備費用算出シート'!$N$23,IF(AU288="E",'１０.パネルラジエーター設備費用算出シート'!$G$33,IF(AU288="F",'１０.パネルラジエーター設備費用算出シート'!$N$33,IF(AU288="G",'１０.パネルラジエーター設備費用算出シート'!$G$43,IF(AU288="H",'１０.パネルラジエーター設備費用算出シート'!$N$43,IF(AU288="I",'１０.パネルラジエーター設備費用算出シート'!$G$54,'１０.パネルラジエーター設備費用算出シート'!$N$54))))))))))</f>
        <v/>
      </c>
      <c r="AW288" s="74"/>
      <c r="AX288" s="64"/>
      <c r="AY288" s="627"/>
      <c r="AZ288" s="74"/>
      <c r="BA288" s="32"/>
      <c r="BB288" s="32"/>
      <c r="BC288" s="32"/>
      <c r="BD288" s="32"/>
      <c r="BE288" s="32"/>
      <c r="BF288" s="32"/>
      <c r="BG288" s="32"/>
      <c r="BH288" s="32"/>
      <c r="BI288" s="32"/>
      <c r="BJ288" s="32"/>
      <c r="BK288" s="32"/>
      <c r="BL288" s="32"/>
    </row>
    <row r="289" spans="1:64" s="33" customFormat="1">
      <c r="A289" s="76"/>
      <c r="B289" s="57">
        <v>277</v>
      </c>
      <c r="C289" s="87"/>
      <c r="D289" s="58"/>
      <c r="E289" s="77"/>
      <c r="F289" s="620"/>
      <c r="G289" s="620"/>
      <c r="H289" s="61"/>
      <c r="I289" s="62"/>
      <c r="J289" s="61"/>
      <c r="K289" s="622" t="str">
        <f t="shared" si="12"/>
        <v/>
      </c>
      <c r="L289" s="622" t="str">
        <f>IF($G289="","",IF(OR('２.全体概要'!$C$15=1,'２.全体概要'!$C$15=2),INDEX($BG$15,MATCH($G289,$BF$15,-1)),IF('２.全体概要'!$C$15=3,INDEX($BG$14,MATCH($G289,$BF$14,-1)),INDEX($BG$13,MATCH($G289,$BF$13,-1)))))</f>
        <v/>
      </c>
      <c r="M289" s="622" t="str">
        <f t="shared" si="13"/>
        <v/>
      </c>
      <c r="N289" s="623">
        <f t="shared" si="14"/>
        <v>0</v>
      </c>
      <c r="O289" s="74"/>
      <c r="P289" s="61"/>
      <c r="Q289" s="56"/>
      <c r="R289" s="72"/>
      <c r="S289" s="56"/>
      <c r="T289" s="56"/>
      <c r="U289" s="74"/>
      <c r="V289" s="61"/>
      <c r="W289" s="56"/>
      <c r="X289" s="72"/>
      <c r="Y289" s="56"/>
      <c r="Z289" s="56"/>
      <c r="AA289" s="74"/>
      <c r="AB289" s="61"/>
      <c r="AC289" s="74"/>
      <c r="AD289" s="61"/>
      <c r="AE289" s="74"/>
      <c r="AF289" s="61"/>
      <c r="AG289" s="74"/>
      <c r="AH289" s="61"/>
      <c r="AI289" s="74"/>
      <c r="AJ289" s="61"/>
      <c r="AK289" s="74"/>
      <c r="AL289" s="64"/>
      <c r="AM289" s="74"/>
      <c r="AN289" s="64"/>
      <c r="AO289" s="74"/>
      <c r="AP289" s="66"/>
      <c r="AQ289" s="74"/>
      <c r="AR289" s="61"/>
      <c r="AS289" s="275"/>
      <c r="AT289" s="74"/>
      <c r="AU289" s="61"/>
      <c r="AV289" s="626" t="str">
        <f>IF(AU289="","",IF(AU289="A",'１０.パネルラジエーター設備費用算出シート'!$G$13,IF(AU289="B",'１０.パネルラジエーター設備費用算出シート'!$N$13,IF(AU289="C",'１０.パネルラジエーター設備費用算出シート'!$G$23,IF(AU289="D",'１０.パネルラジエーター設備費用算出シート'!$N$23,IF(AU289="E",'１０.パネルラジエーター設備費用算出シート'!$G$33,IF(AU289="F",'１０.パネルラジエーター設備費用算出シート'!$N$33,IF(AU289="G",'１０.パネルラジエーター設備費用算出シート'!$G$43,IF(AU289="H",'１０.パネルラジエーター設備費用算出シート'!$N$43,IF(AU289="I",'１０.パネルラジエーター設備費用算出シート'!$G$54,'１０.パネルラジエーター設備費用算出シート'!$N$54))))))))))</f>
        <v/>
      </c>
      <c r="AW289" s="74"/>
      <c r="AX289" s="64"/>
      <c r="AY289" s="627"/>
      <c r="AZ289" s="74"/>
      <c r="BA289" s="32"/>
      <c r="BB289" s="32"/>
      <c r="BC289" s="32"/>
      <c r="BD289" s="32"/>
      <c r="BE289" s="32"/>
      <c r="BF289" s="32"/>
      <c r="BG289" s="32"/>
      <c r="BH289" s="32"/>
      <c r="BI289" s="32"/>
      <c r="BJ289" s="32"/>
      <c r="BK289" s="32"/>
      <c r="BL289" s="32"/>
    </row>
    <row r="290" spans="1:64" s="33" customFormat="1">
      <c r="A290" s="76"/>
      <c r="B290" s="57">
        <v>278</v>
      </c>
      <c r="C290" s="87"/>
      <c r="D290" s="58"/>
      <c r="E290" s="77"/>
      <c r="F290" s="620"/>
      <c r="G290" s="620"/>
      <c r="H290" s="61"/>
      <c r="I290" s="62"/>
      <c r="J290" s="61"/>
      <c r="K290" s="622" t="str">
        <f t="shared" si="12"/>
        <v/>
      </c>
      <c r="L290" s="622" t="str">
        <f>IF($G290="","",IF(OR('２.全体概要'!$C$15=1,'２.全体概要'!$C$15=2),INDEX($BG$15,MATCH($G290,$BF$15,-1)),IF('２.全体概要'!$C$15=3,INDEX($BG$14,MATCH($G290,$BF$14,-1)),INDEX($BG$13,MATCH($G290,$BF$13,-1)))))</f>
        <v/>
      </c>
      <c r="M290" s="622" t="str">
        <f t="shared" si="13"/>
        <v/>
      </c>
      <c r="N290" s="623">
        <f t="shared" si="14"/>
        <v>0</v>
      </c>
      <c r="O290" s="74"/>
      <c r="P290" s="61"/>
      <c r="Q290" s="56"/>
      <c r="R290" s="72"/>
      <c r="S290" s="56"/>
      <c r="T290" s="56"/>
      <c r="U290" s="74"/>
      <c r="V290" s="61"/>
      <c r="W290" s="56"/>
      <c r="X290" s="72"/>
      <c r="Y290" s="56"/>
      <c r="Z290" s="56"/>
      <c r="AA290" s="74"/>
      <c r="AB290" s="61"/>
      <c r="AC290" s="74"/>
      <c r="AD290" s="61"/>
      <c r="AE290" s="74"/>
      <c r="AF290" s="61"/>
      <c r="AG290" s="74"/>
      <c r="AH290" s="61"/>
      <c r="AI290" s="74"/>
      <c r="AJ290" s="61"/>
      <c r="AK290" s="74"/>
      <c r="AL290" s="64"/>
      <c r="AM290" s="74"/>
      <c r="AN290" s="64"/>
      <c r="AO290" s="74"/>
      <c r="AP290" s="66"/>
      <c r="AQ290" s="74"/>
      <c r="AR290" s="61"/>
      <c r="AS290" s="275"/>
      <c r="AT290" s="74"/>
      <c r="AU290" s="61"/>
      <c r="AV290" s="626" t="str">
        <f>IF(AU290="","",IF(AU290="A",'１０.パネルラジエーター設備費用算出シート'!$G$13,IF(AU290="B",'１０.パネルラジエーター設備費用算出シート'!$N$13,IF(AU290="C",'１０.パネルラジエーター設備費用算出シート'!$G$23,IF(AU290="D",'１０.パネルラジエーター設備費用算出シート'!$N$23,IF(AU290="E",'１０.パネルラジエーター設備費用算出シート'!$G$33,IF(AU290="F",'１０.パネルラジエーター設備費用算出シート'!$N$33,IF(AU290="G",'１０.パネルラジエーター設備費用算出シート'!$G$43,IF(AU290="H",'１０.パネルラジエーター設備費用算出シート'!$N$43,IF(AU290="I",'１０.パネルラジエーター設備費用算出シート'!$G$54,'１０.パネルラジエーター設備費用算出シート'!$N$54))))))))))</f>
        <v/>
      </c>
      <c r="AW290" s="74"/>
      <c r="AX290" s="64"/>
      <c r="AY290" s="627"/>
      <c r="AZ290" s="74"/>
      <c r="BA290" s="32"/>
      <c r="BB290" s="32"/>
      <c r="BC290" s="32"/>
      <c r="BD290" s="32"/>
      <c r="BE290" s="32"/>
      <c r="BF290" s="32"/>
      <c r="BG290" s="32"/>
      <c r="BH290" s="32"/>
      <c r="BI290" s="32"/>
      <c r="BJ290" s="32"/>
      <c r="BK290" s="32"/>
      <c r="BL290" s="32"/>
    </row>
    <row r="291" spans="1:64" s="33" customFormat="1">
      <c r="A291" s="76"/>
      <c r="B291" s="57">
        <v>279</v>
      </c>
      <c r="C291" s="87"/>
      <c r="D291" s="58"/>
      <c r="E291" s="77"/>
      <c r="F291" s="620"/>
      <c r="G291" s="620"/>
      <c r="H291" s="61"/>
      <c r="I291" s="62"/>
      <c r="J291" s="61"/>
      <c r="K291" s="622" t="str">
        <f t="shared" si="12"/>
        <v/>
      </c>
      <c r="L291" s="622" t="str">
        <f>IF($G291="","",IF(OR('２.全体概要'!$C$15=1,'２.全体概要'!$C$15=2),INDEX($BG$15,MATCH($G291,$BF$15,-1)),IF('２.全体概要'!$C$15=3,INDEX($BG$14,MATCH($G291,$BF$14,-1)),INDEX($BG$13,MATCH($G291,$BF$13,-1)))))</f>
        <v/>
      </c>
      <c r="M291" s="622" t="str">
        <f t="shared" si="13"/>
        <v/>
      </c>
      <c r="N291" s="623">
        <f t="shared" si="14"/>
        <v>0</v>
      </c>
      <c r="O291" s="74"/>
      <c r="P291" s="61"/>
      <c r="Q291" s="56"/>
      <c r="R291" s="72"/>
      <c r="S291" s="56"/>
      <c r="T291" s="56"/>
      <c r="U291" s="74"/>
      <c r="V291" s="61"/>
      <c r="W291" s="56"/>
      <c r="X291" s="72"/>
      <c r="Y291" s="56"/>
      <c r="Z291" s="56"/>
      <c r="AA291" s="74"/>
      <c r="AB291" s="61"/>
      <c r="AC291" s="74"/>
      <c r="AD291" s="61"/>
      <c r="AE291" s="74"/>
      <c r="AF291" s="61"/>
      <c r="AG291" s="74"/>
      <c r="AH291" s="61"/>
      <c r="AI291" s="74"/>
      <c r="AJ291" s="61"/>
      <c r="AK291" s="74"/>
      <c r="AL291" s="64"/>
      <c r="AM291" s="74"/>
      <c r="AN291" s="64"/>
      <c r="AO291" s="74"/>
      <c r="AP291" s="66"/>
      <c r="AQ291" s="74"/>
      <c r="AR291" s="61"/>
      <c r="AS291" s="275"/>
      <c r="AT291" s="74"/>
      <c r="AU291" s="61"/>
      <c r="AV291" s="626" t="str">
        <f>IF(AU291="","",IF(AU291="A",'１０.パネルラジエーター設備費用算出シート'!$G$13,IF(AU291="B",'１０.パネルラジエーター設備費用算出シート'!$N$13,IF(AU291="C",'１０.パネルラジエーター設備費用算出シート'!$G$23,IF(AU291="D",'１０.パネルラジエーター設備費用算出シート'!$N$23,IF(AU291="E",'１０.パネルラジエーター設備費用算出シート'!$G$33,IF(AU291="F",'１０.パネルラジエーター設備費用算出シート'!$N$33,IF(AU291="G",'１０.パネルラジエーター設備費用算出シート'!$G$43,IF(AU291="H",'１０.パネルラジエーター設備費用算出シート'!$N$43,IF(AU291="I",'１０.パネルラジエーター設備費用算出シート'!$G$54,'１０.パネルラジエーター設備費用算出シート'!$N$54))))))))))</f>
        <v/>
      </c>
      <c r="AW291" s="74"/>
      <c r="AX291" s="64"/>
      <c r="AY291" s="627"/>
      <c r="AZ291" s="74"/>
      <c r="BA291" s="32"/>
      <c r="BB291" s="32"/>
      <c r="BC291" s="32"/>
      <c r="BD291" s="32"/>
      <c r="BE291" s="32"/>
      <c r="BF291" s="32"/>
      <c r="BG291" s="32"/>
      <c r="BH291" s="32"/>
      <c r="BI291" s="32"/>
      <c r="BJ291" s="32"/>
      <c r="BK291" s="32"/>
      <c r="BL291" s="32"/>
    </row>
    <row r="292" spans="1:64" s="33" customFormat="1">
      <c r="A292" s="76"/>
      <c r="B292" s="57">
        <v>280</v>
      </c>
      <c r="C292" s="87"/>
      <c r="D292" s="58"/>
      <c r="E292" s="77"/>
      <c r="F292" s="620"/>
      <c r="G292" s="620"/>
      <c r="H292" s="61"/>
      <c r="I292" s="62"/>
      <c r="J292" s="61"/>
      <c r="K292" s="622" t="str">
        <f t="shared" si="12"/>
        <v/>
      </c>
      <c r="L292" s="622" t="str">
        <f>IF($G292="","",IF(OR('２.全体概要'!$C$15=1,'２.全体概要'!$C$15=2),INDEX($BG$15,MATCH($G292,$BF$15,-1)),IF('２.全体概要'!$C$15=3,INDEX($BG$14,MATCH($G292,$BF$14,-1)),INDEX($BG$13,MATCH($G292,$BF$13,-1)))))</f>
        <v/>
      </c>
      <c r="M292" s="622" t="str">
        <f t="shared" si="13"/>
        <v/>
      </c>
      <c r="N292" s="623">
        <f t="shared" si="14"/>
        <v>0</v>
      </c>
      <c r="O292" s="74"/>
      <c r="P292" s="61"/>
      <c r="Q292" s="56"/>
      <c r="R292" s="72"/>
      <c r="S292" s="56"/>
      <c r="T292" s="56"/>
      <c r="U292" s="74"/>
      <c r="V292" s="61"/>
      <c r="W292" s="56"/>
      <c r="X292" s="72"/>
      <c r="Y292" s="56"/>
      <c r="Z292" s="56"/>
      <c r="AA292" s="74"/>
      <c r="AB292" s="61"/>
      <c r="AC292" s="74"/>
      <c r="AD292" s="61"/>
      <c r="AE292" s="74"/>
      <c r="AF292" s="61"/>
      <c r="AG292" s="74"/>
      <c r="AH292" s="61"/>
      <c r="AI292" s="74"/>
      <c r="AJ292" s="61"/>
      <c r="AK292" s="74"/>
      <c r="AL292" s="64"/>
      <c r="AM292" s="74"/>
      <c r="AN292" s="64"/>
      <c r="AO292" s="74"/>
      <c r="AP292" s="66"/>
      <c r="AQ292" s="74"/>
      <c r="AR292" s="61"/>
      <c r="AS292" s="275"/>
      <c r="AT292" s="74"/>
      <c r="AU292" s="61"/>
      <c r="AV292" s="626" t="str">
        <f>IF(AU292="","",IF(AU292="A",'１０.パネルラジエーター設備費用算出シート'!$G$13,IF(AU292="B",'１０.パネルラジエーター設備費用算出シート'!$N$13,IF(AU292="C",'１０.パネルラジエーター設備費用算出シート'!$G$23,IF(AU292="D",'１０.パネルラジエーター設備費用算出シート'!$N$23,IF(AU292="E",'１０.パネルラジエーター設備費用算出シート'!$G$33,IF(AU292="F",'１０.パネルラジエーター設備費用算出シート'!$N$33,IF(AU292="G",'１０.パネルラジエーター設備費用算出シート'!$G$43,IF(AU292="H",'１０.パネルラジエーター設備費用算出シート'!$N$43,IF(AU292="I",'１０.パネルラジエーター設備費用算出シート'!$G$54,'１０.パネルラジエーター設備費用算出シート'!$N$54))))))))))</f>
        <v/>
      </c>
      <c r="AW292" s="74"/>
      <c r="AX292" s="64"/>
      <c r="AY292" s="627"/>
      <c r="AZ292" s="74"/>
      <c r="BA292" s="32"/>
      <c r="BB292" s="32"/>
      <c r="BC292" s="32"/>
      <c r="BD292" s="32"/>
      <c r="BE292" s="32"/>
      <c r="BF292" s="32"/>
      <c r="BG292" s="32"/>
      <c r="BH292" s="32"/>
      <c r="BI292" s="32"/>
      <c r="BJ292" s="32"/>
      <c r="BK292" s="32"/>
      <c r="BL292" s="32"/>
    </row>
    <row r="293" spans="1:64" s="33" customFormat="1">
      <c r="A293" s="76"/>
      <c r="B293" s="57">
        <v>281</v>
      </c>
      <c r="C293" s="87"/>
      <c r="D293" s="58"/>
      <c r="E293" s="77"/>
      <c r="F293" s="620"/>
      <c r="G293" s="620"/>
      <c r="H293" s="61"/>
      <c r="I293" s="62"/>
      <c r="J293" s="61"/>
      <c r="K293" s="622" t="str">
        <f t="shared" si="12"/>
        <v/>
      </c>
      <c r="L293" s="622" t="str">
        <f>IF($G293="","",IF(OR('２.全体概要'!$C$15=1,'２.全体概要'!$C$15=2),INDEX($BG$15,MATCH($G293,$BF$15,-1)),IF('２.全体概要'!$C$15=3,INDEX($BG$14,MATCH($G293,$BF$14,-1)),INDEX($BG$13,MATCH($G293,$BF$13,-1)))))</f>
        <v/>
      </c>
      <c r="M293" s="622" t="str">
        <f t="shared" si="13"/>
        <v/>
      </c>
      <c r="N293" s="623">
        <f t="shared" si="14"/>
        <v>0</v>
      </c>
      <c r="O293" s="74"/>
      <c r="P293" s="61"/>
      <c r="Q293" s="56"/>
      <c r="R293" s="72"/>
      <c r="S293" s="56"/>
      <c r="T293" s="56"/>
      <c r="U293" s="74"/>
      <c r="V293" s="61"/>
      <c r="W293" s="56"/>
      <c r="X293" s="72"/>
      <c r="Y293" s="56"/>
      <c r="Z293" s="56"/>
      <c r="AA293" s="74"/>
      <c r="AB293" s="61"/>
      <c r="AC293" s="74"/>
      <c r="AD293" s="61"/>
      <c r="AE293" s="74"/>
      <c r="AF293" s="61"/>
      <c r="AG293" s="74"/>
      <c r="AH293" s="61"/>
      <c r="AI293" s="74"/>
      <c r="AJ293" s="61"/>
      <c r="AK293" s="74"/>
      <c r="AL293" s="64"/>
      <c r="AM293" s="74"/>
      <c r="AN293" s="64"/>
      <c r="AO293" s="74"/>
      <c r="AP293" s="66"/>
      <c r="AQ293" s="74"/>
      <c r="AR293" s="61"/>
      <c r="AS293" s="275"/>
      <c r="AT293" s="74"/>
      <c r="AU293" s="61"/>
      <c r="AV293" s="626" t="str">
        <f>IF(AU293="","",IF(AU293="A",'１０.パネルラジエーター設備費用算出シート'!$G$13,IF(AU293="B",'１０.パネルラジエーター設備費用算出シート'!$N$13,IF(AU293="C",'１０.パネルラジエーター設備費用算出シート'!$G$23,IF(AU293="D",'１０.パネルラジエーター設備費用算出シート'!$N$23,IF(AU293="E",'１０.パネルラジエーター設備費用算出シート'!$G$33,IF(AU293="F",'１０.パネルラジエーター設備費用算出シート'!$N$33,IF(AU293="G",'１０.パネルラジエーター設備費用算出シート'!$G$43,IF(AU293="H",'１０.パネルラジエーター設備費用算出シート'!$N$43,IF(AU293="I",'１０.パネルラジエーター設備費用算出シート'!$G$54,'１０.パネルラジエーター設備費用算出シート'!$N$54))))))))))</f>
        <v/>
      </c>
      <c r="AW293" s="74"/>
      <c r="AX293" s="64"/>
      <c r="AY293" s="627"/>
      <c r="AZ293" s="74"/>
      <c r="BA293" s="32"/>
      <c r="BB293" s="32"/>
      <c r="BC293" s="32"/>
      <c r="BD293" s="32"/>
      <c r="BE293" s="32"/>
      <c r="BF293" s="32"/>
      <c r="BG293" s="32"/>
      <c r="BH293" s="32"/>
      <c r="BI293" s="32"/>
      <c r="BJ293" s="32"/>
      <c r="BK293" s="32"/>
      <c r="BL293" s="32"/>
    </row>
    <row r="294" spans="1:64" s="33" customFormat="1">
      <c r="A294" s="76"/>
      <c r="B294" s="57">
        <v>282</v>
      </c>
      <c r="C294" s="87"/>
      <c r="D294" s="58"/>
      <c r="E294" s="77"/>
      <c r="F294" s="620"/>
      <c r="G294" s="620"/>
      <c r="H294" s="61"/>
      <c r="I294" s="62"/>
      <c r="J294" s="61"/>
      <c r="K294" s="622" t="str">
        <f t="shared" si="12"/>
        <v/>
      </c>
      <c r="L294" s="622" t="str">
        <f>IF($G294="","",IF(OR('２.全体概要'!$C$15=1,'２.全体概要'!$C$15=2),INDEX($BG$15,MATCH($G294,$BF$15,-1)),IF('２.全体概要'!$C$15=3,INDEX($BG$14,MATCH($G294,$BF$14,-1)),INDEX($BG$13,MATCH($G294,$BF$13,-1)))))</f>
        <v/>
      </c>
      <c r="M294" s="622" t="str">
        <f t="shared" si="13"/>
        <v/>
      </c>
      <c r="N294" s="623">
        <f t="shared" si="14"/>
        <v>0</v>
      </c>
      <c r="O294" s="74"/>
      <c r="P294" s="61"/>
      <c r="Q294" s="56"/>
      <c r="R294" s="72"/>
      <c r="S294" s="56"/>
      <c r="T294" s="56"/>
      <c r="U294" s="74"/>
      <c r="V294" s="61"/>
      <c r="W294" s="56"/>
      <c r="X294" s="72"/>
      <c r="Y294" s="56"/>
      <c r="Z294" s="56"/>
      <c r="AA294" s="74"/>
      <c r="AB294" s="61"/>
      <c r="AC294" s="74"/>
      <c r="AD294" s="61"/>
      <c r="AE294" s="74"/>
      <c r="AF294" s="61"/>
      <c r="AG294" s="74"/>
      <c r="AH294" s="61"/>
      <c r="AI294" s="74"/>
      <c r="AJ294" s="61"/>
      <c r="AK294" s="74"/>
      <c r="AL294" s="64"/>
      <c r="AM294" s="74"/>
      <c r="AN294" s="64"/>
      <c r="AO294" s="74"/>
      <c r="AP294" s="66"/>
      <c r="AQ294" s="74"/>
      <c r="AR294" s="61"/>
      <c r="AS294" s="275"/>
      <c r="AT294" s="74"/>
      <c r="AU294" s="61"/>
      <c r="AV294" s="626" t="str">
        <f>IF(AU294="","",IF(AU294="A",'１０.パネルラジエーター設備費用算出シート'!$G$13,IF(AU294="B",'１０.パネルラジエーター設備費用算出シート'!$N$13,IF(AU294="C",'１０.パネルラジエーター設備費用算出シート'!$G$23,IF(AU294="D",'１０.パネルラジエーター設備費用算出シート'!$N$23,IF(AU294="E",'１０.パネルラジエーター設備費用算出シート'!$G$33,IF(AU294="F",'１０.パネルラジエーター設備費用算出シート'!$N$33,IF(AU294="G",'１０.パネルラジエーター設備費用算出シート'!$G$43,IF(AU294="H",'１０.パネルラジエーター設備費用算出シート'!$N$43,IF(AU294="I",'１０.パネルラジエーター設備費用算出シート'!$G$54,'１０.パネルラジエーター設備費用算出シート'!$N$54))))))))))</f>
        <v/>
      </c>
      <c r="AW294" s="74"/>
      <c r="AX294" s="64"/>
      <c r="AY294" s="627"/>
      <c r="AZ294" s="74"/>
      <c r="BA294" s="32"/>
      <c r="BB294" s="32"/>
      <c r="BC294" s="32"/>
      <c r="BD294" s="32"/>
      <c r="BE294" s="32"/>
      <c r="BF294" s="32"/>
      <c r="BG294" s="32"/>
      <c r="BH294" s="32"/>
      <c r="BI294" s="32"/>
      <c r="BJ294" s="32"/>
      <c r="BK294" s="32"/>
      <c r="BL294" s="32"/>
    </row>
    <row r="295" spans="1:64" s="33" customFormat="1">
      <c r="A295" s="76"/>
      <c r="B295" s="57">
        <v>283</v>
      </c>
      <c r="C295" s="87"/>
      <c r="D295" s="58"/>
      <c r="E295" s="77"/>
      <c r="F295" s="620"/>
      <c r="G295" s="620"/>
      <c r="H295" s="61"/>
      <c r="I295" s="62"/>
      <c r="J295" s="61"/>
      <c r="K295" s="622" t="str">
        <f t="shared" si="12"/>
        <v/>
      </c>
      <c r="L295" s="622" t="str">
        <f>IF($G295="","",IF(OR('２.全体概要'!$C$15=1,'２.全体概要'!$C$15=2),INDEX($BG$15,MATCH($G295,$BF$15,-1)),IF('２.全体概要'!$C$15=3,INDEX($BG$14,MATCH($G295,$BF$14,-1)),INDEX($BG$13,MATCH($G295,$BF$13,-1)))))</f>
        <v/>
      </c>
      <c r="M295" s="622" t="str">
        <f t="shared" si="13"/>
        <v/>
      </c>
      <c r="N295" s="623">
        <f t="shared" si="14"/>
        <v>0</v>
      </c>
      <c r="O295" s="74"/>
      <c r="P295" s="61"/>
      <c r="Q295" s="56"/>
      <c r="R295" s="72"/>
      <c r="S295" s="56"/>
      <c r="T295" s="56"/>
      <c r="U295" s="74"/>
      <c r="V295" s="61"/>
      <c r="W295" s="56"/>
      <c r="X295" s="72"/>
      <c r="Y295" s="56"/>
      <c r="Z295" s="56"/>
      <c r="AA295" s="74"/>
      <c r="AB295" s="61"/>
      <c r="AC295" s="74"/>
      <c r="AD295" s="61"/>
      <c r="AE295" s="74"/>
      <c r="AF295" s="61"/>
      <c r="AG295" s="74"/>
      <c r="AH295" s="61"/>
      <c r="AI295" s="74"/>
      <c r="AJ295" s="61"/>
      <c r="AK295" s="74"/>
      <c r="AL295" s="64"/>
      <c r="AM295" s="74"/>
      <c r="AN295" s="64"/>
      <c r="AO295" s="74"/>
      <c r="AP295" s="66"/>
      <c r="AQ295" s="74"/>
      <c r="AR295" s="61"/>
      <c r="AS295" s="275"/>
      <c r="AT295" s="74"/>
      <c r="AU295" s="61"/>
      <c r="AV295" s="626" t="str">
        <f>IF(AU295="","",IF(AU295="A",'１０.パネルラジエーター設備費用算出シート'!$G$13,IF(AU295="B",'１０.パネルラジエーター設備費用算出シート'!$N$13,IF(AU295="C",'１０.パネルラジエーター設備費用算出シート'!$G$23,IF(AU295="D",'１０.パネルラジエーター設備費用算出シート'!$N$23,IF(AU295="E",'１０.パネルラジエーター設備費用算出シート'!$G$33,IF(AU295="F",'１０.パネルラジエーター設備費用算出シート'!$N$33,IF(AU295="G",'１０.パネルラジエーター設備費用算出シート'!$G$43,IF(AU295="H",'１０.パネルラジエーター設備費用算出シート'!$N$43,IF(AU295="I",'１０.パネルラジエーター設備費用算出シート'!$G$54,'１０.パネルラジエーター設備費用算出シート'!$N$54))))))))))</f>
        <v/>
      </c>
      <c r="AW295" s="74"/>
      <c r="AX295" s="64"/>
      <c r="AY295" s="627"/>
      <c r="AZ295" s="74"/>
      <c r="BA295" s="32"/>
      <c r="BB295" s="32"/>
      <c r="BC295" s="32"/>
      <c r="BD295" s="32"/>
      <c r="BE295" s="32"/>
      <c r="BF295" s="32"/>
      <c r="BG295" s="32"/>
      <c r="BH295" s="32"/>
      <c r="BI295" s="32"/>
      <c r="BJ295" s="32"/>
      <c r="BK295" s="32"/>
      <c r="BL295" s="32"/>
    </row>
    <row r="296" spans="1:64" s="33" customFormat="1">
      <c r="A296" s="76"/>
      <c r="B296" s="57">
        <v>284</v>
      </c>
      <c r="C296" s="87"/>
      <c r="D296" s="58"/>
      <c r="E296" s="77"/>
      <c r="F296" s="620"/>
      <c r="G296" s="620"/>
      <c r="H296" s="61"/>
      <c r="I296" s="62"/>
      <c r="J296" s="61"/>
      <c r="K296" s="622" t="str">
        <f t="shared" si="12"/>
        <v/>
      </c>
      <c r="L296" s="622" t="str">
        <f>IF($G296="","",IF(OR('２.全体概要'!$C$15=1,'２.全体概要'!$C$15=2),INDEX($BG$15,MATCH($G296,$BF$15,-1)),IF('２.全体概要'!$C$15=3,INDEX($BG$14,MATCH($G296,$BF$14,-1)),INDEX($BG$13,MATCH($G296,$BF$13,-1)))))</f>
        <v/>
      </c>
      <c r="M296" s="622" t="str">
        <f t="shared" si="13"/>
        <v/>
      </c>
      <c r="N296" s="623">
        <f t="shared" si="14"/>
        <v>0</v>
      </c>
      <c r="O296" s="74"/>
      <c r="P296" s="61"/>
      <c r="Q296" s="56"/>
      <c r="R296" s="72"/>
      <c r="S296" s="56"/>
      <c r="T296" s="56"/>
      <c r="U296" s="74"/>
      <c r="V296" s="61"/>
      <c r="W296" s="56"/>
      <c r="X296" s="72"/>
      <c r="Y296" s="56"/>
      <c r="Z296" s="56"/>
      <c r="AA296" s="74"/>
      <c r="AB296" s="61"/>
      <c r="AC296" s="74"/>
      <c r="AD296" s="61"/>
      <c r="AE296" s="74"/>
      <c r="AF296" s="61"/>
      <c r="AG296" s="74"/>
      <c r="AH296" s="61"/>
      <c r="AI296" s="74"/>
      <c r="AJ296" s="61"/>
      <c r="AK296" s="74"/>
      <c r="AL296" s="64"/>
      <c r="AM296" s="74"/>
      <c r="AN296" s="64"/>
      <c r="AO296" s="74"/>
      <c r="AP296" s="66"/>
      <c r="AQ296" s="74"/>
      <c r="AR296" s="61"/>
      <c r="AS296" s="275"/>
      <c r="AT296" s="74"/>
      <c r="AU296" s="61"/>
      <c r="AV296" s="626" t="str">
        <f>IF(AU296="","",IF(AU296="A",'１０.パネルラジエーター設備費用算出シート'!$G$13,IF(AU296="B",'１０.パネルラジエーター設備費用算出シート'!$N$13,IF(AU296="C",'１０.パネルラジエーター設備費用算出シート'!$G$23,IF(AU296="D",'１０.パネルラジエーター設備費用算出シート'!$N$23,IF(AU296="E",'１０.パネルラジエーター設備費用算出シート'!$G$33,IF(AU296="F",'１０.パネルラジエーター設備費用算出シート'!$N$33,IF(AU296="G",'１０.パネルラジエーター設備費用算出シート'!$G$43,IF(AU296="H",'１０.パネルラジエーター設備費用算出シート'!$N$43,IF(AU296="I",'１０.パネルラジエーター設備費用算出シート'!$G$54,'１０.パネルラジエーター設備費用算出シート'!$N$54))))))))))</f>
        <v/>
      </c>
      <c r="AW296" s="74"/>
      <c r="AX296" s="64"/>
      <c r="AY296" s="627"/>
      <c r="AZ296" s="74"/>
      <c r="BA296" s="32"/>
      <c r="BB296" s="32"/>
      <c r="BC296" s="32"/>
      <c r="BD296" s="32"/>
      <c r="BE296" s="32"/>
      <c r="BF296" s="32"/>
      <c r="BG296" s="32"/>
      <c r="BH296" s="32"/>
      <c r="BI296" s="32"/>
      <c r="BJ296" s="32"/>
      <c r="BK296" s="32"/>
      <c r="BL296" s="32"/>
    </row>
    <row r="297" spans="1:64" s="33" customFormat="1">
      <c r="A297" s="76"/>
      <c r="B297" s="57">
        <v>285</v>
      </c>
      <c r="C297" s="87"/>
      <c r="D297" s="58"/>
      <c r="E297" s="77"/>
      <c r="F297" s="620"/>
      <c r="G297" s="620"/>
      <c r="H297" s="61"/>
      <c r="I297" s="62"/>
      <c r="J297" s="61"/>
      <c r="K297" s="622" t="str">
        <f t="shared" si="12"/>
        <v/>
      </c>
      <c r="L297" s="622" t="str">
        <f>IF($G297="","",IF(OR('２.全体概要'!$C$15=1,'２.全体概要'!$C$15=2),INDEX($BG$15,MATCH($G297,$BF$15,-1)),IF('２.全体概要'!$C$15=3,INDEX($BG$14,MATCH($G297,$BF$14,-1)),INDEX($BG$13,MATCH($G297,$BF$13,-1)))))</f>
        <v/>
      </c>
      <c r="M297" s="622" t="str">
        <f t="shared" si="13"/>
        <v/>
      </c>
      <c r="N297" s="623">
        <f t="shared" si="14"/>
        <v>0</v>
      </c>
      <c r="O297" s="74"/>
      <c r="P297" s="61"/>
      <c r="Q297" s="56"/>
      <c r="R297" s="72"/>
      <c r="S297" s="56"/>
      <c r="T297" s="56"/>
      <c r="U297" s="74"/>
      <c r="V297" s="61"/>
      <c r="W297" s="56"/>
      <c r="X297" s="72"/>
      <c r="Y297" s="56"/>
      <c r="Z297" s="56"/>
      <c r="AA297" s="74"/>
      <c r="AB297" s="61"/>
      <c r="AC297" s="74"/>
      <c r="AD297" s="61"/>
      <c r="AE297" s="74"/>
      <c r="AF297" s="61"/>
      <c r="AG297" s="74"/>
      <c r="AH297" s="61"/>
      <c r="AI297" s="74"/>
      <c r="AJ297" s="61"/>
      <c r="AK297" s="74"/>
      <c r="AL297" s="64"/>
      <c r="AM297" s="74"/>
      <c r="AN297" s="64"/>
      <c r="AO297" s="74"/>
      <c r="AP297" s="66"/>
      <c r="AQ297" s="74"/>
      <c r="AR297" s="61"/>
      <c r="AS297" s="275"/>
      <c r="AT297" s="74"/>
      <c r="AU297" s="61"/>
      <c r="AV297" s="626" t="str">
        <f>IF(AU297="","",IF(AU297="A",'１０.パネルラジエーター設備費用算出シート'!$G$13,IF(AU297="B",'１０.パネルラジエーター設備費用算出シート'!$N$13,IF(AU297="C",'１０.パネルラジエーター設備費用算出シート'!$G$23,IF(AU297="D",'１０.パネルラジエーター設備費用算出シート'!$N$23,IF(AU297="E",'１０.パネルラジエーター設備費用算出シート'!$G$33,IF(AU297="F",'１０.パネルラジエーター設備費用算出シート'!$N$33,IF(AU297="G",'１０.パネルラジエーター設備費用算出シート'!$G$43,IF(AU297="H",'１０.パネルラジエーター設備費用算出シート'!$N$43,IF(AU297="I",'１０.パネルラジエーター設備費用算出シート'!$G$54,'１０.パネルラジエーター設備費用算出シート'!$N$54))))))))))</f>
        <v/>
      </c>
      <c r="AW297" s="74"/>
      <c r="AX297" s="64"/>
      <c r="AY297" s="627"/>
      <c r="AZ297" s="74"/>
      <c r="BA297" s="32"/>
      <c r="BB297" s="32"/>
      <c r="BC297" s="32"/>
      <c r="BD297" s="32"/>
      <c r="BE297" s="32"/>
      <c r="BF297" s="32"/>
      <c r="BG297" s="32"/>
      <c r="BH297" s="32"/>
      <c r="BI297" s="32"/>
      <c r="BJ297" s="32"/>
      <c r="BK297" s="32"/>
      <c r="BL297" s="32"/>
    </row>
    <row r="298" spans="1:64" s="33" customFormat="1">
      <c r="A298" s="76"/>
      <c r="B298" s="57">
        <v>286</v>
      </c>
      <c r="C298" s="87"/>
      <c r="D298" s="58"/>
      <c r="E298" s="77"/>
      <c r="F298" s="620"/>
      <c r="G298" s="620"/>
      <c r="H298" s="61"/>
      <c r="I298" s="62"/>
      <c r="J298" s="61"/>
      <c r="K298" s="622" t="str">
        <f t="shared" si="12"/>
        <v/>
      </c>
      <c r="L298" s="622" t="str">
        <f>IF($G298="","",IF(OR('２.全体概要'!$C$15=1,'２.全体概要'!$C$15=2),INDEX($BG$15,MATCH($G298,$BF$15,-1)),IF('２.全体概要'!$C$15=3,INDEX($BG$14,MATCH($G298,$BF$14,-1)),INDEX($BG$13,MATCH($G298,$BF$13,-1)))))</f>
        <v/>
      </c>
      <c r="M298" s="622" t="str">
        <f t="shared" si="13"/>
        <v/>
      </c>
      <c r="N298" s="623">
        <f t="shared" si="14"/>
        <v>0</v>
      </c>
      <c r="O298" s="74"/>
      <c r="P298" s="61"/>
      <c r="Q298" s="56"/>
      <c r="R298" s="72"/>
      <c r="S298" s="56"/>
      <c r="T298" s="56"/>
      <c r="U298" s="74"/>
      <c r="V298" s="61"/>
      <c r="W298" s="56"/>
      <c r="X298" s="72"/>
      <c r="Y298" s="56"/>
      <c r="Z298" s="56"/>
      <c r="AA298" s="74"/>
      <c r="AB298" s="61"/>
      <c r="AC298" s="74"/>
      <c r="AD298" s="61"/>
      <c r="AE298" s="74"/>
      <c r="AF298" s="61"/>
      <c r="AG298" s="74"/>
      <c r="AH298" s="61"/>
      <c r="AI298" s="74"/>
      <c r="AJ298" s="61"/>
      <c r="AK298" s="74"/>
      <c r="AL298" s="64"/>
      <c r="AM298" s="74"/>
      <c r="AN298" s="64"/>
      <c r="AO298" s="74"/>
      <c r="AP298" s="66"/>
      <c r="AQ298" s="74"/>
      <c r="AR298" s="61"/>
      <c r="AS298" s="275"/>
      <c r="AT298" s="74"/>
      <c r="AU298" s="61"/>
      <c r="AV298" s="626" t="str">
        <f>IF(AU298="","",IF(AU298="A",'１０.パネルラジエーター設備費用算出シート'!$G$13,IF(AU298="B",'１０.パネルラジエーター設備費用算出シート'!$N$13,IF(AU298="C",'１０.パネルラジエーター設備費用算出シート'!$G$23,IF(AU298="D",'１０.パネルラジエーター設備費用算出シート'!$N$23,IF(AU298="E",'１０.パネルラジエーター設備費用算出シート'!$G$33,IF(AU298="F",'１０.パネルラジエーター設備費用算出シート'!$N$33,IF(AU298="G",'１０.パネルラジエーター設備費用算出シート'!$G$43,IF(AU298="H",'１０.パネルラジエーター設備費用算出シート'!$N$43,IF(AU298="I",'１０.パネルラジエーター設備費用算出シート'!$G$54,'１０.パネルラジエーター設備費用算出シート'!$N$54))))))))))</f>
        <v/>
      </c>
      <c r="AW298" s="74"/>
      <c r="AX298" s="64"/>
      <c r="AY298" s="627"/>
      <c r="AZ298" s="74"/>
      <c r="BA298" s="32"/>
      <c r="BB298" s="32"/>
      <c r="BC298" s="32"/>
      <c r="BD298" s="32"/>
      <c r="BE298" s="32"/>
      <c r="BF298" s="32"/>
      <c r="BG298" s="32"/>
      <c r="BH298" s="32"/>
      <c r="BI298" s="32"/>
      <c r="BJ298" s="32"/>
      <c r="BK298" s="32"/>
      <c r="BL298" s="32"/>
    </row>
    <row r="299" spans="1:64" s="33" customFormat="1">
      <c r="A299" s="76"/>
      <c r="B299" s="57">
        <v>287</v>
      </c>
      <c r="C299" s="87"/>
      <c r="D299" s="58"/>
      <c r="E299" s="77"/>
      <c r="F299" s="620"/>
      <c r="G299" s="620"/>
      <c r="H299" s="61"/>
      <c r="I299" s="62"/>
      <c r="J299" s="61"/>
      <c r="K299" s="622" t="str">
        <f t="shared" si="12"/>
        <v/>
      </c>
      <c r="L299" s="622" t="str">
        <f>IF($G299="","",IF(OR('２.全体概要'!$C$15=1,'２.全体概要'!$C$15=2),INDEX($BG$15,MATCH($G299,$BF$15,-1)),IF('２.全体概要'!$C$15=3,INDEX($BG$14,MATCH($G299,$BF$14,-1)),INDEX($BG$13,MATCH($G299,$BF$13,-1)))))</f>
        <v/>
      </c>
      <c r="M299" s="622" t="str">
        <f t="shared" si="13"/>
        <v/>
      </c>
      <c r="N299" s="623">
        <f t="shared" si="14"/>
        <v>0</v>
      </c>
      <c r="O299" s="74"/>
      <c r="P299" s="61"/>
      <c r="Q299" s="56"/>
      <c r="R299" s="72"/>
      <c r="S299" s="56"/>
      <c r="T299" s="56"/>
      <c r="U299" s="74"/>
      <c r="V299" s="61"/>
      <c r="W299" s="56"/>
      <c r="X299" s="72"/>
      <c r="Y299" s="56"/>
      <c r="Z299" s="56"/>
      <c r="AA299" s="74"/>
      <c r="AB299" s="61"/>
      <c r="AC299" s="74"/>
      <c r="AD299" s="61"/>
      <c r="AE299" s="74"/>
      <c r="AF299" s="61"/>
      <c r="AG299" s="74"/>
      <c r="AH299" s="61"/>
      <c r="AI299" s="74"/>
      <c r="AJ299" s="61"/>
      <c r="AK299" s="74"/>
      <c r="AL299" s="64"/>
      <c r="AM299" s="74"/>
      <c r="AN299" s="64"/>
      <c r="AO299" s="74"/>
      <c r="AP299" s="66"/>
      <c r="AQ299" s="74"/>
      <c r="AR299" s="61"/>
      <c r="AS299" s="275"/>
      <c r="AT299" s="74"/>
      <c r="AU299" s="61"/>
      <c r="AV299" s="626" t="str">
        <f>IF(AU299="","",IF(AU299="A",'１０.パネルラジエーター設備費用算出シート'!$G$13,IF(AU299="B",'１０.パネルラジエーター設備費用算出シート'!$N$13,IF(AU299="C",'１０.パネルラジエーター設備費用算出シート'!$G$23,IF(AU299="D",'１０.パネルラジエーター設備費用算出シート'!$N$23,IF(AU299="E",'１０.パネルラジエーター設備費用算出シート'!$G$33,IF(AU299="F",'１０.パネルラジエーター設備費用算出シート'!$N$33,IF(AU299="G",'１０.パネルラジエーター設備費用算出シート'!$G$43,IF(AU299="H",'１０.パネルラジエーター設備費用算出シート'!$N$43,IF(AU299="I",'１０.パネルラジエーター設備費用算出シート'!$G$54,'１０.パネルラジエーター設備費用算出シート'!$N$54))))))))))</f>
        <v/>
      </c>
      <c r="AW299" s="74"/>
      <c r="AX299" s="64"/>
      <c r="AY299" s="627"/>
      <c r="AZ299" s="74"/>
      <c r="BA299" s="32"/>
      <c r="BB299" s="32"/>
      <c r="BC299" s="32"/>
      <c r="BD299" s="32"/>
      <c r="BE299" s="32"/>
      <c r="BF299" s="32"/>
      <c r="BG299" s="32"/>
      <c r="BH299" s="32"/>
      <c r="BI299" s="32"/>
      <c r="BJ299" s="32"/>
      <c r="BK299" s="32"/>
      <c r="BL299" s="32"/>
    </row>
    <row r="300" spans="1:64" s="33" customFormat="1">
      <c r="A300" s="76"/>
      <c r="B300" s="57">
        <v>288</v>
      </c>
      <c r="C300" s="87"/>
      <c r="D300" s="58"/>
      <c r="E300" s="77"/>
      <c r="F300" s="620"/>
      <c r="G300" s="620"/>
      <c r="H300" s="61"/>
      <c r="I300" s="62"/>
      <c r="J300" s="61"/>
      <c r="K300" s="622" t="str">
        <f t="shared" si="12"/>
        <v/>
      </c>
      <c r="L300" s="622" t="str">
        <f>IF($G300="","",IF(OR('２.全体概要'!$C$15=1,'２.全体概要'!$C$15=2),INDEX($BG$15,MATCH($G300,$BF$15,-1)),IF('２.全体概要'!$C$15=3,INDEX($BG$14,MATCH($G300,$BF$14,-1)),INDEX($BG$13,MATCH($G300,$BF$13,-1)))))</f>
        <v/>
      </c>
      <c r="M300" s="622" t="str">
        <f t="shared" si="13"/>
        <v/>
      </c>
      <c r="N300" s="623">
        <f t="shared" si="14"/>
        <v>0</v>
      </c>
      <c r="O300" s="74"/>
      <c r="P300" s="61"/>
      <c r="Q300" s="56"/>
      <c r="R300" s="72"/>
      <c r="S300" s="56"/>
      <c r="T300" s="56"/>
      <c r="U300" s="74"/>
      <c r="V300" s="61"/>
      <c r="W300" s="56"/>
      <c r="X300" s="72"/>
      <c r="Y300" s="56"/>
      <c r="Z300" s="56"/>
      <c r="AA300" s="74"/>
      <c r="AB300" s="61"/>
      <c r="AC300" s="74"/>
      <c r="AD300" s="61"/>
      <c r="AE300" s="74"/>
      <c r="AF300" s="61"/>
      <c r="AG300" s="74"/>
      <c r="AH300" s="61"/>
      <c r="AI300" s="74"/>
      <c r="AJ300" s="61"/>
      <c r="AK300" s="74"/>
      <c r="AL300" s="64"/>
      <c r="AM300" s="74"/>
      <c r="AN300" s="64"/>
      <c r="AO300" s="74"/>
      <c r="AP300" s="66"/>
      <c r="AQ300" s="74"/>
      <c r="AR300" s="61"/>
      <c r="AS300" s="275"/>
      <c r="AT300" s="74"/>
      <c r="AU300" s="61"/>
      <c r="AV300" s="626" t="str">
        <f>IF(AU300="","",IF(AU300="A",'１０.パネルラジエーター設備費用算出シート'!$G$13,IF(AU300="B",'１０.パネルラジエーター設備費用算出シート'!$N$13,IF(AU300="C",'１０.パネルラジエーター設備費用算出シート'!$G$23,IF(AU300="D",'１０.パネルラジエーター設備費用算出シート'!$N$23,IF(AU300="E",'１０.パネルラジエーター設備費用算出シート'!$G$33,IF(AU300="F",'１０.パネルラジエーター設備費用算出シート'!$N$33,IF(AU300="G",'１０.パネルラジエーター設備費用算出シート'!$G$43,IF(AU300="H",'１０.パネルラジエーター設備費用算出シート'!$N$43,IF(AU300="I",'１０.パネルラジエーター設備費用算出シート'!$G$54,'１０.パネルラジエーター設備費用算出シート'!$N$54))))))))))</f>
        <v/>
      </c>
      <c r="AW300" s="74"/>
      <c r="AX300" s="64"/>
      <c r="AY300" s="627"/>
      <c r="AZ300" s="74"/>
      <c r="BA300" s="32"/>
      <c r="BB300" s="32"/>
      <c r="BC300" s="32"/>
      <c r="BD300" s="32"/>
      <c r="BE300" s="32"/>
      <c r="BF300" s="32"/>
      <c r="BG300" s="32"/>
      <c r="BH300" s="32"/>
      <c r="BI300" s="32"/>
      <c r="BJ300" s="32"/>
      <c r="BK300" s="32"/>
      <c r="BL300" s="32"/>
    </row>
    <row r="301" spans="1:64" s="33" customFormat="1">
      <c r="A301" s="76"/>
      <c r="B301" s="57">
        <v>289</v>
      </c>
      <c r="C301" s="87"/>
      <c r="D301" s="58"/>
      <c r="E301" s="77"/>
      <c r="F301" s="620"/>
      <c r="G301" s="620"/>
      <c r="H301" s="61"/>
      <c r="I301" s="62"/>
      <c r="J301" s="61"/>
      <c r="K301" s="622" t="str">
        <f t="shared" si="12"/>
        <v/>
      </c>
      <c r="L301" s="622" t="str">
        <f>IF($G301="","",IF(OR('２.全体概要'!$C$15=1,'２.全体概要'!$C$15=2),INDEX($BG$15,MATCH($G301,$BF$15,-1)),IF('２.全体概要'!$C$15=3,INDEX($BG$14,MATCH($G301,$BF$14,-1)),INDEX($BG$13,MATCH($G301,$BF$13,-1)))))</f>
        <v/>
      </c>
      <c r="M301" s="622" t="str">
        <f t="shared" si="13"/>
        <v/>
      </c>
      <c r="N301" s="623">
        <f t="shared" si="14"/>
        <v>0</v>
      </c>
      <c r="O301" s="74"/>
      <c r="P301" s="61"/>
      <c r="Q301" s="56"/>
      <c r="R301" s="72"/>
      <c r="S301" s="56"/>
      <c r="T301" s="56"/>
      <c r="U301" s="74"/>
      <c r="V301" s="61"/>
      <c r="W301" s="56"/>
      <c r="X301" s="72"/>
      <c r="Y301" s="56"/>
      <c r="Z301" s="56"/>
      <c r="AA301" s="74"/>
      <c r="AB301" s="61"/>
      <c r="AC301" s="74"/>
      <c r="AD301" s="61"/>
      <c r="AE301" s="74"/>
      <c r="AF301" s="61"/>
      <c r="AG301" s="74"/>
      <c r="AH301" s="61"/>
      <c r="AI301" s="74"/>
      <c r="AJ301" s="61"/>
      <c r="AK301" s="74"/>
      <c r="AL301" s="64"/>
      <c r="AM301" s="74"/>
      <c r="AN301" s="64"/>
      <c r="AO301" s="74"/>
      <c r="AP301" s="66"/>
      <c r="AQ301" s="74"/>
      <c r="AR301" s="61"/>
      <c r="AS301" s="275"/>
      <c r="AT301" s="74"/>
      <c r="AU301" s="61"/>
      <c r="AV301" s="626" t="str">
        <f>IF(AU301="","",IF(AU301="A",'１０.パネルラジエーター設備費用算出シート'!$G$13,IF(AU301="B",'１０.パネルラジエーター設備費用算出シート'!$N$13,IF(AU301="C",'１０.パネルラジエーター設備費用算出シート'!$G$23,IF(AU301="D",'１０.パネルラジエーター設備費用算出シート'!$N$23,IF(AU301="E",'１０.パネルラジエーター設備費用算出シート'!$G$33,IF(AU301="F",'１０.パネルラジエーター設備費用算出シート'!$N$33,IF(AU301="G",'１０.パネルラジエーター設備費用算出シート'!$G$43,IF(AU301="H",'１０.パネルラジエーター設備費用算出シート'!$N$43,IF(AU301="I",'１０.パネルラジエーター設備費用算出シート'!$G$54,'１０.パネルラジエーター設備費用算出シート'!$N$54))))))))))</f>
        <v/>
      </c>
      <c r="AW301" s="74"/>
      <c r="AX301" s="64"/>
      <c r="AY301" s="627"/>
      <c r="AZ301" s="74"/>
      <c r="BA301" s="32"/>
      <c r="BB301" s="32"/>
      <c r="BC301" s="32"/>
      <c r="BD301" s="32"/>
      <c r="BE301" s="32"/>
      <c r="BF301" s="32"/>
      <c r="BG301" s="32"/>
      <c r="BH301" s="32"/>
      <c r="BI301" s="32"/>
      <c r="BJ301" s="32"/>
      <c r="BK301" s="32"/>
      <c r="BL301" s="32"/>
    </row>
    <row r="302" spans="1:64" s="33" customFormat="1">
      <c r="A302" s="76"/>
      <c r="B302" s="57">
        <v>290</v>
      </c>
      <c r="C302" s="87"/>
      <c r="D302" s="58"/>
      <c r="E302" s="77"/>
      <c r="F302" s="620"/>
      <c r="G302" s="620"/>
      <c r="H302" s="61"/>
      <c r="I302" s="62"/>
      <c r="J302" s="61"/>
      <c r="K302" s="622" t="str">
        <f t="shared" si="12"/>
        <v/>
      </c>
      <c r="L302" s="622" t="str">
        <f>IF($G302="","",IF(OR('２.全体概要'!$C$15=1,'２.全体概要'!$C$15=2),INDEX($BG$15,MATCH($G302,$BF$15,-1)),IF('２.全体概要'!$C$15=3,INDEX($BG$14,MATCH($G302,$BF$14,-1)),INDEX($BG$13,MATCH($G302,$BF$13,-1)))))</f>
        <v/>
      </c>
      <c r="M302" s="622" t="str">
        <f t="shared" si="13"/>
        <v/>
      </c>
      <c r="N302" s="623">
        <f t="shared" si="14"/>
        <v>0</v>
      </c>
      <c r="O302" s="74"/>
      <c r="P302" s="61"/>
      <c r="Q302" s="56"/>
      <c r="R302" s="72"/>
      <c r="S302" s="56"/>
      <c r="T302" s="56"/>
      <c r="U302" s="74"/>
      <c r="V302" s="61"/>
      <c r="W302" s="56"/>
      <c r="X302" s="72"/>
      <c r="Y302" s="56"/>
      <c r="Z302" s="56"/>
      <c r="AA302" s="74"/>
      <c r="AB302" s="61"/>
      <c r="AC302" s="74"/>
      <c r="AD302" s="61"/>
      <c r="AE302" s="74"/>
      <c r="AF302" s="61"/>
      <c r="AG302" s="74"/>
      <c r="AH302" s="61"/>
      <c r="AI302" s="74"/>
      <c r="AJ302" s="61"/>
      <c r="AK302" s="74"/>
      <c r="AL302" s="64"/>
      <c r="AM302" s="74"/>
      <c r="AN302" s="64"/>
      <c r="AO302" s="74"/>
      <c r="AP302" s="66"/>
      <c r="AQ302" s="74"/>
      <c r="AR302" s="61"/>
      <c r="AS302" s="275"/>
      <c r="AT302" s="74"/>
      <c r="AU302" s="61"/>
      <c r="AV302" s="626" t="str">
        <f>IF(AU302="","",IF(AU302="A",'１０.パネルラジエーター設備費用算出シート'!$G$13,IF(AU302="B",'１０.パネルラジエーター設備費用算出シート'!$N$13,IF(AU302="C",'１０.パネルラジエーター設備費用算出シート'!$G$23,IF(AU302="D",'１０.パネルラジエーター設備費用算出シート'!$N$23,IF(AU302="E",'１０.パネルラジエーター設備費用算出シート'!$G$33,IF(AU302="F",'１０.パネルラジエーター設備費用算出シート'!$N$33,IF(AU302="G",'１０.パネルラジエーター設備費用算出シート'!$G$43,IF(AU302="H",'１０.パネルラジエーター設備費用算出シート'!$N$43,IF(AU302="I",'１０.パネルラジエーター設備費用算出シート'!$G$54,'１０.パネルラジエーター設備費用算出シート'!$N$54))))))))))</f>
        <v/>
      </c>
      <c r="AW302" s="74"/>
      <c r="AX302" s="64"/>
      <c r="AY302" s="627"/>
      <c r="AZ302" s="74"/>
      <c r="BA302" s="32"/>
      <c r="BB302" s="32"/>
      <c r="BC302" s="32"/>
      <c r="BD302" s="32"/>
      <c r="BE302" s="32"/>
      <c r="BF302" s="32"/>
      <c r="BG302" s="32"/>
      <c r="BH302" s="32"/>
      <c r="BI302" s="32"/>
      <c r="BJ302" s="32"/>
      <c r="BK302" s="32"/>
      <c r="BL302" s="32"/>
    </row>
    <row r="303" spans="1:64" s="33" customFormat="1">
      <c r="A303" s="76"/>
      <c r="B303" s="57">
        <v>291</v>
      </c>
      <c r="C303" s="87"/>
      <c r="D303" s="58"/>
      <c r="E303" s="77"/>
      <c r="F303" s="620"/>
      <c r="G303" s="620"/>
      <c r="H303" s="61"/>
      <c r="I303" s="62"/>
      <c r="J303" s="61"/>
      <c r="K303" s="622" t="str">
        <f t="shared" si="12"/>
        <v/>
      </c>
      <c r="L303" s="622" t="str">
        <f>IF($G303="","",IF(OR('２.全体概要'!$C$15=1,'２.全体概要'!$C$15=2),INDEX($BG$15,MATCH($G303,$BF$15,-1)),IF('２.全体概要'!$C$15=3,INDEX($BG$14,MATCH($G303,$BF$14,-1)),INDEX($BG$13,MATCH($G303,$BF$13,-1)))))</f>
        <v/>
      </c>
      <c r="M303" s="622" t="str">
        <f t="shared" si="13"/>
        <v/>
      </c>
      <c r="N303" s="623">
        <f t="shared" si="14"/>
        <v>0</v>
      </c>
      <c r="O303" s="74"/>
      <c r="P303" s="61"/>
      <c r="Q303" s="56"/>
      <c r="R303" s="72"/>
      <c r="S303" s="56"/>
      <c r="T303" s="56"/>
      <c r="U303" s="74"/>
      <c r="V303" s="61"/>
      <c r="W303" s="56"/>
      <c r="X303" s="72"/>
      <c r="Y303" s="56"/>
      <c r="Z303" s="56"/>
      <c r="AA303" s="74"/>
      <c r="AB303" s="61"/>
      <c r="AC303" s="74"/>
      <c r="AD303" s="61"/>
      <c r="AE303" s="74"/>
      <c r="AF303" s="61"/>
      <c r="AG303" s="74"/>
      <c r="AH303" s="61"/>
      <c r="AI303" s="74"/>
      <c r="AJ303" s="61"/>
      <c r="AK303" s="74"/>
      <c r="AL303" s="64"/>
      <c r="AM303" s="74"/>
      <c r="AN303" s="64"/>
      <c r="AO303" s="74"/>
      <c r="AP303" s="66"/>
      <c r="AQ303" s="74"/>
      <c r="AR303" s="61"/>
      <c r="AS303" s="275"/>
      <c r="AT303" s="74"/>
      <c r="AU303" s="61"/>
      <c r="AV303" s="626" t="str">
        <f>IF(AU303="","",IF(AU303="A",'１０.パネルラジエーター設備費用算出シート'!$G$13,IF(AU303="B",'１０.パネルラジエーター設備費用算出シート'!$N$13,IF(AU303="C",'１０.パネルラジエーター設備費用算出シート'!$G$23,IF(AU303="D",'１０.パネルラジエーター設備費用算出シート'!$N$23,IF(AU303="E",'１０.パネルラジエーター設備費用算出シート'!$G$33,IF(AU303="F",'１０.パネルラジエーター設備費用算出シート'!$N$33,IF(AU303="G",'１０.パネルラジエーター設備費用算出シート'!$G$43,IF(AU303="H",'１０.パネルラジエーター設備費用算出シート'!$N$43,IF(AU303="I",'１０.パネルラジエーター設備費用算出シート'!$G$54,'１０.パネルラジエーター設備費用算出シート'!$N$54))))))))))</f>
        <v/>
      </c>
      <c r="AW303" s="74"/>
      <c r="AX303" s="64"/>
      <c r="AY303" s="627"/>
      <c r="AZ303" s="74"/>
      <c r="BA303" s="32"/>
      <c r="BB303" s="32"/>
      <c r="BC303" s="32"/>
      <c r="BD303" s="32"/>
      <c r="BE303" s="32"/>
      <c r="BF303" s="32"/>
      <c r="BG303" s="32"/>
      <c r="BH303" s="32"/>
      <c r="BI303" s="32"/>
      <c r="BJ303" s="32"/>
      <c r="BK303" s="32"/>
      <c r="BL303" s="32"/>
    </row>
    <row r="304" spans="1:64" s="33" customFormat="1">
      <c r="A304" s="76"/>
      <c r="B304" s="57">
        <v>292</v>
      </c>
      <c r="C304" s="87"/>
      <c r="D304" s="58"/>
      <c r="E304" s="77"/>
      <c r="F304" s="620"/>
      <c r="G304" s="620"/>
      <c r="H304" s="61"/>
      <c r="I304" s="62"/>
      <c r="J304" s="61"/>
      <c r="K304" s="622" t="str">
        <f t="shared" si="12"/>
        <v/>
      </c>
      <c r="L304" s="622" t="str">
        <f>IF($G304="","",IF(OR('２.全体概要'!$C$15=1,'２.全体概要'!$C$15=2),INDEX($BG$15,MATCH($G304,$BF$15,-1)),IF('２.全体概要'!$C$15=3,INDEX($BG$14,MATCH($G304,$BF$14,-1)),INDEX($BG$13,MATCH($G304,$BF$13,-1)))))</f>
        <v/>
      </c>
      <c r="M304" s="622" t="str">
        <f t="shared" si="13"/>
        <v/>
      </c>
      <c r="N304" s="623">
        <f t="shared" si="14"/>
        <v>0</v>
      </c>
      <c r="O304" s="74"/>
      <c r="P304" s="61"/>
      <c r="Q304" s="56"/>
      <c r="R304" s="72"/>
      <c r="S304" s="56"/>
      <c r="T304" s="56"/>
      <c r="U304" s="74"/>
      <c r="V304" s="61"/>
      <c r="W304" s="56"/>
      <c r="X304" s="72"/>
      <c r="Y304" s="56"/>
      <c r="Z304" s="56"/>
      <c r="AA304" s="74"/>
      <c r="AB304" s="61"/>
      <c r="AC304" s="74"/>
      <c r="AD304" s="61"/>
      <c r="AE304" s="74"/>
      <c r="AF304" s="61"/>
      <c r="AG304" s="74"/>
      <c r="AH304" s="61"/>
      <c r="AI304" s="74"/>
      <c r="AJ304" s="61"/>
      <c r="AK304" s="74"/>
      <c r="AL304" s="64"/>
      <c r="AM304" s="74"/>
      <c r="AN304" s="64"/>
      <c r="AO304" s="74"/>
      <c r="AP304" s="66"/>
      <c r="AQ304" s="74"/>
      <c r="AR304" s="61"/>
      <c r="AS304" s="275"/>
      <c r="AT304" s="74"/>
      <c r="AU304" s="61"/>
      <c r="AV304" s="626" t="str">
        <f>IF(AU304="","",IF(AU304="A",'１０.パネルラジエーター設備費用算出シート'!$G$13,IF(AU304="B",'１０.パネルラジエーター設備費用算出シート'!$N$13,IF(AU304="C",'１０.パネルラジエーター設備費用算出シート'!$G$23,IF(AU304="D",'１０.パネルラジエーター設備費用算出シート'!$N$23,IF(AU304="E",'１０.パネルラジエーター設備費用算出シート'!$G$33,IF(AU304="F",'１０.パネルラジエーター設備費用算出シート'!$N$33,IF(AU304="G",'１０.パネルラジエーター設備費用算出シート'!$G$43,IF(AU304="H",'１０.パネルラジエーター設備費用算出シート'!$N$43,IF(AU304="I",'１０.パネルラジエーター設備費用算出シート'!$G$54,'１０.パネルラジエーター設備費用算出シート'!$N$54))))))))))</f>
        <v/>
      </c>
      <c r="AW304" s="74"/>
      <c r="AX304" s="64"/>
      <c r="AY304" s="627"/>
      <c r="AZ304" s="74"/>
      <c r="BA304" s="32"/>
      <c r="BB304" s="32"/>
      <c r="BC304" s="32"/>
      <c r="BD304" s="32"/>
      <c r="BE304" s="32"/>
      <c r="BF304" s="32"/>
      <c r="BG304" s="32"/>
      <c r="BH304" s="32"/>
      <c r="BI304" s="32"/>
      <c r="BJ304" s="32"/>
      <c r="BK304" s="32"/>
      <c r="BL304" s="32"/>
    </row>
    <row r="305" spans="1:64" s="33" customFormat="1">
      <c r="A305" s="76"/>
      <c r="B305" s="57">
        <v>293</v>
      </c>
      <c r="C305" s="87"/>
      <c r="D305" s="58"/>
      <c r="E305" s="77"/>
      <c r="F305" s="620"/>
      <c r="G305" s="620"/>
      <c r="H305" s="61"/>
      <c r="I305" s="62"/>
      <c r="J305" s="61"/>
      <c r="K305" s="622" t="str">
        <f t="shared" si="12"/>
        <v/>
      </c>
      <c r="L305" s="622" t="str">
        <f>IF($G305="","",IF(OR('２.全体概要'!$C$15=1,'２.全体概要'!$C$15=2),INDEX($BG$15,MATCH($G305,$BF$15,-1)),IF('２.全体概要'!$C$15=3,INDEX($BG$14,MATCH($G305,$BF$14,-1)),INDEX($BG$13,MATCH($G305,$BF$13,-1)))))</f>
        <v/>
      </c>
      <c r="M305" s="622" t="str">
        <f t="shared" si="13"/>
        <v/>
      </c>
      <c r="N305" s="623">
        <f t="shared" si="14"/>
        <v>0</v>
      </c>
      <c r="O305" s="74"/>
      <c r="P305" s="61"/>
      <c r="Q305" s="56"/>
      <c r="R305" s="72"/>
      <c r="S305" s="56"/>
      <c r="T305" s="56"/>
      <c r="U305" s="74"/>
      <c r="V305" s="61"/>
      <c r="W305" s="56"/>
      <c r="X305" s="72"/>
      <c r="Y305" s="56"/>
      <c r="Z305" s="56"/>
      <c r="AA305" s="74"/>
      <c r="AB305" s="61"/>
      <c r="AC305" s="74"/>
      <c r="AD305" s="61"/>
      <c r="AE305" s="74"/>
      <c r="AF305" s="61"/>
      <c r="AG305" s="74"/>
      <c r="AH305" s="61"/>
      <c r="AI305" s="74"/>
      <c r="AJ305" s="61"/>
      <c r="AK305" s="74"/>
      <c r="AL305" s="64"/>
      <c r="AM305" s="74"/>
      <c r="AN305" s="64"/>
      <c r="AO305" s="74"/>
      <c r="AP305" s="66"/>
      <c r="AQ305" s="74"/>
      <c r="AR305" s="61"/>
      <c r="AS305" s="275"/>
      <c r="AT305" s="74"/>
      <c r="AU305" s="61"/>
      <c r="AV305" s="626" t="str">
        <f>IF(AU305="","",IF(AU305="A",'１０.パネルラジエーター設備費用算出シート'!$G$13,IF(AU305="B",'１０.パネルラジエーター設備費用算出シート'!$N$13,IF(AU305="C",'１０.パネルラジエーター設備費用算出シート'!$G$23,IF(AU305="D",'１０.パネルラジエーター設備費用算出シート'!$N$23,IF(AU305="E",'１０.パネルラジエーター設備費用算出シート'!$G$33,IF(AU305="F",'１０.パネルラジエーター設備費用算出シート'!$N$33,IF(AU305="G",'１０.パネルラジエーター設備費用算出シート'!$G$43,IF(AU305="H",'１０.パネルラジエーター設備費用算出シート'!$N$43,IF(AU305="I",'１０.パネルラジエーター設備費用算出シート'!$G$54,'１０.パネルラジエーター設備費用算出シート'!$N$54))))))))))</f>
        <v/>
      </c>
      <c r="AW305" s="74"/>
      <c r="AX305" s="64"/>
      <c r="AY305" s="627"/>
      <c r="AZ305" s="74"/>
      <c r="BA305" s="32"/>
      <c r="BB305" s="32"/>
      <c r="BC305" s="32"/>
      <c r="BD305" s="32"/>
      <c r="BE305" s="32"/>
      <c r="BF305" s="32"/>
      <c r="BG305" s="32"/>
      <c r="BH305" s="32"/>
      <c r="BI305" s="32"/>
      <c r="BJ305" s="32"/>
      <c r="BK305" s="32"/>
      <c r="BL305" s="32"/>
    </row>
    <row r="306" spans="1:64" s="33" customFormat="1">
      <c r="A306" s="76"/>
      <c r="B306" s="57">
        <v>294</v>
      </c>
      <c r="C306" s="87"/>
      <c r="D306" s="58"/>
      <c r="E306" s="77"/>
      <c r="F306" s="620"/>
      <c r="G306" s="620"/>
      <c r="H306" s="61"/>
      <c r="I306" s="62"/>
      <c r="J306" s="61"/>
      <c r="K306" s="622" t="str">
        <f t="shared" si="12"/>
        <v/>
      </c>
      <c r="L306" s="622" t="str">
        <f>IF($G306="","",IF(OR('２.全体概要'!$C$15=1,'２.全体概要'!$C$15=2),INDEX($BG$15,MATCH($G306,$BF$15,-1)),IF('２.全体概要'!$C$15=3,INDEX($BG$14,MATCH($G306,$BF$14,-1)),INDEX($BG$13,MATCH($G306,$BF$13,-1)))))</f>
        <v/>
      </c>
      <c r="M306" s="622" t="str">
        <f t="shared" si="13"/>
        <v/>
      </c>
      <c r="N306" s="623">
        <f t="shared" si="14"/>
        <v>0</v>
      </c>
      <c r="O306" s="74"/>
      <c r="P306" s="61"/>
      <c r="Q306" s="56"/>
      <c r="R306" s="72"/>
      <c r="S306" s="56"/>
      <c r="T306" s="56"/>
      <c r="U306" s="74"/>
      <c r="V306" s="61"/>
      <c r="W306" s="56"/>
      <c r="X306" s="72"/>
      <c r="Y306" s="56"/>
      <c r="Z306" s="56"/>
      <c r="AA306" s="74"/>
      <c r="AB306" s="61"/>
      <c r="AC306" s="74"/>
      <c r="AD306" s="61"/>
      <c r="AE306" s="74"/>
      <c r="AF306" s="61"/>
      <c r="AG306" s="74"/>
      <c r="AH306" s="61"/>
      <c r="AI306" s="74"/>
      <c r="AJ306" s="61"/>
      <c r="AK306" s="74"/>
      <c r="AL306" s="64"/>
      <c r="AM306" s="74"/>
      <c r="AN306" s="64"/>
      <c r="AO306" s="74"/>
      <c r="AP306" s="66"/>
      <c r="AQ306" s="74"/>
      <c r="AR306" s="61"/>
      <c r="AS306" s="275"/>
      <c r="AT306" s="74"/>
      <c r="AU306" s="61"/>
      <c r="AV306" s="626" t="str">
        <f>IF(AU306="","",IF(AU306="A",'１０.パネルラジエーター設備費用算出シート'!$G$13,IF(AU306="B",'１０.パネルラジエーター設備費用算出シート'!$N$13,IF(AU306="C",'１０.パネルラジエーター設備費用算出シート'!$G$23,IF(AU306="D",'１０.パネルラジエーター設備費用算出シート'!$N$23,IF(AU306="E",'１０.パネルラジエーター設備費用算出シート'!$G$33,IF(AU306="F",'１０.パネルラジエーター設備費用算出シート'!$N$33,IF(AU306="G",'１０.パネルラジエーター設備費用算出シート'!$G$43,IF(AU306="H",'１０.パネルラジエーター設備費用算出シート'!$N$43,IF(AU306="I",'１０.パネルラジエーター設備費用算出シート'!$G$54,'１０.パネルラジエーター設備費用算出シート'!$N$54))))))))))</f>
        <v/>
      </c>
      <c r="AW306" s="74"/>
      <c r="AX306" s="64"/>
      <c r="AY306" s="627"/>
      <c r="AZ306" s="74"/>
      <c r="BA306" s="32"/>
      <c r="BB306" s="32"/>
      <c r="BC306" s="32"/>
      <c r="BD306" s="32"/>
      <c r="BE306" s="32"/>
      <c r="BF306" s="32"/>
      <c r="BG306" s="32"/>
      <c r="BH306" s="32"/>
      <c r="BI306" s="32"/>
      <c r="BJ306" s="32"/>
      <c r="BK306" s="32"/>
      <c r="BL306" s="32"/>
    </row>
    <row r="307" spans="1:64">
      <c r="B307" s="57">
        <v>295</v>
      </c>
      <c r="C307" s="87"/>
      <c r="D307" s="58"/>
      <c r="E307" s="77"/>
      <c r="F307" s="620"/>
      <c r="G307" s="620"/>
      <c r="H307" s="61"/>
      <c r="I307" s="62"/>
      <c r="J307" s="61"/>
      <c r="K307" s="622" t="str">
        <f t="shared" si="12"/>
        <v/>
      </c>
      <c r="L307" s="622" t="str">
        <f>IF($G307="","",IF(OR('２.全体概要'!$C$15=1,'２.全体概要'!$C$15=2),INDEX($BG$15,MATCH($G307,$BF$15,-1)),IF('２.全体概要'!$C$15=3,INDEX($BG$14,MATCH($G307,$BF$14,-1)),INDEX($BG$13,MATCH($G307,$BF$13,-1)))))</f>
        <v/>
      </c>
      <c r="M307" s="622" t="str">
        <f t="shared" si="13"/>
        <v/>
      </c>
      <c r="N307" s="623">
        <f t="shared" si="14"/>
        <v>0</v>
      </c>
      <c r="O307" s="74"/>
      <c r="P307" s="61"/>
      <c r="Q307" s="56"/>
      <c r="R307" s="72"/>
      <c r="S307" s="56"/>
      <c r="T307" s="56"/>
      <c r="U307" s="74"/>
      <c r="V307" s="61"/>
      <c r="W307" s="56"/>
      <c r="X307" s="72"/>
      <c r="Y307" s="56"/>
      <c r="Z307" s="56"/>
      <c r="AA307" s="74"/>
      <c r="AB307" s="61"/>
      <c r="AC307" s="74"/>
      <c r="AD307" s="61"/>
      <c r="AE307" s="74"/>
      <c r="AF307" s="61"/>
      <c r="AG307" s="74"/>
      <c r="AH307" s="61"/>
      <c r="AI307" s="74"/>
      <c r="AJ307" s="61"/>
      <c r="AK307" s="74"/>
      <c r="AL307" s="64"/>
      <c r="AM307" s="74"/>
      <c r="AN307" s="64"/>
      <c r="AO307" s="74"/>
      <c r="AP307" s="66"/>
      <c r="AQ307" s="74"/>
      <c r="AR307" s="61"/>
      <c r="AS307" s="275"/>
      <c r="AT307" s="74"/>
      <c r="AU307" s="61"/>
      <c r="AV307" s="626" t="str">
        <f>IF(AU307="","",IF(AU307="A",'１０.パネルラジエーター設備費用算出シート'!$G$13,IF(AU307="B",'１０.パネルラジエーター設備費用算出シート'!$N$13,IF(AU307="C",'１０.パネルラジエーター設備費用算出シート'!$G$23,IF(AU307="D",'１０.パネルラジエーター設備費用算出シート'!$N$23,IF(AU307="E",'１０.パネルラジエーター設備費用算出シート'!$G$33,IF(AU307="F",'１０.パネルラジエーター設備費用算出シート'!$N$33,IF(AU307="G",'１０.パネルラジエーター設備費用算出シート'!$G$43,IF(AU307="H",'１０.パネルラジエーター設備費用算出シート'!$N$43,IF(AU307="I",'１０.パネルラジエーター設備費用算出シート'!$G$54,'１０.パネルラジエーター設備費用算出シート'!$N$54))))))))))</f>
        <v/>
      </c>
      <c r="AW307" s="74"/>
      <c r="AX307" s="64"/>
      <c r="AY307" s="627"/>
      <c r="AZ307" s="74"/>
    </row>
    <row r="308" spans="1:64">
      <c r="B308" s="57">
        <v>296</v>
      </c>
      <c r="C308" s="87"/>
      <c r="D308" s="58"/>
      <c r="E308" s="77"/>
      <c r="F308" s="620"/>
      <c r="G308" s="620"/>
      <c r="H308" s="61"/>
      <c r="I308" s="62"/>
      <c r="J308" s="61"/>
      <c r="K308" s="622" t="str">
        <f t="shared" si="12"/>
        <v/>
      </c>
      <c r="L308" s="622" t="str">
        <f>IF($G308="","",IF(OR('２.全体概要'!$C$15=1,'２.全体概要'!$C$15=2),INDEX($BG$15,MATCH($G308,$BF$15,-1)),IF('２.全体概要'!$C$15=3,INDEX($BG$14,MATCH($G308,$BF$14,-1)),INDEX($BG$13,MATCH($G308,$BF$13,-1)))))</f>
        <v/>
      </c>
      <c r="M308" s="622" t="str">
        <f t="shared" si="13"/>
        <v/>
      </c>
      <c r="N308" s="623">
        <f t="shared" ref="N308:N313" si="15">IF(OR(K308="",L308="",M308=""),0,(700000*K308*L308*M308))</f>
        <v>0</v>
      </c>
      <c r="O308" s="74"/>
      <c r="P308" s="61"/>
      <c r="Q308" s="56"/>
      <c r="R308" s="72"/>
      <c r="S308" s="56"/>
      <c r="T308" s="56"/>
      <c r="U308" s="74"/>
      <c r="V308" s="61"/>
      <c r="W308" s="56"/>
      <c r="X308" s="72"/>
      <c r="Y308" s="56"/>
      <c r="Z308" s="56"/>
      <c r="AA308" s="74"/>
      <c r="AB308" s="61"/>
      <c r="AC308" s="74"/>
      <c r="AD308" s="61"/>
      <c r="AE308" s="74"/>
      <c r="AF308" s="61"/>
      <c r="AG308" s="74"/>
      <c r="AH308" s="61"/>
      <c r="AI308" s="74"/>
      <c r="AJ308" s="61"/>
      <c r="AK308" s="74"/>
      <c r="AL308" s="64"/>
      <c r="AM308" s="74"/>
      <c r="AN308" s="64"/>
      <c r="AO308" s="74"/>
      <c r="AP308" s="66"/>
      <c r="AQ308" s="74"/>
      <c r="AR308" s="61"/>
      <c r="AS308" s="275"/>
      <c r="AT308" s="74"/>
      <c r="AU308" s="61"/>
      <c r="AV308" s="626" t="str">
        <f>IF(AU308="","",IF(AU308="A",'１０.パネルラジエーター設備費用算出シート'!$G$13,IF(AU308="B",'１０.パネルラジエーター設備費用算出シート'!$N$13,IF(AU308="C",'１０.パネルラジエーター設備費用算出シート'!$G$23,IF(AU308="D",'１０.パネルラジエーター設備費用算出シート'!$N$23,IF(AU308="E",'１０.パネルラジエーター設備費用算出シート'!$G$33,IF(AU308="F",'１０.パネルラジエーター設備費用算出シート'!$N$33,IF(AU308="G",'１０.パネルラジエーター設備費用算出シート'!$G$43,IF(AU308="H",'１０.パネルラジエーター設備費用算出シート'!$N$43,IF(AU308="I",'１０.パネルラジエーター設備費用算出シート'!$G$54,'１０.パネルラジエーター設備費用算出シート'!$N$54))))))))))</f>
        <v/>
      </c>
      <c r="AW308" s="74"/>
      <c r="AX308" s="64"/>
      <c r="AY308" s="627"/>
      <c r="AZ308" s="74"/>
    </row>
    <row r="309" spans="1:64">
      <c r="B309" s="57">
        <v>297</v>
      </c>
      <c r="C309" s="87"/>
      <c r="D309" s="58"/>
      <c r="E309" s="77"/>
      <c r="F309" s="620"/>
      <c r="G309" s="620"/>
      <c r="H309" s="61"/>
      <c r="I309" s="62"/>
      <c r="J309" s="61"/>
      <c r="K309" s="622" t="str">
        <f t="shared" si="12"/>
        <v/>
      </c>
      <c r="L309" s="622" t="str">
        <f>IF($G309="","",IF(OR('２.全体概要'!$C$15=1,'２.全体概要'!$C$15=2),INDEX($BG$15,MATCH($G309,$BF$15,-1)),IF('２.全体概要'!$C$15=3,INDEX($BG$14,MATCH($G309,$BF$14,-1)),INDEX($BG$13,MATCH($G309,$BF$13,-1)))))</f>
        <v/>
      </c>
      <c r="M309" s="622" t="str">
        <f t="shared" si="13"/>
        <v/>
      </c>
      <c r="N309" s="623">
        <f t="shared" si="15"/>
        <v>0</v>
      </c>
      <c r="O309" s="74"/>
      <c r="P309" s="61"/>
      <c r="Q309" s="56"/>
      <c r="R309" s="72"/>
      <c r="S309" s="56"/>
      <c r="T309" s="56"/>
      <c r="U309" s="74"/>
      <c r="V309" s="61"/>
      <c r="W309" s="56"/>
      <c r="X309" s="72"/>
      <c r="Y309" s="56"/>
      <c r="Z309" s="56"/>
      <c r="AA309" s="74"/>
      <c r="AB309" s="61"/>
      <c r="AC309" s="74"/>
      <c r="AD309" s="61"/>
      <c r="AE309" s="74"/>
      <c r="AF309" s="61"/>
      <c r="AG309" s="74"/>
      <c r="AH309" s="61"/>
      <c r="AI309" s="74"/>
      <c r="AJ309" s="61"/>
      <c r="AK309" s="74"/>
      <c r="AL309" s="64"/>
      <c r="AM309" s="74"/>
      <c r="AN309" s="64"/>
      <c r="AO309" s="74"/>
      <c r="AP309" s="66"/>
      <c r="AQ309" s="74"/>
      <c r="AR309" s="61"/>
      <c r="AS309" s="275"/>
      <c r="AT309" s="74"/>
      <c r="AU309" s="61"/>
      <c r="AV309" s="626" t="str">
        <f>IF(AU309="","",IF(AU309="A",'１０.パネルラジエーター設備費用算出シート'!$G$13,IF(AU309="B",'１０.パネルラジエーター設備費用算出シート'!$N$13,IF(AU309="C",'１０.パネルラジエーター設備費用算出シート'!$G$23,IF(AU309="D",'１０.パネルラジエーター設備費用算出シート'!$N$23,IF(AU309="E",'１０.パネルラジエーター設備費用算出シート'!$G$33,IF(AU309="F",'１０.パネルラジエーター設備費用算出シート'!$N$33,IF(AU309="G",'１０.パネルラジエーター設備費用算出シート'!$G$43,IF(AU309="H",'１０.パネルラジエーター設備費用算出シート'!$N$43,IF(AU309="I",'１０.パネルラジエーター設備費用算出シート'!$G$54,'１０.パネルラジエーター設備費用算出シート'!$N$54))))))))))</f>
        <v/>
      </c>
      <c r="AW309" s="74"/>
      <c r="AX309" s="64"/>
      <c r="AY309" s="627"/>
      <c r="AZ309" s="74"/>
    </row>
    <row r="310" spans="1:64">
      <c r="B310" s="57">
        <v>298</v>
      </c>
      <c r="C310" s="87"/>
      <c r="D310" s="58"/>
      <c r="E310" s="77"/>
      <c r="F310" s="620"/>
      <c r="G310" s="620"/>
      <c r="H310" s="61"/>
      <c r="I310" s="62"/>
      <c r="J310" s="61"/>
      <c r="K310" s="622" t="str">
        <f t="shared" si="12"/>
        <v/>
      </c>
      <c r="L310" s="622" t="str">
        <f>IF($G310="","",IF(OR('２.全体概要'!$C$15=1,'２.全体概要'!$C$15=2),INDEX($BG$15,MATCH($G310,$BF$15,-1)),IF('２.全体概要'!$C$15=3,INDEX($BG$14,MATCH($G310,$BF$14,-1)),INDEX($BG$13,MATCH($G310,$BF$13,-1)))))</f>
        <v/>
      </c>
      <c r="M310" s="622" t="str">
        <f t="shared" si="13"/>
        <v/>
      </c>
      <c r="N310" s="623">
        <f t="shared" si="15"/>
        <v>0</v>
      </c>
      <c r="O310" s="74"/>
      <c r="P310" s="61"/>
      <c r="Q310" s="56"/>
      <c r="R310" s="72"/>
      <c r="S310" s="56"/>
      <c r="T310" s="56"/>
      <c r="U310" s="74"/>
      <c r="V310" s="61"/>
      <c r="W310" s="56"/>
      <c r="X310" s="72"/>
      <c r="Y310" s="56"/>
      <c r="Z310" s="56"/>
      <c r="AA310" s="74"/>
      <c r="AB310" s="61"/>
      <c r="AC310" s="74"/>
      <c r="AD310" s="61"/>
      <c r="AE310" s="74"/>
      <c r="AF310" s="61"/>
      <c r="AG310" s="74"/>
      <c r="AH310" s="61"/>
      <c r="AI310" s="74"/>
      <c r="AJ310" s="61"/>
      <c r="AK310" s="74"/>
      <c r="AL310" s="64"/>
      <c r="AM310" s="74"/>
      <c r="AN310" s="64"/>
      <c r="AO310" s="74"/>
      <c r="AP310" s="66"/>
      <c r="AQ310" s="74"/>
      <c r="AR310" s="61"/>
      <c r="AS310" s="275"/>
      <c r="AT310" s="74"/>
      <c r="AU310" s="61"/>
      <c r="AV310" s="626" t="str">
        <f>IF(AU310="","",IF(AU310="A",'１０.パネルラジエーター設備費用算出シート'!$G$13,IF(AU310="B",'１０.パネルラジエーター設備費用算出シート'!$N$13,IF(AU310="C",'１０.パネルラジエーター設備費用算出シート'!$G$23,IF(AU310="D",'１０.パネルラジエーター設備費用算出シート'!$N$23,IF(AU310="E",'１０.パネルラジエーター設備費用算出シート'!$G$33,IF(AU310="F",'１０.パネルラジエーター設備費用算出シート'!$N$33,IF(AU310="G",'１０.パネルラジエーター設備費用算出シート'!$G$43,IF(AU310="H",'１０.パネルラジエーター設備費用算出シート'!$N$43,IF(AU310="I",'１０.パネルラジエーター設備費用算出シート'!$G$54,'１０.パネルラジエーター設備費用算出シート'!$N$54))))))))))</f>
        <v/>
      </c>
      <c r="AW310" s="74"/>
      <c r="AX310" s="64"/>
      <c r="AY310" s="627"/>
      <c r="AZ310" s="74"/>
    </row>
    <row r="311" spans="1:64">
      <c r="B311" s="57">
        <v>299</v>
      </c>
      <c r="C311" s="87"/>
      <c r="D311" s="58"/>
      <c r="E311" s="77"/>
      <c r="F311" s="620"/>
      <c r="G311" s="620"/>
      <c r="H311" s="61"/>
      <c r="I311" s="62"/>
      <c r="J311" s="61"/>
      <c r="K311" s="622" t="str">
        <f t="shared" si="12"/>
        <v/>
      </c>
      <c r="L311" s="622" t="str">
        <f>IF($G311="","",IF(OR('２.全体概要'!$C$15=1,'２.全体概要'!$C$15=2),INDEX($BG$15,MATCH($G311,$BF$15,-1)),IF('２.全体概要'!$C$15=3,INDEX($BG$14,MATCH($G311,$BF$14,-1)),INDEX($BG$13,MATCH($G311,$BF$13,-1)))))</f>
        <v/>
      </c>
      <c r="M311" s="622" t="str">
        <f t="shared" si="13"/>
        <v/>
      </c>
      <c r="N311" s="623">
        <f t="shared" si="15"/>
        <v>0</v>
      </c>
      <c r="O311" s="74"/>
      <c r="P311" s="61"/>
      <c r="Q311" s="56"/>
      <c r="R311" s="72"/>
      <c r="S311" s="56"/>
      <c r="T311" s="56"/>
      <c r="U311" s="74"/>
      <c r="V311" s="61"/>
      <c r="W311" s="56"/>
      <c r="X311" s="72"/>
      <c r="Y311" s="56"/>
      <c r="Z311" s="56"/>
      <c r="AA311" s="74"/>
      <c r="AB311" s="61"/>
      <c r="AC311" s="74"/>
      <c r="AD311" s="61"/>
      <c r="AE311" s="74"/>
      <c r="AF311" s="61"/>
      <c r="AG311" s="74"/>
      <c r="AH311" s="61"/>
      <c r="AI311" s="74"/>
      <c r="AJ311" s="61"/>
      <c r="AK311" s="74"/>
      <c r="AL311" s="64"/>
      <c r="AM311" s="74"/>
      <c r="AN311" s="64"/>
      <c r="AO311" s="74"/>
      <c r="AP311" s="66"/>
      <c r="AQ311" s="74"/>
      <c r="AR311" s="61"/>
      <c r="AS311" s="275"/>
      <c r="AT311" s="74"/>
      <c r="AU311" s="61"/>
      <c r="AV311" s="626" t="str">
        <f>IF(AU311="","",IF(AU311="A",'１０.パネルラジエーター設備費用算出シート'!$G$13,IF(AU311="B",'１０.パネルラジエーター設備費用算出シート'!$N$13,IF(AU311="C",'１０.パネルラジエーター設備費用算出シート'!$G$23,IF(AU311="D",'１０.パネルラジエーター設備費用算出シート'!$N$23,IF(AU311="E",'１０.パネルラジエーター設備費用算出シート'!$G$33,IF(AU311="F",'１０.パネルラジエーター設備費用算出シート'!$N$33,IF(AU311="G",'１０.パネルラジエーター設備費用算出シート'!$G$43,IF(AU311="H",'１０.パネルラジエーター設備費用算出シート'!$N$43,IF(AU311="I",'１０.パネルラジエーター設備費用算出シート'!$G$54,'１０.パネルラジエーター設備費用算出シート'!$N$54))))))))))</f>
        <v/>
      </c>
      <c r="AW311" s="74"/>
      <c r="AX311" s="64"/>
      <c r="AY311" s="627"/>
      <c r="AZ311" s="74"/>
    </row>
    <row r="312" spans="1:64">
      <c r="B312" s="57">
        <v>300</v>
      </c>
      <c r="C312" s="87"/>
      <c r="D312" s="58"/>
      <c r="E312" s="77"/>
      <c r="F312" s="620"/>
      <c r="G312" s="620"/>
      <c r="H312" s="61"/>
      <c r="I312" s="62"/>
      <c r="J312" s="61"/>
      <c r="K312" s="622" t="str">
        <f t="shared" si="12"/>
        <v/>
      </c>
      <c r="L312" s="622" t="str">
        <f>IF($G312="","",IF(OR('２.全体概要'!$C$15=1,'２.全体概要'!$C$15=2),INDEX($BG$15,MATCH($G312,$BF$15,-1)),IF('２.全体概要'!$C$15=3,INDEX($BG$14,MATCH($G312,$BF$14,-1)),INDEX($BG$13,MATCH($G312,$BF$13,-1)))))</f>
        <v/>
      </c>
      <c r="M312" s="622" t="str">
        <f t="shared" si="13"/>
        <v/>
      </c>
      <c r="N312" s="623">
        <f t="shared" si="15"/>
        <v>0</v>
      </c>
      <c r="O312" s="74"/>
      <c r="P312" s="61"/>
      <c r="Q312" s="56"/>
      <c r="R312" s="72"/>
      <c r="S312" s="56"/>
      <c r="T312" s="56"/>
      <c r="U312" s="74"/>
      <c r="V312" s="61"/>
      <c r="W312" s="56"/>
      <c r="X312" s="72"/>
      <c r="Y312" s="56"/>
      <c r="Z312" s="56"/>
      <c r="AA312" s="74"/>
      <c r="AB312" s="61"/>
      <c r="AC312" s="74"/>
      <c r="AD312" s="61"/>
      <c r="AE312" s="74"/>
      <c r="AF312" s="61"/>
      <c r="AG312" s="74"/>
      <c r="AH312" s="61"/>
      <c r="AI312" s="74"/>
      <c r="AJ312" s="61"/>
      <c r="AK312" s="74"/>
      <c r="AL312" s="64"/>
      <c r="AM312" s="74"/>
      <c r="AN312" s="64"/>
      <c r="AO312" s="74"/>
      <c r="AP312" s="66"/>
      <c r="AQ312" s="74"/>
      <c r="AR312" s="61"/>
      <c r="AS312" s="275"/>
      <c r="AT312" s="74"/>
      <c r="AU312" s="61"/>
      <c r="AV312" s="626" t="str">
        <f>IF(AU312="","",IF(AU312="A",'１０.パネルラジエーター設備費用算出シート'!$G$13,IF(AU312="B",'１０.パネルラジエーター設備費用算出シート'!$N$13,IF(AU312="C",'１０.パネルラジエーター設備費用算出シート'!$G$23,IF(AU312="D",'１０.パネルラジエーター設備費用算出シート'!$N$23,IF(AU312="E",'１０.パネルラジエーター設備費用算出シート'!$G$33,IF(AU312="F",'１０.パネルラジエーター設備費用算出シート'!$N$33,IF(AU312="G",'１０.パネルラジエーター設備費用算出シート'!$G$43,IF(AU312="H",'１０.パネルラジエーター設備費用算出シート'!$N$43,IF(AU312="I",'１０.パネルラジエーター設備費用算出シート'!$G$54,'１０.パネルラジエーター設備費用算出シート'!$N$54))))))))))</f>
        <v/>
      </c>
      <c r="AW312" s="74"/>
      <c r="AX312" s="64"/>
      <c r="AY312" s="627"/>
      <c r="AZ312" s="74"/>
    </row>
    <row r="313" spans="1:64" ht="46.5" thickBot="1">
      <c r="B313" s="59">
        <v>301</v>
      </c>
      <c r="C313" s="88"/>
      <c r="D313" s="60"/>
      <c r="E313" s="78"/>
      <c r="F313" s="621"/>
      <c r="G313" s="621"/>
      <c r="H313" s="61"/>
      <c r="I313" s="62"/>
      <c r="J313" s="61"/>
      <c r="K313" s="624" t="str">
        <f t="shared" si="12"/>
        <v/>
      </c>
      <c r="L313" s="622" t="str">
        <f>IF($G313="","",IF(OR('２.全体概要'!$C$15=1,'２.全体概要'!$C$15=2),INDEX($BG$15,MATCH($G313,$BF$15,-1)),IF('２.全体概要'!$C$15=3,INDEX($BG$14,MATCH($G313,$BF$14,-1)),INDEX($BG$13,MATCH($G313,$BF$13,-1)))))</f>
        <v/>
      </c>
      <c r="M313" s="624" t="str">
        <f t="shared" si="13"/>
        <v/>
      </c>
      <c r="N313" s="625">
        <f t="shared" si="15"/>
        <v>0</v>
      </c>
      <c r="O313" s="74"/>
      <c r="P313" s="61"/>
      <c r="Q313" s="63"/>
      <c r="R313" s="72"/>
      <c r="S313" s="56"/>
      <c r="T313" s="63"/>
      <c r="U313" s="74"/>
      <c r="V313" s="61"/>
      <c r="W313" s="63"/>
      <c r="X313" s="72"/>
      <c r="Y313" s="56"/>
      <c r="Z313" s="63"/>
      <c r="AA313" s="74"/>
      <c r="AB313" s="61"/>
      <c r="AC313" s="74"/>
      <c r="AD313" s="61"/>
      <c r="AE313" s="74"/>
      <c r="AF313" s="61"/>
      <c r="AG313" s="74"/>
      <c r="AH313" s="61"/>
      <c r="AI313" s="74"/>
      <c r="AJ313" s="61"/>
      <c r="AK313" s="74"/>
      <c r="AL313" s="65"/>
      <c r="AM313" s="74"/>
      <c r="AN313" s="64"/>
      <c r="AO313" s="74"/>
      <c r="AP313" s="67"/>
      <c r="AQ313" s="74"/>
      <c r="AR313" s="61"/>
      <c r="AS313" s="275"/>
      <c r="AT313" s="74"/>
      <c r="AU313" s="61"/>
      <c r="AV313" s="626" t="str">
        <f>IF(AU313="","",IF(AU313="A",'１０.パネルラジエーター設備費用算出シート'!$G$13,IF(AU313="B",'１０.パネルラジエーター設備費用算出シート'!$N$13,IF(AU313="C",'１０.パネルラジエーター設備費用算出シート'!$G$23,IF(AU313="D",'１０.パネルラジエーター設備費用算出シート'!$N$23,IF(AU313="E",'１０.パネルラジエーター設備費用算出シート'!$G$33,IF(AU313="F",'１０.パネルラジエーター設備費用算出シート'!$N$33,IF(AU313="G",'１０.パネルラジエーター設備費用算出シート'!$G$43,IF(AU313="H",'１０.パネルラジエーター設備費用算出シート'!$N$43,IF(AU313="I",'１０.パネルラジエーター設備費用算出シート'!$G$54,'１０.パネルラジエーター設備費用算出シート'!$N$54))))))))))</f>
        <v/>
      </c>
      <c r="AW313" s="74"/>
      <c r="AX313" s="64"/>
      <c r="AY313" s="628"/>
      <c r="AZ313" s="74"/>
    </row>
    <row r="314" spans="1:64">
      <c r="N314" s="40"/>
    </row>
  </sheetData>
  <sheetProtection formatCells="0" formatRows="0" insertRows="0" deleteRows="0" autoFilter="0" pivotTables="0"/>
  <dataConsolidate/>
  <mergeCells count="81">
    <mergeCell ref="AD9:AE10"/>
    <mergeCell ref="AF9:AG10"/>
    <mergeCell ref="V10:X10"/>
    <mergeCell ref="Y10:AA10"/>
    <mergeCell ref="V11:V12"/>
    <mergeCell ref="W11:W12"/>
    <mergeCell ref="X11:X12"/>
    <mergeCell ref="Y11:Y12"/>
    <mergeCell ref="Z11:Z12"/>
    <mergeCell ref="AA11:AA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M11:AM12"/>
    <mergeCell ref="AN11:AN12"/>
    <mergeCell ref="AO11:AO12"/>
    <mergeCell ref="S11:S12"/>
    <mergeCell ref="T11:T12"/>
    <mergeCell ref="U11:U12"/>
    <mergeCell ref="AB11:AB12"/>
    <mergeCell ref="AC11:AC12"/>
    <mergeCell ref="AE11:AE12"/>
    <mergeCell ref="AD11:AD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s>
  <phoneticPr fontId="22"/>
  <conditionalFormatting sqref="A3">
    <cfRule type="expression" dxfId="474" priority="7">
      <formula>_xlfn.ISFORMULA(A3)=TRUE</formula>
    </cfRule>
  </conditionalFormatting>
  <conditionalFormatting sqref="H13:I313">
    <cfRule type="expression" dxfId="473" priority="11">
      <formula>OR(H13="角住戸",H13="最上階")</formula>
    </cfRule>
  </conditionalFormatting>
  <conditionalFormatting sqref="I13:I313">
    <cfRule type="expression" dxfId="472" priority="10">
      <formula>$I13="最下階"</formula>
    </cfRule>
  </conditionalFormatting>
  <conditionalFormatting sqref="J13:J313">
    <cfRule type="expression" dxfId="471" priority="17">
      <formula>$H13="中住戸"</formula>
    </cfRule>
  </conditionalFormatting>
  <conditionalFormatting sqref="AB1:AC8">
    <cfRule type="expression" dxfId="470" priority="4">
      <formula>_xlfn.ISFORMULA(AB1)=TRUE</formula>
    </cfRule>
  </conditionalFormatting>
  <conditionalFormatting sqref="AR9:AS9 AU9 AR12 AT12:AW12">
    <cfRule type="expression" dxfId="469"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"Ｖ２Ｈ充電設備（充放電設備）,地中熱ヒートポンプ・システム,Ｖ２Ｈ充電設備（充放電設備）、地中熱ヒートポンプ・システム"</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&amp;R&amp;K00-042R6高層ZEH-M_ver.1</oddFooter>
  </headerFooter>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入力シート</vt:lpstr>
      <vt:lpstr>申請書類リスト</vt:lpstr>
      <vt:lpstr>様式第1_交付申請書</vt:lpstr>
      <vt:lpstr>誓約書</vt:lpstr>
      <vt:lpstr>個人情報の取得と利用について</vt:lpstr>
      <vt:lpstr>１.申請者の詳細</vt:lpstr>
      <vt:lpstr>２.全体概要</vt:lpstr>
      <vt:lpstr>３.補助事業概要図</vt:lpstr>
      <vt:lpstr>４.住戸情報入力</vt:lpstr>
      <vt:lpstr>５.補助対象経費総括表（まとめ）</vt:lpstr>
      <vt:lpstr>６ｰ１.補助対象経費総括表（1年目） </vt:lpstr>
      <vt:lpstr>６-２.補助対象経費総括表（2年目）</vt:lpstr>
      <vt:lpstr>６-３.補助対象経費総括表（3年目）</vt:lpstr>
      <vt:lpstr>６-４.補助対象経費総括表（4年目）</vt:lpstr>
      <vt:lpstr>old７.共用部定額単価算出シート</vt:lpstr>
      <vt:lpstr>７.共用部定額単価算出シート</vt:lpstr>
      <vt:lpstr>８.共用部空調設備費用算出シート</vt:lpstr>
      <vt:lpstr>９.費用明細書（共用部）</vt:lpstr>
      <vt:lpstr>１０.パネルラジエーター設備費用算出シート</vt:lpstr>
      <vt:lpstr>１１.蓄電システム補助対象経費算出シート（共用部）</vt:lpstr>
      <vt:lpstr>１２.MEMS補助対象経費算出シート </vt:lpstr>
      <vt:lpstr>１３.追加補助対象となる設備等の補助金額集計表</vt:lpstr>
      <vt:lpstr>old１４.蓄電システム明細（専有部）</vt:lpstr>
      <vt:lpstr>１４.蓄電システム明細（専有部）</vt:lpstr>
      <vt:lpstr>１５.水害等の災害時の電源確保に配慮した蓄電システム導入計画</vt:lpstr>
      <vt:lpstr>old１６.ＥＶ充電設備補助金算出シート</vt:lpstr>
      <vt:lpstr>old１７.Ｖ２Ｈ充電設備（充放電設備）補助金算出シート</vt:lpstr>
      <vt:lpstr>１６.ＥＶ充電設備補助金算出シート</vt:lpstr>
      <vt:lpstr>１７.Ｖ２Ｈ充電設備（充放電設備）補助金算出シート</vt:lpstr>
      <vt:lpstr>１８.直交集成板（ＣＬＴ）明細</vt:lpstr>
      <vt:lpstr>１９.地中熱ヒートポンプ・システム明細</vt:lpstr>
      <vt:lpstr>２０.ＰＶＴシステム明細 </vt:lpstr>
      <vt:lpstr>２１.液体集熱式太陽熱利用システム明細</vt:lpstr>
      <vt:lpstr>２２.工程表</vt:lpstr>
      <vt:lpstr>data7</vt:lpstr>
      <vt:lpstr>'１.申請者の詳細'!Print_Area</vt:lpstr>
      <vt:lpstr>'１０.パネルラジエーター設備費用算出シート'!Print_Area</vt:lpstr>
      <vt:lpstr>'１１.蓄電システム補助対象経費算出シート（共用部）'!Print_Area</vt:lpstr>
      <vt:lpstr>'１２.MEMS補助対象経費算出シート '!Print_Area</vt:lpstr>
      <vt:lpstr>'１３.追加補助対象となる設備等の補助金額集計表'!Print_Area</vt:lpstr>
      <vt:lpstr>'１４.蓄電システム明細（専有部）'!Print_Area</vt:lpstr>
      <vt:lpstr>'１５.水害等の災害時の電源確保に配慮した蓄電システム導入計画'!Print_Area</vt:lpstr>
      <vt:lpstr>'１６.ＥＶ充電設備補助金算出シート'!Print_Area</vt:lpstr>
      <vt:lpstr>'１７.Ｖ２Ｈ充電設備（充放電設備）補助金算出シート'!Print_Area</vt:lpstr>
      <vt:lpstr>'１８.直交集成板（ＣＬＴ）明細'!Print_Area</vt:lpstr>
      <vt:lpstr>'１９.地中熱ヒートポンプ・システム明細'!Print_Area</vt:lpstr>
      <vt:lpstr>'２.全体概要'!Print_Area</vt:lpstr>
      <vt:lpstr>'２０.ＰＶＴシステム明細 '!Print_Area</vt:lpstr>
      <vt:lpstr>'２１.液体集熱式太陽熱利用システム明細'!Print_Area</vt:lpstr>
      <vt:lpstr>'２２.工程表'!Print_Area</vt:lpstr>
      <vt:lpstr>'３.補助事業概要図'!Print_Area</vt:lpstr>
      <vt:lpstr>'４.住戸情報入力'!Print_Area</vt:lpstr>
      <vt:lpstr>'５.補助対象経費総括表（まとめ）'!Print_Area</vt:lpstr>
      <vt:lpstr>'６-２.補助対象経費総括表（2年目）'!Print_Area</vt:lpstr>
      <vt:lpstr>'６-３.補助対象経費総括表（3年目）'!Print_Area</vt:lpstr>
      <vt:lpstr>'６-４.補助対象経費総括表（4年目）'!Print_Area</vt:lpstr>
      <vt:lpstr>'６ｰ１.補助対象経費総括表（1年目） '!Print_Area</vt:lpstr>
      <vt:lpstr>'７.共用部定額単価算出シート'!Print_Area</vt:lpstr>
      <vt:lpstr>'８.共用部空調設備費用算出シート'!Print_Area</vt:lpstr>
      <vt:lpstr>'９.費用明細書（共用部）'!Print_Area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個人情報の取得と利用について!Print_Area</vt:lpstr>
      <vt:lpstr>申請書類リスト!Print_Area</vt:lpstr>
      <vt:lpstr>誓約書!Print_Area</vt:lpstr>
      <vt:lpstr>入力シート!Print_Area</vt:lpstr>
      <vt:lpstr>様式第1_交付申請書!Print_Area</vt:lpstr>
      <vt:lpstr>'４.住戸情報入力'!Print_Titles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2024-04-18T11:49:47Z</cp:lastPrinted>
  <dcterms:created xsi:type="dcterms:W3CDTF">2020-04-30T03:53:05Z</dcterms:created>
  <dcterms:modified xsi:type="dcterms:W3CDTF">2024-04-18T12:36:18Z</dcterms:modified>
</cp:coreProperties>
</file>