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G:\共有ドライブ\2部_zeh\2024\02_集合ZEH-M\02_高層ZEH-M支援事業（MOE）\04_交付申請書様式\02_新規\"/>
    </mc:Choice>
  </mc:AlternateContent>
  <xr:revisionPtr revIDLastSave="0" documentId="13_ncr:1_{55FA530C-CA37-4D05-AAE6-047F0F815317}" xr6:coauthVersionLast="47" xr6:coauthVersionMax="47" xr10:uidLastSave="{00000000-0000-0000-0000-000000000000}"/>
  <bookViews>
    <workbookView xWindow="-110" yWindow="-110" windowWidth="19420" windowHeight="10420" tabRatio="878" xr2:uid="{353C3061-D23D-49DC-BBCF-35086E61DBA1}"/>
  </bookViews>
  <sheets>
    <sheet name="入力シート" sheetId="35" r:id="rId1"/>
    <sheet name="申請書類リスト" sheetId="84" r:id="rId2"/>
    <sheet name="様式第1_交付申請書" sheetId="4" r:id="rId3"/>
    <sheet name="誓約書" sheetId="98" r:id="rId4"/>
    <sheet name="個人情報の取得と利用について" sheetId="97" r:id="rId5"/>
    <sheet name="１.申請者の詳細" sheetId="6" r:id="rId6"/>
    <sheet name="２.全体概要" sheetId="7" r:id="rId7"/>
    <sheet name="３.補助事業概要図" sheetId="99" r:id="rId8"/>
    <sheet name="４.住戸情報入力" sheetId="18" r:id="rId9"/>
    <sheet name="５.補助対象経費総括表（まとめ）" sheetId="96" r:id="rId10"/>
    <sheet name="６ｰ１.補助対象経費総括表（1年目） " sheetId="55" r:id="rId11"/>
    <sheet name="６-２.補助対象経費総括表（2年目）" sheetId="93" r:id="rId12"/>
    <sheet name="６-３.補助対象経費総括表（3年目）" sheetId="94" r:id="rId13"/>
    <sheet name="６-４.補助対象経費総括表（4年目）" sheetId="95" r:id="rId14"/>
    <sheet name="old７.共用部定額単価算出シート" sheetId="85" state="hidden" r:id="rId15"/>
    <sheet name="７.共用部定額単価算出シート" sheetId="103" r:id="rId16"/>
    <sheet name="８.共用部空調設備費用算出シート" sheetId="86" r:id="rId17"/>
    <sheet name="９.費用明細書（共用部）" sheetId="44" r:id="rId18"/>
    <sheet name="１０.パネルラジエーター設備費用算出シート" sheetId="83" r:id="rId19"/>
    <sheet name="１１.蓄電システム補助対象経費算出シート（共用部）" sheetId="89" r:id="rId20"/>
    <sheet name="１２.MEMS補助対象経費算出シート " sheetId="90" r:id="rId21"/>
    <sheet name="１３.追加補助対象となる設備等の補助金額集計表" sheetId="87" r:id="rId22"/>
    <sheet name="old１４.蓄電システム明細（専有部）" sheetId="88" state="hidden" r:id="rId23"/>
    <sheet name="１４.蓄電システム明細（専有部）" sheetId="104" r:id="rId24"/>
    <sheet name="１５.水害等の災害時の電源確保に配慮した蓄電システム導入計画" sheetId="71" r:id="rId25"/>
    <sheet name="old１６.ＥＶ充電設備補助金算出シート" sheetId="92" state="hidden" r:id="rId26"/>
    <sheet name="old１７.Ｖ２Ｈ充電設備（充放電設備）補助金算出シート" sheetId="91" state="hidden" r:id="rId27"/>
    <sheet name="１６.ＥＶ充電設備補助金算出シート" sheetId="105" r:id="rId28"/>
    <sheet name="１７.Ｖ２Ｈ充電設備（充放電設備）補助金算出シート" sheetId="106" r:id="rId29"/>
    <sheet name="１８.直交集成板（ＣＬＴ）明細" sheetId="72" r:id="rId30"/>
    <sheet name="１９.地中熱ヒートポンプ・システム明細" sheetId="73" r:id="rId31"/>
    <sheet name="２０.ＰＶＴシステム明細 " sheetId="107" r:id="rId32"/>
    <sheet name="２１.液体集熱式太陽熱利用システム明細" sheetId="108" r:id="rId33"/>
    <sheet name="２２.工程表" sheetId="17" r:id="rId34"/>
  </sheets>
  <definedNames>
    <definedName name="_xlnm._FilterDatabase" localSheetId="6" hidden="1">'２.全体概要'!$A$1:$Y$59</definedName>
    <definedName name="_Key1" localSheetId="19" hidden="1">#REF!</definedName>
    <definedName name="_Key1" localSheetId="24" hidden="1">#REF!</definedName>
    <definedName name="_Key1" localSheetId="7" hidden="1">#REF!</definedName>
    <definedName name="_Key1" localSheetId="8" hidden="1">#REF!</definedName>
    <definedName name="_Key1" localSheetId="15" hidden="1">#REF!</definedName>
    <definedName name="_Key1" localSheetId="4" hidden="1">#REF!</definedName>
    <definedName name="_Key1" localSheetId="3" hidden="1">#REF!</definedName>
    <definedName name="_Key1" hidden="1">#REF!</definedName>
    <definedName name="_Key2" localSheetId="19" hidden="1">#REF!</definedName>
    <definedName name="_Key2" localSheetId="7" hidden="1">#REF!</definedName>
    <definedName name="_Key2" localSheetId="8" hidden="1">#REF!</definedName>
    <definedName name="_Key2" localSheetId="4" hidden="1">#REF!</definedName>
    <definedName name="_Key2" localSheetId="3" hidden="1">#REF!</definedName>
    <definedName name="_Key2" hidden="1">#REF!</definedName>
    <definedName name="_Order1" hidden="1">255</definedName>
    <definedName name="_Order2" hidden="1">255</definedName>
    <definedName name="_Sort" localSheetId="19" hidden="1">#REF!</definedName>
    <definedName name="_Sort" localSheetId="20" hidden="1">#REF!</definedName>
    <definedName name="_Sort" localSheetId="24"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7" hidden="1">#REF!</definedName>
    <definedName name="_Sort" localSheetId="8" hidden="1">#REF!</definedName>
    <definedName name="_Sort" localSheetId="15" hidden="1">#REF!</definedName>
    <definedName name="_Sort" localSheetId="22" hidden="1">#REF!</definedName>
    <definedName name="_Sort" localSheetId="25" hidden="1">#REF!</definedName>
    <definedName name="_Sort" localSheetId="26" hidden="1">#REF!</definedName>
    <definedName name="_Sort" localSheetId="4" hidden="1">#REF!</definedName>
    <definedName name="_Sort" localSheetId="3" hidden="1">#REF!</definedName>
    <definedName name="_Sort" hidden="1">#REF!</definedName>
    <definedName name="a" localSheetId="7" hidden="1">#REF!</definedName>
    <definedName name="a" localSheetId="15" hidden="1">#REF!</definedName>
    <definedName name="a" localSheetId="3" hidden="1">#REF!</definedName>
    <definedName name="a" hidden="1">#REF!</definedName>
    <definedName name="Ａ．居室シーリングライト" localSheetId="22">#REF!</definedName>
    <definedName name="Ａ．居室シーリングライト" localSheetId="25">#REF!</definedName>
    <definedName name="Ａ．居室シーリングライト" localSheetId="26">#REF!</definedName>
    <definedName name="Ｄ．室内用スポットライト" localSheetId="22">#REF!</definedName>
    <definedName name="data7">'７.共用部定額単価算出シート'!$Z$10:$AB$18</definedName>
    <definedName name="Ｅ．ブラケット" localSheetId="22">#REF!</definedName>
    <definedName name="Esub一覧" localSheetId="7" hidden="1">#REF!</definedName>
    <definedName name="Esub一覧" localSheetId="8" hidden="1">#REF!</definedName>
    <definedName name="Esub一覧" localSheetId="3" hidden="1">#REF!</definedName>
    <definedName name="Esub一覧" hidden="1">#REF!</definedName>
    <definedName name="ＨＵＵ" localSheetId="7" hidden="1">#REF!</definedName>
    <definedName name="ＨＵＵ" localSheetId="8" hidden="1">#REF!</definedName>
    <definedName name="ＨＵＵ" localSheetId="3" hidden="1">#REF!</definedName>
    <definedName name="ＨＵＵ" hidden="1">#REF!</definedName>
    <definedName name="_xlnm.Print_Area" localSheetId="5">'１.申請者の詳細'!$A$4:$J$144</definedName>
    <definedName name="_xlnm.Print_Area" localSheetId="18">'１０.パネルラジエーター設備費用算出シート'!$B$3:$O$56</definedName>
    <definedName name="_xlnm.Print_Area" localSheetId="19">'１１.蓄電システム補助対象経費算出シート（共用部）'!$B$4:$AI$43</definedName>
    <definedName name="_xlnm.Print_Area" localSheetId="20">'１２.MEMS補助対象経費算出シート '!$B$4:$AI$64</definedName>
    <definedName name="_xlnm.Print_Area" localSheetId="21">'１３.追加補助対象となる設備等の補助金額集計表'!$B$3:$L$60</definedName>
    <definedName name="_xlnm.Print_Area" localSheetId="23">'１４.蓄電システム明細（専有部）'!$B$4:$X$49</definedName>
    <definedName name="_xlnm.Print_Area" localSheetId="24">'１５.水害等の災害時の電源確保に配慮した蓄電システム導入計画'!$B$4:$AE$54</definedName>
    <definedName name="_xlnm.Print_Area" localSheetId="27">'１６.ＥＶ充電設備補助金算出シート'!$A$4:$AA$42</definedName>
    <definedName name="_xlnm.Print_Area" localSheetId="28">'１７.Ｖ２Ｈ充電設備（充放電設備）補助金算出シート'!$B$4:$Z$42</definedName>
    <definedName name="_xlnm.Print_Area" localSheetId="29">'１８.直交集成板（ＣＬＴ）明細'!$B$3:$Y$31</definedName>
    <definedName name="_xlnm.Print_Area" localSheetId="30">'１９.地中熱ヒートポンプ・システム明細'!$B$3:$W$36</definedName>
    <definedName name="_xlnm.Print_Area" localSheetId="6">'２.全体概要'!$A$4:$AJ$64</definedName>
    <definedName name="_xlnm.Print_Area" localSheetId="31">'２０.ＰＶＴシステム明細 '!$B$3:$W$35</definedName>
    <definedName name="_xlnm.Print_Area" localSheetId="32">'２１.液体集熱式太陽熱利用システム明細'!$B$3:$W$32</definedName>
    <definedName name="_xlnm.Print_Area" localSheetId="33">'２２.工程表'!$A$3:$AF$56</definedName>
    <definedName name="_xlnm.Print_Area" localSheetId="7">'３.補助事業概要図'!$A$3:$O$57</definedName>
    <definedName name="_xlnm.Print_Area" localSheetId="8">'４.住戸情報入力'!$A$4:$BA$313</definedName>
    <definedName name="_xlnm.Print_Area" localSheetId="9">'５.補助対象経費総括表（まとめ）'!$A$3:$I$47</definedName>
    <definedName name="_xlnm.Print_Area" localSheetId="11">'６-２.補助対象経費総括表（2年目）'!$A$2:$S$54</definedName>
    <definedName name="_xlnm.Print_Area" localSheetId="12">'６-３.補助対象経費総括表（3年目）'!$A$2:$S$54</definedName>
    <definedName name="_xlnm.Print_Area" localSheetId="13">'６-４.補助対象経費総括表（4年目）'!$A$2:$S$54</definedName>
    <definedName name="_xlnm.Print_Area" localSheetId="10">'６ｰ１.補助対象経費総括表（1年目） '!$A$2:$S$54</definedName>
    <definedName name="_xlnm.Print_Area" localSheetId="15">'７.共用部定額単価算出シート'!$A$3:$X$52</definedName>
    <definedName name="_xlnm.Print_Area" localSheetId="16">'８.共用部空調設備費用算出シート'!$A$3:$L$49</definedName>
    <definedName name="_xlnm.Print_Area" localSheetId="17">'９.費用明細書（共用部）'!$A$6:$AV$71</definedName>
    <definedName name="_xlnm.Print_Area" localSheetId="22">'old１４.蓄電システム明細（専有部）'!$B$4:$Z$50</definedName>
    <definedName name="_xlnm.Print_Area" localSheetId="25">'old１６.ＥＶ充電設備補助金算出シート'!$B$4:$AA$41</definedName>
    <definedName name="_xlnm.Print_Area" localSheetId="26">'old１７.Ｖ２Ｈ充電設備（充放電設備）補助金算出シート'!$B$4:$Z$46</definedName>
    <definedName name="_xlnm.Print_Area" localSheetId="14">'old７.共用部定額単価算出シート'!$A$3:$T$47</definedName>
    <definedName name="_xlnm.Print_Area" localSheetId="4">個人情報の取得と利用について!$B$3:$AV$119</definedName>
    <definedName name="_xlnm.Print_Area" localSheetId="1">申請書類リスト!$B$5:$G$54</definedName>
    <definedName name="_xlnm.Print_Area" localSheetId="3">誓約書!$B$3:$AR$78</definedName>
    <definedName name="_xlnm.Print_Area" localSheetId="0">入力シート!$A$1:$M$176</definedName>
    <definedName name="_xlnm.Print_Area" localSheetId="2">様式第1_交付申請書!$A$3:$P$336</definedName>
    <definedName name="_xlnm.Print_Titles" localSheetId="8">'４.住戸情報入力'!$8:$12</definedName>
    <definedName name="WEBプログラム" localSheetId="22">#REF!</definedName>
    <definedName name="WEBプログラム" localSheetId="25">#REF!</definedName>
    <definedName name="WEBプログラム" localSheetId="26">#REF!</definedName>
    <definedName name="あ" localSheetId="19" hidden="1">#REF!</definedName>
    <definedName name="あ" localSheetId="20" hidden="1">#REF!</definedName>
    <definedName name="あ" localSheetId="24"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7" hidden="1">#REF!</definedName>
    <definedName name="あ" localSheetId="8" hidden="1">#REF!</definedName>
    <definedName name="あ" localSheetId="15" hidden="1">#REF!</definedName>
    <definedName name="あ" localSheetId="22" hidden="1">#REF!</definedName>
    <definedName name="あ" localSheetId="25" hidden="1">#REF!</definedName>
    <definedName name="あ" localSheetId="26" hidden="1">#REF!</definedName>
    <definedName name="あ" localSheetId="4" hidden="1">#REF!</definedName>
    <definedName name="あ" localSheetId="3" hidden="1">#REF!</definedName>
    <definedName name="あ" hidden="1">#REF!</definedName>
    <definedName name="あｆｇｄｆｇ" localSheetId="7" hidden="1">#REF!</definedName>
    <definedName name="あｆｇｄｆｇ" localSheetId="3" hidden="1">#REF!</definedName>
    <definedName name="あｆｇｄｆｇ" hidden="1">#REF!</definedName>
    <definedName name="い" localSheetId="7" hidden="1">#REF!</definedName>
    <definedName name="い" localSheetId="3" hidden="1">#REF!</definedName>
    <definedName name="い" hidden="1">#REF!</definedName>
    <definedName name="おｋ" localSheetId="7" hidden="1">#REF!</definedName>
    <definedName name="おｋ" localSheetId="3" hidden="1">#REF!</definedName>
    <definedName name="おｋ" hidden="1">#REF!</definedName>
    <definedName name="スポットライト" localSheetId="22">#REF!</definedName>
    <definedName name="スポットライト" localSheetId="25">#REF!</definedName>
    <definedName name="スポットライト" localSheetId="26">#REF!</definedName>
    <definedName name="せつび" localSheetId="7" hidden="1">#REF!</definedName>
    <definedName name="せつび" localSheetId="3" hidden="1">#REF!</definedName>
    <definedName name="せつび" hidden="1">#REF!</definedName>
    <definedName name="フットライト" localSheetId="22">#REF!</definedName>
    <definedName name="ブラケット" localSheetId="22">#REF!</definedName>
    <definedName name="ペンダント" localSheetId="22">#REF!</definedName>
    <definedName name="開始月" localSheetId="22">#REF!</definedName>
    <definedName name="開始日" localSheetId="22">#REF!</definedName>
    <definedName name="開始年" localSheetId="22">#REF!</definedName>
    <definedName name="居室シーリングライト" localSheetId="22">#REF!</definedName>
    <definedName name="照明器具" localSheetId="22">#REF!</definedName>
    <definedName name="設備タイプ別設備仕様書" localSheetId="7" hidden="1">#REF!</definedName>
    <definedName name="設備タイプ別設備仕様書" localSheetId="15" hidden="1">#REF!</definedName>
    <definedName name="設備タイプ別設備仕様書" localSheetId="3" hidden="1">#REF!</definedName>
    <definedName name="設備タイプ別設備仕様書" hidden="1">#REF!</definedName>
    <definedName name="設備タイプ別設備仕様書ｃ" localSheetId="7" hidden="1">#REF!</definedName>
    <definedName name="設備タイプ別設備仕様書ｃ" localSheetId="15" hidden="1">#REF!</definedName>
    <definedName name="設備タイプ別設備仕様書ｃ" localSheetId="3" hidden="1">#REF!</definedName>
    <definedName name="設備タイプ別設備仕様書ｃ" hidden="1">#REF!</definedName>
    <definedName name="締切月" localSheetId="22">#REF!</definedName>
    <definedName name="締切日" localSheetId="22">#REF!</definedName>
    <definedName name="締切年" localSheetId="22">#REF!</definedName>
    <definedName name="補助対象経費1" localSheetId="2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 i="108" l="1"/>
  <c r="J7" i="107"/>
  <c r="J7" i="73"/>
  <c r="J7" i="72"/>
  <c r="J8" i="106"/>
  <c r="J8" i="105"/>
  <c r="J8" i="104"/>
  <c r="C4" i="99"/>
  <c r="I25" i="87" l="1"/>
  <c r="G49" i="87"/>
  <c r="O46" i="7"/>
  <c r="J46" i="7"/>
  <c r="I50" i="87" l="1"/>
  <c r="I57" i="87"/>
  <c r="G57" i="87"/>
  <c r="G52" i="87"/>
  <c r="G51" i="87"/>
  <c r="G50" i="87"/>
  <c r="I43" i="87"/>
  <c r="I39" i="87"/>
  <c r="I38" i="87"/>
  <c r="I36" i="87"/>
  <c r="G29" i="87"/>
  <c r="G25" i="87"/>
  <c r="G24" i="87"/>
  <c r="G37" i="87"/>
  <c r="G36" i="87"/>
  <c r="G35" i="87"/>
  <c r="I29" i="87"/>
  <c r="I24" i="87"/>
  <c r="I22" i="87"/>
  <c r="G23" i="87"/>
  <c r="G22" i="87"/>
  <c r="G21" i="87"/>
  <c r="I15" i="87"/>
  <c r="G15" i="87"/>
  <c r="I11" i="87"/>
  <c r="I10" i="87"/>
  <c r="I8" i="87"/>
  <c r="G11" i="87"/>
  <c r="G10" i="87"/>
  <c r="G9" i="87"/>
  <c r="G8" i="87"/>
  <c r="G7" i="87"/>
  <c r="W50" i="103"/>
  <c r="Q50" i="103"/>
  <c r="Q51" i="103" s="1"/>
  <c r="K50" i="103"/>
  <c r="E50" i="103"/>
  <c r="J26" i="104" l="1"/>
  <c r="J28" i="104" s="1"/>
  <c r="J21" i="104"/>
  <c r="G39" i="87"/>
  <c r="G38" i="87"/>
  <c r="J39" i="105" l="1"/>
  <c r="J23" i="108"/>
  <c r="J23" i="107"/>
  <c r="J39" i="106"/>
  <c r="J37" i="106"/>
  <c r="J35" i="106"/>
  <c r="J29" i="106"/>
  <c r="J24" i="106"/>
  <c r="J23" i="106"/>
  <c r="J28" i="105"/>
  <c r="J22" i="105"/>
  <c r="J23" i="105" s="1"/>
  <c r="J34" i="105" s="1"/>
  <c r="J32" i="104"/>
  <c r="J34" i="104" s="1"/>
  <c r="H30" i="104"/>
  <c r="O23" i="108" l="1"/>
  <c r="I53" i="87" s="1"/>
  <c r="G53" i="87"/>
  <c r="O23" i="107"/>
  <c r="K30" i="104"/>
  <c r="J36" i="104" s="1"/>
  <c r="J41" i="104" s="1"/>
  <c r="J48" i="104" s="1"/>
  <c r="J36" i="105"/>
  <c r="J41" i="105" s="1"/>
  <c r="J41" i="106"/>
  <c r="I52" i="87" l="1"/>
  <c r="I58" i="87" l="1"/>
  <c r="I44" i="87"/>
  <c r="I30" i="87"/>
  <c r="I16" i="87"/>
  <c r="W20" i="103"/>
  <c r="W19" i="103"/>
  <c r="W18" i="103"/>
  <c r="W17" i="103"/>
  <c r="W16" i="103"/>
  <c r="W15" i="103"/>
  <c r="W14" i="103"/>
  <c r="W13" i="103"/>
  <c r="Q20" i="103"/>
  <c r="Q19" i="103"/>
  <c r="Q18" i="103"/>
  <c r="Q17" i="103"/>
  <c r="Q16" i="103"/>
  <c r="Q15" i="103"/>
  <c r="Q14" i="103"/>
  <c r="Q13" i="103"/>
  <c r="K20" i="103"/>
  <c r="K19" i="103"/>
  <c r="K18" i="103"/>
  <c r="K17" i="103"/>
  <c r="K16" i="103"/>
  <c r="K15" i="103"/>
  <c r="K14" i="103"/>
  <c r="K13" i="103"/>
  <c r="E20" i="103"/>
  <c r="E18" i="103"/>
  <c r="E19" i="103"/>
  <c r="E17" i="103"/>
  <c r="E16" i="103"/>
  <c r="E15" i="103"/>
  <c r="E14" i="103"/>
  <c r="E13" i="103"/>
  <c r="E4" i="99" l="1"/>
  <c r="E12" i="86" l="1"/>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W40" i="103"/>
  <c r="Q40" i="103"/>
  <c r="K40" i="103"/>
  <c r="E40" i="103"/>
  <c r="W39" i="103"/>
  <c r="W41" i="103" s="1"/>
  <c r="W47" i="103" s="1"/>
  <c r="Q39" i="103"/>
  <c r="Q41" i="103" s="1"/>
  <c r="Q47" i="103" s="1"/>
  <c r="K39" i="103"/>
  <c r="K41" i="103" s="1"/>
  <c r="K47" i="103" s="1"/>
  <c r="E39" i="103"/>
  <c r="E41" i="103" s="1"/>
  <c r="E47" i="103" s="1"/>
  <c r="W34" i="103"/>
  <c r="Q34" i="103"/>
  <c r="K34" i="103"/>
  <c r="E34" i="103"/>
  <c r="W33" i="103"/>
  <c r="Q33" i="103"/>
  <c r="K33" i="103"/>
  <c r="E33" i="103"/>
  <c r="W32" i="103"/>
  <c r="Q32" i="103"/>
  <c r="K32" i="103"/>
  <c r="E32" i="103"/>
  <c r="W31" i="103"/>
  <c r="W35" i="103" s="1"/>
  <c r="W46" i="103" s="1"/>
  <c r="Q31" i="103"/>
  <c r="K31" i="103"/>
  <c r="E31" i="103"/>
  <c r="W30" i="103"/>
  <c r="Q30" i="103"/>
  <c r="Q35" i="103" s="1"/>
  <c r="Q46" i="103" s="1"/>
  <c r="K30" i="103"/>
  <c r="K35" i="103" s="1"/>
  <c r="K46" i="103" s="1"/>
  <c r="E30" i="103"/>
  <c r="E35" i="103" s="1"/>
  <c r="E46" i="103" s="1"/>
  <c r="W25" i="103"/>
  <c r="Q25" i="103"/>
  <c r="K25" i="103"/>
  <c r="E25" i="103"/>
  <c r="W24" i="103"/>
  <c r="Q24" i="103"/>
  <c r="K24" i="103"/>
  <c r="E24" i="103"/>
  <c r="W23" i="103"/>
  <c r="Q23" i="103"/>
  <c r="K23" i="103"/>
  <c r="E23" i="103"/>
  <c r="W22" i="103"/>
  <c r="Q22" i="103"/>
  <c r="K22" i="103"/>
  <c r="E22" i="103"/>
  <c r="K11" i="103" l="1"/>
  <c r="W11" i="103"/>
  <c r="Q11" i="103"/>
  <c r="E11" i="103"/>
  <c r="W26" i="7" l="1"/>
  <c r="L14" i="7"/>
  <c r="J34" i="91"/>
  <c r="V17" i="90"/>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4" i="98"/>
  <c r="S74" i="98"/>
  <c r="Q73" i="98"/>
  <c r="AA71" i="98"/>
  <c r="S71" i="98"/>
  <c r="Q70" i="98"/>
  <c r="B7" i="98"/>
  <c r="U84" i="97" l="1"/>
  <c r="U81" i="97"/>
  <c r="U78" i="97"/>
  <c r="C36" i="6" l="1"/>
  <c r="C45" i="6"/>
  <c r="C44" i="6"/>
  <c r="C43" i="6"/>
  <c r="C42" i="6"/>
  <c r="C41" i="6"/>
  <c r="C40" i="6"/>
  <c r="C39" i="6"/>
  <c r="C38" i="6"/>
  <c r="C37" i="6"/>
  <c r="Q48" i="93" l="1"/>
  <c r="O47" i="93"/>
  <c r="Q47" i="93" s="1"/>
  <c r="O46" i="93"/>
  <c r="Q46" i="93" s="1"/>
  <c r="O45" i="93"/>
  <c r="Q45" i="93" s="1"/>
  <c r="Q44" i="93"/>
  <c r="Q49" i="93" s="1"/>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5" i="7"/>
  <c r="Q14" i="93" l="1"/>
  <c r="J28" i="88" l="1"/>
  <c r="J8" i="88" l="1"/>
  <c r="J44" i="91" l="1"/>
  <c r="J42" i="91"/>
  <c r="J22" i="91" l="1"/>
  <c r="J30" i="4" l="1"/>
  <c r="J24" i="4"/>
  <c r="J18" i="4"/>
  <c r="J12" i="4"/>
  <c r="AA68" i="98" s="1"/>
  <c r="AC75" i="97" l="1"/>
  <c r="N7" i="83"/>
  <c r="C137" i="6" l="1"/>
  <c r="C135" i="6"/>
  <c r="C134" i="6"/>
  <c r="C126" i="6"/>
  <c r="C124" i="6"/>
  <c r="C123" i="6"/>
  <c r="C107" i="6"/>
  <c r="C105" i="6"/>
  <c r="C104" i="6"/>
  <c r="C96" i="6"/>
  <c r="C94" i="6"/>
  <c r="C93" i="6"/>
  <c r="C78" i="6"/>
  <c r="C76" i="6"/>
  <c r="C75" i="6"/>
  <c r="C67" i="6"/>
  <c r="C65" i="6"/>
  <c r="C64" i="6"/>
  <c r="C30" i="6"/>
  <c r="C28" i="6"/>
  <c r="C27" i="6"/>
  <c r="C12" i="6"/>
  <c r="C14" i="6"/>
  <c r="C11" i="6"/>
  <c r="C7" i="6"/>
  <c r="AC84" i="97"/>
  <c r="S83" i="97"/>
  <c r="AC81" i="97"/>
  <c r="S80" i="97"/>
  <c r="AC78" i="97"/>
  <c r="S77" i="97"/>
  <c r="G11" i="4"/>
  <c r="G12" i="4"/>
  <c r="G28" i="4"/>
  <c r="G22" i="4"/>
  <c r="G16" i="4"/>
  <c r="G10" i="4"/>
  <c r="S74" i="97" l="1"/>
  <c r="Q67" i="98"/>
  <c r="S68" i="98"/>
  <c r="U75" i="97"/>
  <c r="G31" i="4"/>
  <c r="G25" i="4"/>
  <c r="G13" i="4"/>
  <c r="AG72" i="97" l="1"/>
  <c r="J8" i="91" l="1"/>
  <c r="J8" i="92"/>
  <c r="J8" i="90" l="1"/>
  <c r="C11" i="7"/>
  <c r="M10" i="7"/>
  <c r="C10" i="7"/>
  <c r="H64" i="4" l="1"/>
  <c r="H63" i="4"/>
  <c r="C6" i="7"/>
  <c r="L5" i="4"/>
  <c r="AH65" i="98" s="1"/>
  <c r="G9" i="4"/>
  <c r="J34" i="90"/>
  <c r="AV13" i="18" l="1"/>
  <c r="J20" i="88" l="1"/>
  <c r="J32" i="88" l="1"/>
  <c r="E42" i="96" l="1"/>
  <c r="E46" i="96" s="1"/>
  <c r="E28" i="96"/>
  <c r="E32" i="96" s="1"/>
  <c r="E9" i="96"/>
  <c r="J31" i="92" l="1"/>
  <c r="J38" i="92" s="1"/>
  <c r="J40" i="92" s="1"/>
  <c r="J32" i="73" l="1"/>
  <c r="J21" i="92"/>
  <c r="J40" i="91" l="1"/>
  <c r="J40" i="88"/>
  <c r="J49" i="88" s="1"/>
  <c r="J46" i="91" l="1"/>
  <c r="Q48" i="95"/>
  <c r="O47" i="95"/>
  <c r="Q47" i="95" s="1"/>
  <c r="O46" i="95"/>
  <c r="Q46" i="95" s="1"/>
  <c r="O45" i="95"/>
  <c r="Q45" i="95" s="1"/>
  <c r="Q44" i="95"/>
  <c r="Q49" i="95" s="1"/>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Q49" i="94" s="1"/>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27" i="95"/>
  <c r="Q43" i="94"/>
  <c r="Q27" i="93"/>
  <c r="Q32" i="55"/>
  <c r="Q22" i="93" l="1"/>
  <c r="Q33" i="94"/>
  <c r="Q33" i="93"/>
  <c r="Q33" i="95"/>
  <c r="Q22" i="95"/>
  <c r="Q22" i="94"/>
  <c r="Q50" i="93" l="1"/>
  <c r="Q50" i="94"/>
  <c r="Q50" i="95"/>
  <c r="K14" i="55"/>
  <c r="Q14" i="55" s="1"/>
  <c r="K15" i="55"/>
  <c r="Q15" i="55" s="1"/>
  <c r="F175" i="35" l="1"/>
  <c r="G43" i="87" l="1"/>
  <c r="I15" i="7" l="1"/>
  <c r="I7" i="96" l="1"/>
  <c r="I11" i="96" s="1"/>
  <c r="Q24" i="7"/>
  <c r="O9" i="55"/>
  <c r="Q9" i="55" s="1"/>
  <c r="O10" i="55"/>
  <c r="Q10" i="55" s="1"/>
  <c r="K48" i="86"/>
  <c r="E48" i="86"/>
  <c r="K39" i="86"/>
  <c r="E39" i="86"/>
  <c r="K30" i="86"/>
  <c r="E30" i="86"/>
  <c r="K21" i="86"/>
  <c r="E21" i="86"/>
  <c r="K12" i="86"/>
  <c r="W12" i="103" l="1"/>
  <c r="W26" i="103" s="1"/>
  <c r="W45" i="103" s="1"/>
  <c r="W51" i="103" s="1"/>
  <c r="Q51" i="95" s="1"/>
  <c r="Q12" i="103"/>
  <c r="Q26" i="103" s="1"/>
  <c r="Q45" i="103" s="1"/>
  <c r="Q51" i="94" s="1"/>
  <c r="K12" i="103"/>
  <c r="K26" i="103" s="1"/>
  <c r="K45" i="103" s="1"/>
  <c r="K51" i="103" s="1"/>
  <c r="Q51" i="93" s="1"/>
  <c r="E12" i="103"/>
  <c r="E26" i="103" s="1"/>
  <c r="E45" i="103" s="1"/>
  <c r="E51" i="103" s="1"/>
  <c r="Q51" i="55" s="1"/>
  <c r="Q11" i="55"/>
  <c r="D19" i="96" s="1"/>
  <c r="F94" i="4" s="1"/>
  <c r="N94" i="4"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F19" i="96" l="1"/>
  <c r="D9" i="96"/>
  <c r="C9" i="96" s="1"/>
  <c r="C19" i="96"/>
  <c r="C94" i="4" s="1"/>
  <c r="T45" i="7"/>
  <c r="T44" i="7"/>
  <c r="T43" i="7"/>
  <c r="T42" i="7"/>
  <c r="T41" i="7"/>
  <c r="T40" i="7"/>
  <c r="T39" i="7"/>
  <c r="T38" i="7"/>
  <c r="T37" i="7"/>
  <c r="T36" i="7"/>
  <c r="T35" i="7"/>
  <c r="T34" i="7"/>
  <c r="T33" i="7"/>
  <c r="T32" i="7"/>
  <c r="T31" i="7"/>
  <c r="S20" i="85" l="1"/>
  <c r="S19" i="85"/>
  <c r="N20" i="85"/>
  <c r="N19" i="85"/>
  <c r="I20" i="85"/>
  <c r="I19" i="85"/>
  <c r="D20" i="85"/>
  <c r="D19" i="85"/>
  <c r="T48" i="7" l="1"/>
  <c r="T47" i="7"/>
  <c r="T49" i="7"/>
  <c r="N54" i="83"/>
  <c r="G54" i="83"/>
  <c r="T46" i="7"/>
  <c r="K5" i="96" s="1"/>
  <c r="I51" i="87" l="1"/>
  <c r="I37" i="87"/>
  <c r="I23" i="87"/>
  <c r="I9" i="87" l="1"/>
  <c r="S18" i="85" l="1"/>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I54" i="87"/>
  <c r="I40" i="87"/>
  <c r="J20" i="72"/>
  <c r="O19" i="72"/>
  <c r="O18" i="72"/>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49" i="55" s="1"/>
  <c r="Q34" i="55"/>
  <c r="K13" i="18"/>
  <c r="S21" i="85" l="1"/>
  <c r="S40" i="85" s="1"/>
  <c r="S46" i="85" s="1"/>
  <c r="D21" i="85"/>
  <c r="D40" i="85" s="1"/>
  <c r="D46" i="85" s="1"/>
  <c r="I21" i="85"/>
  <c r="I40" i="85" s="1"/>
  <c r="I46" i="85" s="1"/>
  <c r="N21" i="85"/>
  <c r="N40" i="85" s="1"/>
  <c r="N13" i="83"/>
  <c r="G13" i="83"/>
  <c r="N23" i="83"/>
  <c r="G23" i="83"/>
  <c r="G33" i="83"/>
  <c r="Q35" i="55" l="1"/>
  <c r="I26" i="87" l="1"/>
  <c r="J12" i="72"/>
  <c r="O17" i="72"/>
  <c r="O16" i="72"/>
  <c r="O20" i="72" l="1"/>
  <c r="I12" i="87"/>
  <c r="T17" i="72"/>
  <c r="T19" i="72"/>
  <c r="I59" i="87" s="1"/>
  <c r="F45" i="96" s="1"/>
  <c r="G45" i="96" s="1"/>
  <c r="T18" i="72"/>
  <c r="T16" i="72"/>
  <c r="K31" i="55"/>
  <c r="Q31" i="55" s="1"/>
  <c r="Q33" i="55" s="1"/>
  <c r="K20" i="55"/>
  <c r="Q20" i="55" s="1"/>
  <c r="I17" i="87" l="1"/>
  <c r="F24" i="96" s="1"/>
  <c r="I31" i="87"/>
  <c r="F31" i="96" s="1"/>
  <c r="G31" i="96" s="1"/>
  <c r="I45" i="87"/>
  <c r="F38" i="96" s="1"/>
  <c r="G38" i="96" s="1"/>
  <c r="T20" i="72"/>
  <c r="N97" i="4" l="1"/>
  <c r="F13" i="96"/>
  <c r="G24" i="96"/>
  <c r="G13" i="96" s="1"/>
  <c r="K21" i="55" l="1"/>
  <c r="Q21" i="55" s="1"/>
  <c r="K19" i="55"/>
  <c r="Q19" i="55" s="1"/>
  <c r="K18" i="55"/>
  <c r="Q18" i="55" s="1"/>
  <c r="K17" i="55"/>
  <c r="Q17" i="55" s="1"/>
  <c r="K16" i="55"/>
  <c r="Q16" i="55" s="1"/>
  <c r="Q22" i="55" l="1"/>
  <c r="I19" i="7"/>
  <c r="I23" i="7" l="1"/>
  <c r="C8" i="7" l="1"/>
  <c r="C133" i="6" l="1"/>
  <c r="C136" i="6"/>
  <c r="C138" i="6"/>
  <c r="C139" i="6"/>
  <c r="C140" i="6"/>
  <c r="C132" i="6"/>
  <c r="D131" i="6"/>
  <c r="C128" i="6"/>
  <c r="C127" i="6"/>
  <c r="C125" i="6"/>
  <c r="C122" i="6"/>
  <c r="C121" i="6"/>
  <c r="C120" i="6"/>
  <c r="C119" i="6"/>
  <c r="C103" i="6"/>
  <c r="C106" i="6"/>
  <c r="C108" i="6"/>
  <c r="C109" i="6"/>
  <c r="C110" i="6"/>
  <c r="C102" i="6"/>
  <c r="D101" i="6"/>
  <c r="C98" i="6"/>
  <c r="C97" i="6"/>
  <c r="C95" i="6"/>
  <c r="C92" i="6"/>
  <c r="C91" i="6"/>
  <c r="C90" i="6"/>
  <c r="C89" i="6"/>
  <c r="C74" i="6"/>
  <c r="C77" i="6"/>
  <c r="C79" i="6"/>
  <c r="C80" i="6"/>
  <c r="C81" i="6"/>
  <c r="C73" i="6"/>
  <c r="D72" i="6"/>
  <c r="C69" i="6"/>
  <c r="C68" i="6"/>
  <c r="C66" i="6"/>
  <c r="C63" i="6"/>
  <c r="C62" i="6"/>
  <c r="C61" i="6"/>
  <c r="C60" i="6"/>
  <c r="C51" i="6"/>
  <c r="C50" i="6"/>
  <c r="C49" i="6"/>
  <c r="C48" i="6"/>
  <c r="C33" i="6"/>
  <c r="C32" i="6"/>
  <c r="C31" i="6"/>
  <c r="C29" i="6"/>
  <c r="C26" i="6"/>
  <c r="C25" i="6"/>
  <c r="D24" i="6"/>
  <c r="C21" i="6"/>
  <c r="C20" i="6"/>
  <c r="C19" i="6"/>
  <c r="C16" i="6"/>
  <c r="C15" i="6"/>
  <c r="C13" i="6"/>
  <c r="C10" i="6"/>
  <c r="C9" i="6"/>
  <c r="C8"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2" i="95" s="1"/>
  <c r="Q53" i="95" s="1"/>
  <c r="K26" i="44"/>
  <c r="K308" i="18"/>
  <c r="M308" i="18"/>
  <c r="K309" i="18"/>
  <c r="M309" i="18"/>
  <c r="K310" i="18"/>
  <c r="M310" i="18"/>
  <c r="K311" i="18"/>
  <c r="M311" i="18"/>
  <c r="K312" i="18"/>
  <c r="M312" i="18"/>
  <c r="K313" i="18"/>
  <c r="M313" i="18"/>
  <c r="N46" i="85" l="1"/>
  <c r="Q52" i="94" s="1"/>
  <c r="Q53" i="94" s="1"/>
  <c r="D35" i="96" s="1"/>
  <c r="E39" i="96"/>
  <c r="D42" i="96"/>
  <c r="D45" i="85"/>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A33796E9-BB6F-4915-9867-711BD97518EE}">
      <text>
        <r>
          <rPr>
            <sz val="12"/>
            <color indexed="81"/>
            <rFont val="MS P ゴシック"/>
            <family val="3"/>
            <charset val="128"/>
          </rPr>
          <t>マイナスの値を入力すること</t>
        </r>
      </text>
    </comment>
    <comment ref="J45"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実莉</author>
    <author>小原 大輔</author>
    <author>田口 拓弥</author>
  </authors>
  <commentList>
    <comment ref="H9" authorId="0" shapeId="0" xr:uid="{73A43A72-724B-4E81-9A25-B7D5FADD001F}">
      <text>
        <r>
          <rPr>
            <b/>
            <sz val="12"/>
            <color indexed="81"/>
            <rFont val="MS P ゴシック"/>
            <family val="3"/>
            <charset val="128"/>
          </rPr>
          <t>公募要領Ｐ１７,Ｐ１８参照</t>
        </r>
      </text>
    </comment>
    <comment ref="J13" authorId="0" shapeId="0" xr:uid="{1703D7DC-8E46-4036-AFAD-41AC31C9D9BE}">
      <text>
        <r>
          <rPr>
            <b/>
            <sz val="12"/>
            <color indexed="81"/>
            <rFont val="MS P ゴシック"/>
            <family val="3"/>
            <charset val="128"/>
          </rPr>
          <t>該当なしの場合、選択不要</t>
        </r>
      </text>
    </comment>
    <comment ref="O13" authorId="0" shapeId="0" xr:uid="{FBF5098E-58B4-4E4E-B9BE-C02D27E5E025}">
      <text>
        <r>
          <rPr>
            <b/>
            <sz val="12"/>
            <color indexed="81"/>
            <rFont val="MS P ゴシック"/>
            <family val="3"/>
            <charset val="128"/>
          </rPr>
          <t>補助対象外の場合、"-"を選択すること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冷房時の値を選択すること</t>
        </r>
      </text>
    </comment>
    <comment ref="V13" authorId="1" shapeId="0" xr:uid="{08B0B879-1A0E-4ED1-9270-1F3691A0C739}">
      <text>
        <r>
          <rPr>
            <b/>
            <sz val="12"/>
            <color indexed="81"/>
            <rFont val="MS P ゴシック"/>
            <family val="3"/>
            <charset val="128"/>
          </rPr>
          <t>冷房時の値を選択すること</t>
        </r>
      </text>
    </comment>
    <comment ref="AP13" authorId="2" shapeId="0" xr:uid="{5A041B53-44A3-42B8-98E3-A25F94231D8F}">
      <text>
        <r>
          <rPr>
            <b/>
            <sz val="9"/>
            <color indexed="81"/>
            <rFont val="MS P ゴシック"/>
            <family val="3"/>
            <charset val="128"/>
          </rPr>
          <t>該当住戸に導入する蓄電システムの初期実効容量を入力すること</t>
        </r>
      </text>
    </comment>
    <comment ref="AU13" authorId="3" shapeId="0" xr:uid="{0C5E6EB4-0930-45AA-8436-F147B86D29B5}">
      <text>
        <r>
          <rPr>
            <b/>
            <sz val="9"/>
            <color indexed="81"/>
            <rFont val="MS P ゴシック"/>
            <family val="3"/>
            <charset val="128"/>
          </rPr>
          <t>１０.パネルラジエーター設備費用算出シートで算出した該当の導入タイプを選択すること</t>
        </r>
      </text>
    </comment>
    <comment ref="AY13" authorId="4" shapeId="0" xr:uid="{51C1AFF9-B035-45FC-BEE2-0825F0657A27}">
      <text>
        <r>
          <rPr>
            <b/>
            <sz val="9"/>
            <color indexed="81"/>
            <rFont val="MS P ゴシック"/>
            <family val="3"/>
            <charset val="128"/>
          </rPr>
          <t>補助金額は「１７.Ｖ２Ｈ充電設備（充放電設備）補助金算出シート及び「１９.地中熱ヒートポンプ・システム明細」で算定した金額を住戸毎に入力すること　※複数導入の場合は住戸毎に合算した金額を入力すること</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List>
</comments>
</file>

<file path=xl/sharedStrings.xml><?xml version="1.0" encoding="utf-8"?>
<sst xmlns="http://schemas.openxmlformats.org/spreadsheetml/2006/main" count="3743" uniqueCount="1364">
  <si>
    <t>補助事業の名称</t>
    <rPh sb="0" eb="2">
      <t>ホジョ</t>
    </rPh>
    <rPh sb="2" eb="4">
      <t>ジギョウ</t>
    </rPh>
    <rPh sb="5" eb="7">
      <t>メイショウ</t>
    </rPh>
    <phoneticPr fontId="21"/>
  </si>
  <si>
    <t>事業期間区分</t>
    <rPh sb="0" eb="2">
      <t>ジギョウ</t>
    </rPh>
    <rPh sb="2" eb="4">
      <t>キカン</t>
    </rPh>
    <rPh sb="4" eb="6">
      <t>クブン</t>
    </rPh>
    <phoneticPr fontId="21"/>
  </si>
  <si>
    <t>申請者１</t>
    <rPh sb="0" eb="3">
      <t>シンセイシャ</t>
    </rPh>
    <phoneticPr fontId="21"/>
  </si>
  <si>
    <t>申請者名（ふりがな）</t>
    <rPh sb="0" eb="3">
      <t>シンセイシャ</t>
    </rPh>
    <phoneticPr fontId="21"/>
  </si>
  <si>
    <t>申請者名（法人名、氏名）</t>
    <rPh sb="0" eb="3">
      <t>シンセイシャ</t>
    </rPh>
    <rPh sb="5" eb="7">
      <t>ホウジン</t>
    </rPh>
    <rPh sb="7" eb="8">
      <t>メイ</t>
    </rPh>
    <rPh sb="9" eb="11">
      <t>シメイ</t>
    </rPh>
    <phoneticPr fontId="21"/>
  </si>
  <si>
    <t>役職名</t>
    <rPh sb="0" eb="3">
      <t>ヤクショクメイ</t>
    </rPh>
    <phoneticPr fontId="21"/>
  </si>
  <si>
    <t>氏名（ふりがな）</t>
    <rPh sb="0" eb="2">
      <t>シメイ</t>
    </rPh>
    <phoneticPr fontId="21"/>
  </si>
  <si>
    <t>申請者が法人の場合入力不要</t>
    <rPh sb="0" eb="3">
      <t>シンセイシャ</t>
    </rPh>
    <rPh sb="4" eb="6">
      <t>ホウジン</t>
    </rPh>
    <rPh sb="7" eb="9">
      <t>バアイ</t>
    </rPh>
    <rPh sb="9" eb="11">
      <t>ニュウリョク</t>
    </rPh>
    <rPh sb="11" eb="13">
      <t>フヨウ</t>
    </rPh>
    <phoneticPr fontId="20"/>
  </si>
  <si>
    <t>所在地</t>
    <rPh sb="0" eb="3">
      <t>ショザイチ</t>
    </rPh>
    <phoneticPr fontId="21"/>
  </si>
  <si>
    <t>郵便番号</t>
    <rPh sb="0" eb="4">
      <t>ユウビンバンゴウ</t>
    </rPh>
    <phoneticPr fontId="21"/>
  </si>
  <si>
    <t>電話番号</t>
    <rPh sb="0" eb="2">
      <t>デンワ</t>
    </rPh>
    <rPh sb="2" eb="4">
      <t>バンゴウ</t>
    </rPh>
    <phoneticPr fontId="21"/>
  </si>
  <si>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20"/>
  </si>
  <si>
    <t>メールアドレス（個人申請のみ）</t>
    <rPh sb="8" eb="10">
      <t>コジン</t>
    </rPh>
    <rPh sb="10" eb="12">
      <t>シンセイ</t>
    </rPh>
    <phoneticPr fontId="21"/>
  </si>
  <si>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20"/>
  </si>
  <si>
    <t>申請者２</t>
    <rPh sb="0" eb="3">
      <t>シンセイシャ</t>
    </rPh>
    <phoneticPr fontId="21"/>
  </si>
  <si>
    <t>代表者</t>
    <rPh sb="0" eb="3">
      <t>ダイヒョウシャ</t>
    </rPh>
    <phoneticPr fontId="21"/>
  </si>
  <si>
    <t>登録情報</t>
    <rPh sb="0" eb="2">
      <t>トウロク</t>
    </rPh>
    <rPh sb="2" eb="4">
      <t>ジョウホウ</t>
    </rPh>
    <phoneticPr fontId="21"/>
  </si>
  <si>
    <t>登録名称</t>
  </si>
  <si>
    <t>登録番号</t>
    <rPh sb="0" eb="2">
      <t>トウロク</t>
    </rPh>
    <rPh sb="2" eb="4">
      <t>バンゴウ</t>
    </rPh>
    <phoneticPr fontId="21"/>
  </si>
  <si>
    <t>登録状況</t>
    <rPh sb="0" eb="2">
      <t>トウロク</t>
    </rPh>
    <rPh sb="2" eb="4">
      <t>ジョウキョウ</t>
    </rPh>
    <phoneticPr fontId="21"/>
  </si>
  <si>
    <t>申請者１
担当者情報</t>
    <rPh sb="0" eb="3">
      <t>シンセイシャ</t>
    </rPh>
    <rPh sb="5" eb="8">
      <t>タントウシャ</t>
    </rPh>
    <rPh sb="8" eb="10">
      <t>ジョウホウ</t>
    </rPh>
    <phoneticPr fontId="20"/>
  </si>
  <si>
    <t>代表担当者</t>
    <rPh sb="0" eb="2">
      <t>ダイヒョウ</t>
    </rPh>
    <rPh sb="2" eb="5">
      <t>タントウシャ</t>
    </rPh>
    <phoneticPr fontId="21"/>
  </si>
  <si>
    <t>担当者</t>
    <rPh sb="0" eb="3">
      <t>タントウシャ</t>
    </rPh>
    <phoneticPr fontId="21"/>
  </si>
  <si>
    <t>所属</t>
    <rPh sb="0" eb="2">
      <t>ショゾク</t>
    </rPh>
    <phoneticPr fontId="21"/>
  </si>
  <si>
    <t>記載事項がない場合は「－」を入力すること</t>
    <rPh sb="0" eb="2">
      <t>キサイ</t>
    </rPh>
    <rPh sb="2" eb="4">
      <t>ジコウ</t>
    </rPh>
    <rPh sb="7" eb="9">
      <t>バアイ</t>
    </rPh>
    <rPh sb="14" eb="16">
      <t>ニュウリョク</t>
    </rPh>
    <phoneticPr fontId="20"/>
  </si>
  <si>
    <t>連絡先</t>
    <rPh sb="0" eb="3">
      <t>レンラクサキ</t>
    </rPh>
    <phoneticPr fontId="21"/>
  </si>
  <si>
    <t>携帯番号</t>
    <rPh sb="0" eb="2">
      <t>ケイタイ</t>
    </rPh>
    <rPh sb="2" eb="4">
      <t>バンゴウ</t>
    </rPh>
    <phoneticPr fontId="21"/>
  </si>
  <si>
    <t>キャリアメール（携帯メール）は入力不可</t>
    <rPh sb="8" eb="10">
      <t>ケイタイ</t>
    </rPh>
    <rPh sb="15" eb="17">
      <t>ニュウリョク</t>
    </rPh>
    <rPh sb="17" eb="19">
      <t>フカ</t>
    </rPh>
    <phoneticPr fontId="20"/>
  </si>
  <si>
    <t>申請者２
担当者情報</t>
    <rPh sb="0" eb="3">
      <t>シンセイシャ</t>
    </rPh>
    <rPh sb="5" eb="8">
      <t>タントウシャ</t>
    </rPh>
    <rPh sb="8" eb="10">
      <t>ジョウホウ</t>
    </rPh>
    <phoneticPr fontId="20"/>
  </si>
  <si>
    <t>　</t>
  </si>
  <si>
    <t>他の補助金への申請有無</t>
    <rPh sb="0" eb="1">
      <t>ホカ</t>
    </rPh>
    <rPh sb="2" eb="5">
      <t>ホジョキン</t>
    </rPh>
    <rPh sb="7" eb="9">
      <t>シンセイ</t>
    </rPh>
    <rPh sb="9" eb="11">
      <t>ウム</t>
    </rPh>
    <phoneticPr fontId="21"/>
  </si>
  <si>
    <t>他の補助金名</t>
    <rPh sb="0" eb="1">
      <t>ホカ</t>
    </rPh>
    <rPh sb="2" eb="5">
      <t>ホジョキン</t>
    </rPh>
    <rPh sb="5" eb="6">
      <t>メイ</t>
    </rPh>
    <phoneticPr fontId="21"/>
  </si>
  <si>
    <t>同上</t>
    <rPh sb="0" eb="2">
      <t>ドウジョウ</t>
    </rPh>
    <phoneticPr fontId="20"/>
  </si>
  <si>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20"/>
  </si>
  <si>
    <t>抵当権設定予定</t>
    <rPh sb="0" eb="3">
      <t>テイトウケン</t>
    </rPh>
    <rPh sb="3" eb="5">
      <t>セッテイ</t>
    </rPh>
    <rPh sb="5" eb="7">
      <t>ヨテイ</t>
    </rPh>
    <phoneticPr fontId="21"/>
  </si>
  <si>
    <t>２．全体概要</t>
    <rPh sb="2" eb="4">
      <t>ゼンタイ</t>
    </rPh>
    <rPh sb="4" eb="6">
      <t>ガイヨウ</t>
    </rPh>
    <phoneticPr fontId="20"/>
  </si>
  <si>
    <t>❶　申請者概要</t>
    <rPh sb="2" eb="4">
      <t>シンセイ</t>
    </rPh>
    <rPh sb="4" eb="5">
      <t>シャ</t>
    </rPh>
    <phoneticPr fontId="21"/>
  </si>
  <si>
    <t>事業期間区分</t>
  </si>
  <si>
    <t>申請者名</t>
    <rPh sb="0" eb="3">
      <t>シンセイシャ</t>
    </rPh>
    <rPh sb="2" eb="3">
      <t>シャ</t>
    </rPh>
    <rPh sb="3" eb="4">
      <t>メイ</t>
    </rPh>
    <phoneticPr fontId="21"/>
  </si>
  <si>
    <t>登録名称</t>
    <rPh sb="0" eb="2">
      <t>トウロク</t>
    </rPh>
    <rPh sb="2" eb="4">
      <t>メイショウ</t>
    </rPh>
    <phoneticPr fontId="21"/>
  </si>
  <si>
    <t>-</t>
  </si>
  <si>
    <t>建物用途</t>
    <rPh sb="0" eb="2">
      <t>タテモノ</t>
    </rPh>
    <rPh sb="2" eb="4">
      <t>ヨウト</t>
    </rPh>
    <phoneticPr fontId="20"/>
  </si>
  <si>
    <t>構　造</t>
    <rPh sb="0" eb="1">
      <t>カマエ</t>
    </rPh>
    <rPh sb="2" eb="3">
      <t>ゾウ</t>
    </rPh>
    <phoneticPr fontId="20"/>
  </si>
  <si>
    <t>地域区分</t>
    <rPh sb="0" eb="2">
      <t>チイキ</t>
    </rPh>
    <rPh sb="2" eb="4">
      <t>クブン</t>
    </rPh>
    <phoneticPr fontId="21"/>
  </si>
  <si>
    <t>住戸数</t>
    <rPh sb="0" eb="2">
      <t>ジュウコ</t>
    </rPh>
    <rPh sb="2" eb="3">
      <t>スウ</t>
    </rPh>
    <phoneticPr fontId="21"/>
  </si>
  <si>
    <t>戸</t>
    <rPh sb="0" eb="1">
      <t>コ</t>
    </rPh>
    <phoneticPr fontId="21"/>
  </si>
  <si>
    <t>全体床面積</t>
    <rPh sb="0" eb="2">
      <t>ゼンタイ</t>
    </rPh>
    <rPh sb="2" eb="3">
      <t>ユカ</t>
    </rPh>
    <rPh sb="3" eb="5">
      <t>メンセキ</t>
    </rPh>
    <phoneticPr fontId="20"/>
  </si>
  <si>
    <t>㎡</t>
  </si>
  <si>
    <t>住戸
平均
床面積</t>
    <rPh sb="0" eb="2">
      <t>ジュウコ</t>
    </rPh>
    <rPh sb="3" eb="5">
      <t>ヘイキン</t>
    </rPh>
    <rPh sb="6" eb="9">
      <t>ユカメンセキ</t>
    </rPh>
    <phoneticPr fontId="20"/>
  </si>
  <si>
    <t>階数</t>
    <rPh sb="0" eb="2">
      <t>カイスウ</t>
    </rPh>
    <phoneticPr fontId="21"/>
  </si>
  <si>
    <t>全体</t>
    <rPh sb="0" eb="2">
      <t>ゼンタイ</t>
    </rPh>
    <phoneticPr fontId="21"/>
  </si>
  <si>
    <t>地下</t>
    <rPh sb="0" eb="2">
      <t>チカ</t>
    </rPh>
    <phoneticPr fontId="21"/>
  </si>
  <si>
    <t>階</t>
    <rPh sb="0" eb="1">
      <t>カイ</t>
    </rPh>
    <phoneticPr fontId="21"/>
  </si>
  <si>
    <t>地上</t>
    <rPh sb="0" eb="2">
      <t>チジョウ</t>
    </rPh>
    <phoneticPr fontId="21"/>
  </si>
  <si>
    <t>住宅部分</t>
    <rPh sb="0" eb="2">
      <t>ジュウタク</t>
    </rPh>
    <rPh sb="2" eb="4">
      <t>ブブン</t>
    </rPh>
    <phoneticPr fontId="21"/>
  </si>
  <si>
    <t>層</t>
    <rPh sb="0" eb="1">
      <t>ソウ</t>
    </rPh>
    <phoneticPr fontId="21"/>
  </si>
  <si>
    <t>住宅外用途部分</t>
    <rPh sb="0" eb="2">
      <t>ジュウタク</t>
    </rPh>
    <rPh sb="2" eb="3">
      <t>ガイ</t>
    </rPh>
    <rPh sb="3" eb="5">
      <t>ヨウト</t>
    </rPh>
    <rPh sb="5" eb="7">
      <t>ブブン</t>
    </rPh>
    <phoneticPr fontId="21"/>
  </si>
  <si>
    <t>住戸平均</t>
    <rPh sb="0" eb="2">
      <t>ジュウコ</t>
    </rPh>
    <rPh sb="2" eb="4">
      <t>ヘイキン</t>
    </rPh>
    <phoneticPr fontId="21"/>
  </si>
  <si>
    <t>最大</t>
    <rPh sb="0" eb="2">
      <t>サイダイ</t>
    </rPh>
    <phoneticPr fontId="21"/>
  </si>
  <si>
    <t>最小</t>
    <rPh sb="0" eb="1">
      <t>サイ</t>
    </rPh>
    <rPh sb="1" eb="2">
      <t>ショウ</t>
    </rPh>
    <phoneticPr fontId="21"/>
  </si>
  <si>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</si>
  <si>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21"/>
  </si>
  <si>
    <t>８地域における要件</t>
    <rPh sb="1" eb="3">
      <t>チイキ</t>
    </rPh>
    <rPh sb="7" eb="9">
      <t>ヨウケン</t>
    </rPh>
    <phoneticPr fontId="20"/>
  </si>
  <si>
    <t>通風の積極利用</t>
    <rPh sb="0" eb="2">
      <t>ツウフウ</t>
    </rPh>
    <rPh sb="3" eb="5">
      <t>セッキョク</t>
    </rPh>
    <rPh sb="5" eb="7">
      <t>リヨウ</t>
    </rPh>
    <phoneticPr fontId="20"/>
  </si>
  <si>
    <t>効果的な日射遮蔽</t>
    <rPh sb="0" eb="3">
      <t>コウカテキ</t>
    </rPh>
    <rPh sb="4" eb="6">
      <t>ニッシャ</t>
    </rPh>
    <rPh sb="6" eb="8">
      <t>シャヘイ</t>
    </rPh>
    <phoneticPr fontId="20"/>
  </si>
  <si>
    <t>最上階の屋上断熱強化</t>
    <rPh sb="0" eb="2">
      <t>サイジョウ</t>
    </rPh>
    <rPh sb="2" eb="3">
      <t>カイ</t>
    </rPh>
    <rPh sb="4" eb="6">
      <t>オクジョウ</t>
    </rPh>
    <rPh sb="6" eb="8">
      <t>ダンネツ</t>
    </rPh>
    <rPh sb="8" eb="10">
      <t>キョウカ</t>
    </rPh>
    <phoneticPr fontId="20"/>
  </si>
  <si>
    <t>屋上緑化、壁面緑化</t>
    <rPh sb="0" eb="2">
      <t>オクジョウ</t>
    </rPh>
    <rPh sb="2" eb="4">
      <t>リョッカ</t>
    </rPh>
    <rPh sb="5" eb="7">
      <t>ヘキメン</t>
    </rPh>
    <rPh sb="7" eb="9">
      <t>リョッカ</t>
    </rPh>
    <phoneticPr fontId="20"/>
  </si>
  <si>
    <t>その他</t>
    <rPh sb="2" eb="3">
      <t>タ</t>
    </rPh>
    <phoneticPr fontId="20"/>
  </si>
  <si>
    <t>太陽光パネル
の設置の有無</t>
    <rPh sb="0" eb="3">
      <t>タイヨウコウ</t>
    </rPh>
    <rPh sb="8" eb="10">
      <t>セッチ</t>
    </rPh>
    <rPh sb="11" eb="13">
      <t>ウム</t>
    </rPh>
    <phoneticPr fontId="21"/>
  </si>
  <si>
    <t>公称最大
出力の合計</t>
    <rPh sb="0" eb="2">
      <t>コウショウ</t>
    </rPh>
    <rPh sb="2" eb="4">
      <t>サイダイ</t>
    </rPh>
    <rPh sb="5" eb="7">
      <t>シュツリョク</t>
    </rPh>
    <rPh sb="8" eb="10">
      <t>ゴウケイ</t>
    </rPh>
    <phoneticPr fontId="20"/>
  </si>
  <si>
    <t>分配方法</t>
    <rPh sb="0" eb="2">
      <t>ブンパイ</t>
    </rPh>
    <rPh sb="2" eb="4">
      <t>ホウホウ</t>
    </rPh>
    <phoneticPr fontId="21"/>
  </si>
  <si>
    <t>専有部住戸配分数</t>
    <rPh sb="0" eb="2">
      <t>センユウ</t>
    </rPh>
    <rPh sb="2" eb="3">
      <t>ブ</t>
    </rPh>
    <rPh sb="3" eb="5">
      <t>ジュウコ</t>
    </rPh>
    <rPh sb="5" eb="7">
      <t>ハイブン</t>
    </rPh>
    <rPh sb="7" eb="8">
      <t>スウ</t>
    </rPh>
    <phoneticPr fontId="20"/>
  </si>
  <si>
    <t>容量の合計</t>
    <rPh sb="0" eb="2">
      <t>ヨウリョウ</t>
    </rPh>
    <rPh sb="3" eb="5">
      <t>ゴウケイ</t>
    </rPh>
    <phoneticPr fontId="20"/>
  </si>
  <si>
    <t>供給住戸割合</t>
    <rPh sb="0" eb="2">
      <t>キョウキュウ</t>
    </rPh>
    <rPh sb="2" eb="4">
      <t>ジュウコ</t>
    </rPh>
    <rPh sb="4" eb="6">
      <t>ワリアイ</t>
    </rPh>
    <phoneticPr fontId="20"/>
  </si>
  <si>
    <t>共用部</t>
    <rPh sb="0" eb="2">
      <t>キョウヨウ</t>
    </rPh>
    <rPh sb="2" eb="3">
      <t>ブ</t>
    </rPh>
    <phoneticPr fontId="20"/>
  </si>
  <si>
    <t>設備用途区分</t>
    <rPh sb="0" eb="2">
      <t>セツビ</t>
    </rPh>
    <rPh sb="2" eb="4">
      <t>ヨウト</t>
    </rPh>
    <rPh sb="4" eb="6">
      <t>クブン</t>
    </rPh>
    <phoneticPr fontId="21"/>
  </si>
  <si>
    <t>一次エネルギー消費量</t>
    <rPh sb="0" eb="2">
      <t>イチジ</t>
    </rPh>
    <rPh sb="7" eb="10">
      <t>ショウヒリョウ</t>
    </rPh>
    <phoneticPr fontId="21"/>
  </si>
  <si>
    <t>専有部</t>
    <rPh sb="0" eb="2">
      <t>センユウ</t>
    </rPh>
    <rPh sb="2" eb="3">
      <t>ブ</t>
    </rPh>
    <phoneticPr fontId="21"/>
  </si>
  <si>
    <t>共用部</t>
    <rPh sb="0" eb="2">
      <t>キョウヨウ</t>
    </rPh>
    <rPh sb="2" eb="3">
      <t>ブ</t>
    </rPh>
    <phoneticPr fontId="21"/>
  </si>
  <si>
    <t>項目</t>
    <rPh sb="0" eb="2">
      <t>コウモク</t>
    </rPh>
    <phoneticPr fontId="21"/>
  </si>
  <si>
    <t>設備・システム名</t>
  </si>
  <si>
    <t>システム概要（能力・性能・規模・他）</t>
    <rPh sb="4" eb="6">
      <t>ガイヨウ</t>
    </rPh>
    <rPh sb="7" eb="9">
      <t>ノウリョク</t>
    </rPh>
    <rPh sb="10" eb="12">
      <t>セイノウ</t>
    </rPh>
    <rPh sb="13" eb="15">
      <t>キボ</t>
    </rPh>
    <rPh sb="16" eb="17">
      <t>タ</t>
    </rPh>
    <phoneticPr fontId="21"/>
  </si>
  <si>
    <t>補助</t>
    <rPh sb="0" eb="2">
      <t>ホジョ</t>
    </rPh>
    <phoneticPr fontId="21"/>
  </si>
  <si>
    <t>断熱</t>
    <rPh sb="0" eb="2">
      <t>ダンネツ</t>
    </rPh>
    <phoneticPr fontId="20"/>
  </si>
  <si>
    <t>計</t>
    <rPh sb="0" eb="1">
      <t>ケイ</t>
    </rPh>
    <phoneticPr fontId="20"/>
  </si>
  <si>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20"/>
  </si>
  <si>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20"/>
  </si>
  <si>
    <t>ＺＥＨ-Ｍの種類</t>
    <rPh sb="6" eb="8">
      <t>シュルイ</t>
    </rPh>
    <phoneticPr fontId="20"/>
  </si>
  <si>
    <t>合計</t>
    <rPh sb="0" eb="2">
      <t>ゴウケイ</t>
    </rPh>
    <phoneticPr fontId="20"/>
  </si>
  <si>
    <t>【片面印刷】で印刷すること</t>
    <rPh sb="1" eb="3">
      <t>カタメン</t>
    </rPh>
    <rPh sb="3" eb="5">
      <t>インサツ</t>
    </rPh>
    <rPh sb="7" eb="9">
      <t>インサツ</t>
    </rPh>
    <phoneticPr fontId="21"/>
  </si>
  <si>
    <t>実施計画書</t>
    <rPh sb="0" eb="2">
      <t>ジッシ</t>
    </rPh>
    <rPh sb="2" eb="5">
      <t>ケイカクショ</t>
    </rPh>
    <phoneticPr fontId="21"/>
  </si>
  <si>
    <t>（１）申請者概要</t>
  </si>
  <si>
    <t>申請者１</t>
    <rPh sb="0" eb="3">
      <t>シンセイシャ</t>
    </rPh>
    <phoneticPr fontId="20"/>
  </si>
  <si>
    <t>ふりがな</t>
  </si>
  <si>
    <t>法人名又は氏名</t>
  </si>
  <si>
    <t>代表者役職</t>
    <rPh sb="3" eb="5">
      <t>ヤクショク</t>
    </rPh>
    <phoneticPr fontId="21"/>
  </si>
  <si>
    <t>代表者名</t>
    <rPh sb="3" eb="4">
      <t>メイ</t>
    </rPh>
    <phoneticPr fontId="21"/>
  </si>
  <si>
    <t>住    所</t>
    <rPh sb="0" eb="1">
      <t>ジュウ</t>
    </rPh>
    <rPh sb="5" eb="6">
      <t>トコロ</t>
    </rPh>
    <phoneticPr fontId="21"/>
  </si>
  <si>
    <t>（２）ＺＥＨデベロッパー登録情報</t>
  </si>
  <si>
    <t>（３）補助事業担当者情報</t>
  </si>
  <si>
    <t>所属部署</t>
    <rPh sb="0" eb="2">
      <t>ショゾク</t>
    </rPh>
    <rPh sb="2" eb="4">
      <t>ブショ</t>
    </rPh>
    <phoneticPr fontId="21"/>
  </si>
  <si>
    <t>担当者役職</t>
    <rPh sb="0" eb="3">
      <t>タントウシャ</t>
    </rPh>
    <rPh sb="3" eb="5">
      <t>ヤクショク</t>
    </rPh>
    <phoneticPr fontId="21"/>
  </si>
  <si>
    <t>携帯電話番号</t>
    <rPh sb="0" eb="2">
      <t>ケイタイ</t>
    </rPh>
    <rPh sb="2" eb="4">
      <t>デンワ</t>
    </rPh>
    <rPh sb="4" eb="6">
      <t>バンゴウ</t>
    </rPh>
    <phoneticPr fontId="21"/>
  </si>
  <si>
    <t>他の補助金の有無</t>
    <rPh sb="0" eb="8">
      <t>タホジョキンウム</t>
    </rPh>
    <phoneticPr fontId="21"/>
  </si>
  <si>
    <t>他の補助金名</t>
    <rPh sb="0" eb="6">
      <t>タホジョキンメイ</t>
    </rPh>
    <phoneticPr fontId="21"/>
  </si>
  <si>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</si>
  <si>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</si>
  <si>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</si>
  <si>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</si>
  <si>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</si>
  <si>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</si>
  <si>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</si>
  <si>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</si>
  <si>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</si>
  <si>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21"/>
  </si>
  <si>
    <t>月</t>
    <rPh sb="0" eb="1">
      <t>ツキ</t>
    </rPh>
    <phoneticPr fontId="21"/>
  </si>
  <si>
    <t>代表者等名</t>
    <rPh sb="0" eb="3">
      <t>ダイヒョウシャ</t>
    </rPh>
    <rPh sb="4" eb="5">
      <t>メイ</t>
    </rPh>
    <phoneticPr fontId="23"/>
  </si>
  <si>
    <t>生年月日</t>
    <rPh sb="0" eb="2">
      <t>セイネン</t>
    </rPh>
    <rPh sb="2" eb="4">
      <t>ガッピ</t>
    </rPh>
    <phoneticPr fontId="23"/>
  </si>
  <si>
    <t>交付申請書</t>
    <rPh sb="0" eb="2">
      <t>コウフ</t>
    </rPh>
    <rPh sb="2" eb="5">
      <t>シンセイショ</t>
    </rPh>
    <phoneticPr fontId="21"/>
  </si>
  <si>
    <t>記</t>
    <rPh sb="0" eb="1">
      <t>キ</t>
    </rPh>
    <phoneticPr fontId="21"/>
  </si>
  <si>
    <t>１.申請する補助事業</t>
    <rPh sb="2" eb="4">
      <t>シンセイ</t>
    </rPh>
    <rPh sb="6" eb="8">
      <t>ホジョ</t>
    </rPh>
    <rPh sb="8" eb="10">
      <t>ジギョウ</t>
    </rPh>
    <phoneticPr fontId="21"/>
  </si>
  <si>
    <t>２.補助事業の名称</t>
    <rPh sb="2" eb="4">
      <t>ホジョ</t>
    </rPh>
    <rPh sb="4" eb="6">
      <t>ジギョウ</t>
    </rPh>
    <rPh sb="7" eb="9">
      <t>メイショウ</t>
    </rPh>
    <phoneticPr fontId="21"/>
  </si>
  <si>
    <t>３.補助事業の実施計画</t>
    <rPh sb="2" eb="4">
      <t>ホジョ</t>
    </rPh>
    <rPh sb="4" eb="6">
      <t>ジギョウ</t>
    </rPh>
    <rPh sb="7" eb="9">
      <t>ジッシ</t>
    </rPh>
    <rPh sb="9" eb="11">
      <t>ケイカク</t>
    </rPh>
    <phoneticPr fontId="21"/>
  </si>
  <si>
    <t>円</t>
    <rPh sb="0" eb="1">
      <t>エン</t>
    </rPh>
    <phoneticPr fontId="21"/>
  </si>
  <si>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21"/>
  </si>
  <si>
    <t>６.補助事業の開始及び完了予定日</t>
    <rPh sb="2" eb="4">
      <t>ホジョ</t>
    </rPh>
    <rPh sb="4" eb="6">
      <t>ジギョウ</t>
    </rPh>
    <rPh sb="7" eb="9">
      <t>カイシ</t>
    </rPh>
    <rPh sb="9" eb="10">
      <t>オヨ</t>
    </rPh>
    <rPh sb="11" eb="13">
      <t>カンリョウ</t>
    </rPh>
    <rPh sb="13" eb="15">
      <t>ヨテイ</t>
    </rPh>
    <rPh sb="15" eb="16">
      <t>ヒ</t>
    </rPh>
    <phoneticPr fontId="21"/>
  </si>
  <si>
    <t>日</t>
    <rPh sb="0" eb="1">
      <t>ヒ</t>
    </rPh>
    <phoneticPr fontId="21"/>
  </si>
  <si>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</si>
  <si>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21"/>
  </si>
  <si>
    <t>　　　役員名簿（別紙３）</t>
    <rPh sb="3" eb="5">
      <t>ヤクイン</t>
    </rPh>
    <rPh sb="5" eb="7">
      <t>メイボ</t>
    </rPh>
    <rPh sb="8" eb="10">
      <t>ベッシ</t>
    </rPh>
    <phoneticPr fontId="24"/>
  </si>
  <si>
    <t>（別紙１）</t>
    <rPh sb="1" eb="3">
      <t>ベッシ</t>
    </rPh>
    <phoneticPr fontId="21"/>
  </si>
  <si>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21"/>
  </si>
  <si>
    <t>（単位：円）</t>
  </si>
  <si>
    <t>補助対象</t>
  </si>
  <si>
    <t>補助事業に要する経費</t>
  </si>
  <si>
    <t>補助金の額</t>
  </si>
  <si>
    <t>経費の区分</t>
    <rPh sb="0" eb="2">
      <t>ケイヒ</t>
    </rPh>
    <rPh sb="3" eb="5">
      <t>クブン</t>
    </rPh>
    <phoneticPr fontId="20"/>
  </si>
  <si>
    <t>（参考値）</t>
  </si>
  <si>
    <t>設計費</t>
    <rPh sb="0" eb="2">
      <t>セッケイ</t>
    </rPh>
    <rPh sb="2" eb="3">
      <t>ヒ</t>
    </rPh>
    <phoneticPr fontId="20"/>
  </si>
  <si>
    <t>（別紙２）</t>
    <rPh sb="1" eb="3">
      <t>ベッシ</t>
    </rPh>
    <phoneticPr fontId="21"/>
  </si>
  <si>
    <t>記</t>
  </si>
  <si>
    <t>（別紙３）</t>
    <rPh sb="1" eb="3">
      <t>ベッシ</t>
    </rPh>
    <phoneticPr fontId="21"/>
  </si>
  <si>
    <t>氏名　カナ</t>
    <rPh sb="0" eb="2">
      <t>シメイ</t>
    </rPh>
    <phoneticPr fontId="21"/>
  </si>
  <si>
    <t>氏名　漢字</t>
    <rPh sb="0" eb="2">
      <t>シメイ</t>
    </rPh>
    <rPh sb="3" eb="5">
      <t>カンジ</t>
    </rPh>
    <phoneticPr fontId="21"/>
  </si>
  <si>
    <t>生年月日</t>
    <rPh sb="0" eb="2">
      <t>セイネン</t>
    </rPh>
    <rPh sb="2" eb="4">
      <t>ガッピ</t>
    </rPh>
    <phoneticPr fontId="21"/>
  </si>
  <si>
    <t>会社名</t>
    <rPh sb="0" eb="2">
      <t>カイシャ</t>
    </rPh>
    <rPh sb="2" eb="3">
      <t>メイ</t>
    </rPh>
    <phoneticPr fontId="21"/>
  </si>
  <si>
    <t>和暦</t>
    <rPh sb="0" eb="2">
      <t>ワレキ</t>
    </rPh>
    <phoneticPr fontId="21"/>
  </si>
  <si>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20"/>
  </si>
  <si>
    <t>インデックス名</t>
  </si>
  <si>
    <t>書類名</t>
  </si>
  <si>
    <t>作成
形式</t>
  </si>
  <si>
    <t>提出
区分</t>
  </si>
  <si>
    <t>特記事項</t>
  </si>
  <si>
    <t>①交付申請書</t>
  </si>
  <si>
    <t>様式第１　交付申請書</t>
  </si>
  <si>
    <t>必須</t>
  </si>
  <si>
    <t>誓約書</t>
  </si>
  <si>
    <t>１．申請者の詳細</t>
  </si>
  <si>
    <t>２．全体概要</t>
  </si>
  <si>
    <t>A３サイズでカラー印刷</t>
  </si>
  <si>
    <t>該当</t>
  </si>
  <si>
    <t>写し</t>
  </si>
  <si>
    <t>自由</t>
  </si>
  <si>
    <t>建物案内図</t>
  </si>
  <si>
    <t>建物配置図</t>
  </si>
  <si>
    <t>建物概要</t>
  </si>
  <si>
    <t>その他申請に必要な書類がある場合</t>
  </si>
  <si>
    <t>事業年度</t>
    <rPh sb="0" eb="2">
      <t>ジギョウ</t>
    </rPh>
    <rPh sb="2" eb="4">
      <t>ネンド</t>
    </rPh>
    <phoneticPr fontId="20"/>
  </si>
  <si>
    <t>補助事業の名称</t>
    <rPh sb="0" eb="2">
      <t>ホジョ</t>
    </rPh>
    <rPh sb="2" eb="4">
      <t>ジギョウ</t>
    </rPh>
    <rPh sb="5" eb="7">
      <t>メイショウ</t>
    </rPh>
    <phoneticPr fontId="20"/>
  </si>
  <si>
    <t>項目</t>
    <rPh sb="0" eb="2">
      <t>コウモク</t>
    </rPh>
    <phoneticPr fontId="20"/>
  </si>
  <si>
    <t>補助対象経費</t>
    <rPh sb="0" eb="2">
      <t>ホジョ</t>
    </rPh>
    <rPh sb="2" eb="4">
      <t>タイショウ</t>
    </rPh>
    <rPh sb="4" eb="6">
      <t>ケイヒ</t>
    </rPh>
    <phoneticPr fontId="21"/>
  </si>
  <si>
    <t>備　考</t>
    <rPh sb="0" eb="1">
      <t>ビ</t>
    </rPh>
    <rPh sb="2" eb="3">
      <t>コウ</t>
    </rPh>
    <phoneticPr fontId="21"/>
  </si>
  <si>
    <t>設備費・工事費</t>
    <rPh sb="2" eb="3">
      <t>ヒ</t>
    </rPh>
    <rPh sb="4" eb="6">
      <t>セツビコウジヒ</t>
    </rPh>
    <phoneticPr fontId="20"/>
  </si>
  <si>
    <t>住戸に係る高性能断熱材</t>
    <rPh sb="0" eb="2">
      <t>ジュウコ</t>
    </rPh>
    <rPh sb="3" eb="4">
      <t>カカワ</t>
    </rPh>
    <rPh sb="5" eb="8">
      <t>コウセイノウ</t>
    </rPh>
    <rPh sb="8" eb="10">
      <t>ダンネツ</t>
    </rPh>
    <rPh sb="10" eb="11">
      <t>ザイ</t>
    </rPh>
    <phoneticPr fontId="21"/>
  </si>
  <si>
    <t>専有部</t>
    <rPh sb="0" eb="3">
      <t>センユウブ</t>
    </rPh>
    <phoneticPr fontId="21"/>
  </si>
  <si>
    <t>高効率個別エアコン</t>
  </si>
  <si>
    <t>台</t>
    <rPh sb="0" eb="1">
      <t>ダイ</t>
    </rPh>
    <phoneticPr fontId="21"/>
  </si>
  <si>
    <t>床暖房</t>
    <rPh sb="0" eb="1">
      <t>ユカ</t>
    </rPh>
    <rPh sb="1" eb="3">
      <t>ダンボウ</t>
    </rPh>
    <phoneticPr fontId="20"/>
  </si>
  <si>
    <t>給湯設備</t>
    <rPh sb="0" eb="2">
      <t>キュウトウ</t>
    </rPh>
    <rPh sb="2" eb="4">
      <t>セツビ</t>
    </rPh>
    <phoneticPr fontId="20"/>
  </si>
  <si>
    <t>ハイブリッド給湯機</t>
    <rPh sb="6" eb="8">
      <t>キュウトウ</t>
    </rPh>
    <rPh sb="8" eb="9">
      <t>キ</t>
    </rPh>
    <phoneticPr fontId="21"/>
  </si>
  <si>
    <t>床面積（㎡）</t>
  </si>
  <si>
    <t>属性</t>
  </si>
  <si>
    <t>50㎡以上</t>
  </si>
  <si>
    <t>中住戸中間階</t>
  </si>
  <si>
    <t>中住戸最下階</t>
  </si>
  <si>
    <t>中住戸最上階</t>
  </si>
  <si>
    <t>角住戸中間階</t>
  </si>
  <si>
    <t>角住戸最下階</t>
  </si>
  <si>
    <t>角住戸最上階</t>
  </si>
  <si>
    <t>（全体）</t>
    <rPh sb="1" eb="3">
      <t>ゼンタイ</t>
    </rPh>
    <phoneticPr fontId="21"/>
  </si>
  <si>
    <t>補助事業に要する経費</t>
    <rPh sb="0" eb="2">
      <t>ホジョ</t>
    </rPh>
    <rPh sb="2" eb="4">
      <t>ジギョウ</t>
    </rPh>
    <rPh sb="5" eb="6">
      <t>ヨウ</t>
    </rPh>
    <rPh sb="8" eb="10">
      <t>ケイヒ</t>
    </rPh>
    <phoneticPr fontId="21"/>
  </si>
  <si>
    <t>補助対象外経費</t>
    <rPh sb="0" eb="2">
      <t>ホジョ</t>
    </rPh>
    <rPh sb="2" eb="4">
      <t>タイショウ</t>
    </rPh>
    <rPh sb="4" eb="5">
      <t>ガイ</t>
    </rPh>
    <rPh sb="5" eb="7">
      <t>ケイヒ</t>
    </rPh>
    <phoneticPr fontId="21"/>
  </si>
  <si>
    <t>設計費</t>
    <rPh sb="0" eb="2">
      <t>セッケイ</t>
    </rPh>
    <rPh sb="2" eb="3">
      <t>ヒ</t>
    </rPh>
    <phoneticPr fontId="21"/>
  </si>
  <si>
    <t>設備費・工事費</t>
    <rPh sb="0" eb="2">
      <t>セツビ</t>
    </rPh>
    <rPh sb="2" eb="3">
      <t>ヒ</t>
    </rPh>
    <rPh sb="4" eb="6">
      <t>コウジ</t>
    </rPh>
    <rPh sb="6" eb="7">
      <t>ヒ</t>
    </rPh>
    <phoneticPr fontId="21"/>
  </si>
  <si>
    <t>合計</t>
    <rPh sb="0" eb="2">
      <t>ゴウケイ</t>
    </rPh>
    <phoneticPr fontId="21"/>
  </si>
  <si>
    <t>補助対象経費の区分</t>
    <rPh sb="0" eb="2">
      <t>ホジョ</t>
    </rPh>
    <rPh sb="2" eb="4">
      <t>タイショウ</t>
    </rPh>
    <rPh sb="4" eb="6">
      <t>ケイヒ</t>
    </rPh>
    <rPh sb="7" eb="9">
      <t>クブン</t>
    </rPh>
    <phoneticPr fontId="21"/>
  </si>
  <si>
    <t>（一部のシートは、白色のセルへの入力もあるので確認すること）</t>
    <phoneticPr fontId="21"/>
  </si>
  <si>
    <t>交付申請日</t>
    <phoneticPr fontId="21"/>
  </si>
  <si>
    <t>１．基本情報</t>
    <rPh sb="2" eb="4">
      <t>キホン</t>
    </rPh>
    <rPh sb="4" eb="6">
      <t>ジョウホウ</t>
    </rPh>
    <phoneticPr fontId="21"/>
  </si>
  <si>
    <t>２．申請者情報</t>
    <rPh sb="2" eb="5">
      <t>シンセイシャ</t>
    </rPh>
    <rPh sb="5" eb="7">
      <t>ジョウホウ</t>
    </rPh>
    <phoneticPr fontId="21"/>
  </si>
  <si>
    <t>３．ZEHデベロッパー情報</t>
    <rPh sb="11" eb="13">
      <t>ジョウホウ</t>
    </rPh>
    <phoneticPr fontId="21"/>
  </si>
  <si>
    <t>法人番号</t>
    <rPh sb="0" eb="2">
      <t>ホウジン</t>
    </rPh>
    <rPh sb="2" eb="4">
      <t>バンゴウ</t>
    </rPh>
    <phoneticPr fontId="21"/>
  </si>
  <si>
    <t>登録名称</t>
    <phoneticPr fontId="21"/>
  </si>
  <si>
    <t>補助事業の遂行に係る融資計画</t>
    <phoneticPr fontId="21"/>
  </si>
  <si>
    <t>住所</t>
    <phoneticPr fontId="21"/>
  </si>
  <si>
    <t>氏名</t>
    <phoneticPr fontId="21"/>
  </si>
  <si>
    <t>役職名</t>
    <phoneticPr fontId="21"/>
  </si>
  <si>
    <t>氏名（ふりがな）</t>
    <phoneticPr fontId="21"/>
  </si>
  <si>
    <t>メールアドレス</t>
    <phoneticPr fontId="21"/>
  </si>
  <si>
    <t>←yyyy/m/dで入力</t>
    <rPh sb="9" eb="11">
      <t>ニュウリョク</t>
    </rPh>
    <phoneticPr fontId="20"/>
  </si>
  <si>
    <t>設計者</t>
    <rPh sb="0" eb="3">
      <t>セッケイシャ</t>
    </rPh>
    <phoneticPr fontId="20"/>
  </si>
  <si>
    <t>法人名称</t>
    <rPh sb="0" eb="2">
      <t>ホウジン</t>
    </rPh>
    <rPh sb="2" eb="4">
      <t>メイショウ</t>
    </rPh>
    <phoneticPr fontId="20"/>
  </si>
  <si>
    <t>建築工事
施工者</t>
    <rPh sb="0" eb="2">
      <t>ケンチク</t>
    </rPh>
    <rPh sb="2" eb="4">
      <t>コウジ</t>
    </rPh>
    <rPh sb="5" eb="8">
      <t>セコウシャ</t>
    </rPh>
    <phoneticPr fontId="20"/>
  </si>
  <si>
    <t>４．補助事業担当者情報</t>
    <rPh sb="4" eb="6">
      <t>ジギョウ</t>
    </rPh>
    <rPh sb="6" eb="9">
      <t>タントウシャ</t>
    </rPh>
    <rPh sb="9" eb="11">
      <t>ジョウホウ</t>
    </rPh>
    <phoneticPr fontId="21"/>
  </si>
  <si>
    <t>　</t>
    <phoneticPr fontId="20"/>
  </si>
  <si>
    <t>（単位：円）</t>
    <phoneticPr fontId="21"/>
  </si>
  <si>
    <t>別添による</t>
    <phoneticPr fontId="21"/>
  </si>
  <si>
    <t>（１）開始年月日</t>
    <phoneticPr fontId="21"/>
  </si>
  <si>
    <t>（２）完了予定年月日</t>
    <phoneticPr fontId="21"/>
  </si>
  <si>
    <t>　　　最終年度の事業完了予定日</t>
    <phoneticPr fontId="21"/>
  </si>
  <si>
    <t>補助対象経費</t>
    <phoneticPr fontId="21"/>
  </si>
  <si>
    <t>　※２行目以降も直接入力　</t>
    <phoneticPr fontId="21"/>
  </si>
  <si>
    <t>代表担当者</t>
  </si>
  <si>
    <t>入力方法</t>
    <phoneticPr fontId="20"/>
  </si>
  <si>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21"/>
  </si>
  <si>
    <t>空調</t>
    <rPh sb="0" eb="1">
      <t>ソラ</t>
    </rPh>
    <rPh sb="1" eb="2">
      <t>チョウ</t>
    </rPh>
    <phoneticPr fontId="20"/>
  </si>
  <si>
    <t>換気</t>
    <rPh sb="0" eb="1">
      <t>カン</t>
    </rPh>
    <rPh sb="1" eb="2">
      <t>キ</t>
    </rPh>
    <phoneticPr fontId="20"/>
  </si>
  <si>
    <t>照明</t>
    <rPh sb="0" eb="1">
      <t>アキラ</t>
    </rPh>
    <rPh sb="1" eb="2">
      <t>メイ</t>
    </rPh>
    <phoneticPr fontId="20"/>
  </si>
  <si>
    <t>給湯</t>
    <rPh sb="0" eb="1">
      <t>キュウ</t>
    </rPh>
    <rPh sb="1" eb="2">
      <t>ユ</t>
    </rPh>
    <phoneticPr fontId="20"/>
  </si>
  <si>
    <t>％</t>
    <phoneticPr fontId="20"/>
  </si>
  <si>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</si>
  <si>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</si>
  <si>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</si>
  <si>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</si>
  <si>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</si>
  <si>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</si>
  <si>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</si>
  <si>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</si>
  <si>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</si>
  <si>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</si>
  <si>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</si>
  <si>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</si>
  <si>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</si>
  <si>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</si>
  <si>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</si>
  <si>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</si>
  <si>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</si>
  <si>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</si>
  <si>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</si>
  <si>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</si>
  <si>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</si>
  <si>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</si>
  <si>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</si>
  <si>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</si>
  <si>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</si>
  <si>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</si>
  <si>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</si>
  <si>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</si>
  <si>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</si>
  <si>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</si>
  <si>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</si>
  <si>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</si>
  <si>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</si>
  <si>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</si>
  <si>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</si>
  <si>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22"/>
  </si>
  <si>
    <t>b</t>
    <phoneticPr fontId="22"/>
  </si>
  <si>
    <t>戸</t>
    <rPh sb="0" eb="1">
      <t>ト</t>
    </rPh>
    <phoneticPr fontId="21"/>
  </si>
  <si>
    <t>設計費の補助対象経費　総計</t>
    <rPh sb="0" eb="2">
      <t>セッケイ</t>
    </rPh>
    <rPh sb="2" eb="3">
      <t>ヒ</t>
    </rPh>
    <rPh sb="4" eb="6">
      <t>ホジョ</t>
    </rPh>
    <rPh sb="6" eb="8">
      <t>タイショウ</t>
    </rPh>
    <rPh sb="8" eb="10">
      <t>ケイヒ</t>
    </rPh>
    <rPh sb="11" eb="12">
      <t>ソウ</t>
    </rPh>
    <rPh sb="12" eb="13">
      <t>ケイ</t>
    </rPh>
    <phoneticPr fontId="21"/>
  </si>
  <si>
    <t>２００,０００円＋（２,０００円×住戸数）</t>
    <phoneticPr fontId="21"/>
  </si>
  <si>
    <t>１</t>
    <phoneticPr fontId="21"/>
  </si>
  <si>
    <t xml:space="preserve"> 補助金の額（参考値）</t>
    <rPh sb="1" eb="3">
      <t>ホジョ</t>
    </rPh>
    <rPh sb="5" eb="6">
      <t>ガク</t>
    </rPh>
    <rPh sb="7" eb="9">
      <t>サンコウ</t>
    </rPh>
    <rPh sb="9" eb="10">
      <t>チ</t>
    </rPh>
    <phoneticPr fontId="21"/>
  </si>
  <si>
    <t>_</t>
    <phoneticPr fontId="21"/>
  </si>
  <si>
    <t>２</t>
    <phoneticPr fontId="21"/>
  </si>
  <si>
    <t>３</t>
    <phoneticPr fontId="21"/>
  </si>
  <si>
    <t>４</t>
    <phoneticPr fontId="21"/>
  </si>
  <si>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</si>
  <si>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</si>
  <si>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</si>
  <si>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</si>
  <si>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</si>
  <si>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</si>
  <si>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</si>
  <si>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</si>
  <si>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</si>
  <si>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</si>
  <si>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</si>
  <si>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</si>
  <si>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</si>
  <si>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21"/>
  </si>
  <si>
    <t>共用部に導入する設備</t>
    <rPh sb="0" eb="3">
      <t>キョウヨウブ</t>
    </rPh>
    <rPh sb="4" eb="6">
      <t>ドウニュウ</t>
    </rPh>
    <rPh sb="8" eb="10">
      <t>セツビ</t>
    </rPh>
    <phoneticPr fontId="21"/>
  </si>
  <si>
    <t>共用部</t>
    <rPh sb="0" eb="3">
      <t>キョウヨウブ</t>
    </rPh>
    <phoneticPr fontId="21"/>
  </si>
  <si>
    <t>合計</t>
    <rPh sb="0" eb="2">
      <t>ゴウケイ</t>
    </rPh>
    <phoneticPr fontId="22"/>
  </si>
  <si>
    <t>小計（Ａ）</t>
    <rPh sb="0" eb="2">
      <t>ショウケイ</t>
    </rPh>
    <phoneticPr fontId="22"/>
  </si>
  <si>
    <t>事業年度　2年目</t>
    <rPh sb="0" eb="2">
      <t>ジギョウ</t>
    </rPh>
    <rPh sb="2" eb="4">
      <t>ネンド</t>
    </rPh>
    <rPh sb="6" eb="8">
      <t>ネンメ</t>
    </rPh>
    <phoneticPr fontId="22"/>
  </si>
  <si>
    <t>事業年度　3年目</t>
    <rPh sb="0" eb="2">
      <t>ジギョウ</t>
    </rPh>
    <rPh sb="2" eb="4">
      <t>ネンド</t>
    </rPh>
    <rPh sb="6" eb="8">
      <t>ネンメ</t>
    </rPh>
    <phoneticPr fontId="22"/>
  </si>
  <si>
    <t>事業年度　4年目</t>
    <rPh sb="0" eb="2">
      <t>ジギョウ</t>
    </rPh>
    <rPh sb="2" eb="4">
      <t>ネンド</t>
    </rPh>
    <rPh sb="6" eb="8">
      <t>ネンメ</t>
    </rPh>
    <phoneticPr fontId="22"/>
  </si>
  <si>
    <t>事業年度　1年目</t>
    <rPh sb="0" eb="2">
      <t>ジギョウ</t>
    </rPh>
    <rPh sb="2" eb="4">
      <t>ネンド</t>
    </rPh>
    <rPh sb="6" eb="8">
      <t>ネンメ</t>
    </rPh>
    <phoneticPr fontId="22"/>
  </si>
  <si>
    <t>C</t>
    <phoneticPr fontId="22"/>
  </si>
  <si>
    <t>D</t>
    <phoneticPr fontId="22"/>
  </si>
  <si>
    <t>E</t>
    <phoneticPr fontId="22"/>
  </si>
  <si>
    <t>必須</t>
    <rPh sb="0" eb="2">
      <t>ヒッス</t>
    </rPh>
    <phoneticPr fontId="22"/>
  </si>
  <si>
    <t>登録状況</t>
    <phoneticPr fontId="21"/>
  </si>
  <si>
    <t>他の補助金
への申請</t>
    <rPh sb="0" eb="1">
      <t>ホカ</t>
    </rPh>
    <rPh sb="2" eb="5">
      <t>ホジョキン</t>
    </rPh>
    <rPh sb="8" eb="10">
      <t>シンセイ</t>
    </rPh>
    <phoneticPr fontId="20"/>
  </si>
  <si>
    <t>B</t>
    <phoneticPr fontId="22"/>
  </si>
  <si>
    <t>A</t>
    <phoneticPr fontId="22"/>
  </si>
  <si>
    <t>H</t>
    <phoneticPr fontId="22"/>
  </si>
  <si>
    <t>小計</t>
    <phoneticPr fontId="21"/>
  </si>
  <si>
    <t>該当</t>
    <phoneticPr fontId="22"/>
  </si>
  <si>
    <t>申請者情報</t>
    <rPh sb="0" eb="3">
      <t>シンセイシャ</t>
    </rPh>
    <rPh sb="3" eb="5">
      <t>ジョウホウ</t>
    </rPh>
    <phoneticPr fontId="21"/>
  </si>
  <si>
    <t>←プルダウンより選択</t>
    <phoneticPr fontId="22"/>
  </si>
  <si>
    <t>専有部・共用部</t>
    <rPh sb="0" eb="3">
      <t>センユウブ</t>
    </rPh>
    <rPh sb="4" eb="7">
      <t>キョウヨウブ</t>
    </rPh>
    <phoneticPr fontId="21"/>
  </si>
  <si>
    <t>　設備費・工事費　合計</t>
    <rPh sb="1" eb="4">
      <t>セツビヒ</t>
    </rPh>
    <rPh sb="5" eb="8">
      <t>コウジヒ</t>
    </rPh>
    <rPh sb="9" eb="10">
      <t>ゴウ</t>
    </rPh>
    <phoneticPr fontId="21"/>
  </si>
  <si>
    <t>I</t>
    <phoneticPr fontId="22"/>
  </si>
  <si>
    <t>小計（Ｃ）</t>
    <rPh sb="0" eb="2">
      <t>ショウケイ</t>
    </rPh>
    <phoneticPr fontId="22"/>
  </si>
  <si>
    <t>小計（Ｂ）</t>
    <rPh sb="0" eb="2">
      <t>ショウケイ</t>
    </rPh>
    <phoneticPr fontId="22"/>
  </si>
  <si>
    <t>型式</t>
    <rPh sb="0" eb="2">
      <t>カタシキ</t>
    </rPh>
    <phoneticPr fontId="72"/>
  </si>
  <si>
    <t>型式</t>
    <rPh sb="0" eb="2">
      <t>カタシキ</t>
    </rPh>
    <phoneticPr fontId="22"/>
  </si>
  <si>
    <t>４．５．事業予定・補助事業実施体制</t>
    <phoneticPr fontId="22"/>
  </si>
  <si>
    <t>建物立面図</t>
    <phoneticPr fontId="22"/>
  </si>
  <si>
    <t>導入戸数
（戸)</t>
    <rPh sb="0" eb="2">
      <t>ドウニュウ</t>
    </rPh>
    <rPh sb="2" eb="4">
      <t>コスウ</t>
    </rPh>
    <rPh sb="6" eb="7">
      <t>コ</t>
    </rPh>
    <phoneticPr fontId="20"/>
  </si>
  <si>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20"/>
  </si>
  <si>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20"/>
  </si>
  <si>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21"/>
  </si>
  <si>
    <t>各階平面図</t>
    <phoneticPr fontId="22"/>
  </si>
  <si>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20"/>
  </si>
  <si>
    <t>A３サイズでカラー印刷</t>
    <phoneticPr fontId="22"/>
  </si>
  <si>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</si>
  <si>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</si>
  <si>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21"/>
  </si>
  <si>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20"/>
  </si>
  <si>
    <t>融資予定時期</t>
    <rPh sb="0" eb="2">
      <t>ユウシ</t>
    </rPh>
    <rPh sb="2" eb="4">
      <t>ヨテイ</t>
    </rPh>
    <rPh sb="4" eb="6">
      <t>ジキ</t>
    </rPh>
    <phoneticPr fontId="21"/>
  </si>
  <si>
    <t>❷　ＺＥＨデベロッパー</t>
    <phoneticPr fontId="20"/>
  </si>
  <si>
    <t>❸　建物概要</t>
    <rPh sb="2" eb="4">
      <t>タテモノ</t>
    </rPh>
    <rPh sb="4" eb="6">
      <t>ガイヨウ</t>
    </rPh>
    <phoneticPr fontId="21"/>
  </si>
  <si>
    <t>❹　建物性能</t>
    <rPh sb="2" eb="4">
      <t>タテモノ</t>
    </rPh>
    <rPh sb="4" eb="6">
      <t>セイノウ</t>
    </rPh>
    <phoneticPr fontId="21"/>
  </si>
  <si>
    <t>❺　一次エネルギー計算</t>
    <rPh sb="2" eb="4">
      <t>イチジ</t>
    </rPh>
    <rPh sb="9" eb="11">
      <t>ケイサン</t>
    </rPh>
    <phoneticPr fontId="21"/>
  </si>
  <si>
    <t>　削減量　(ＭＪ/年)</t>
    <rPh sb="1" eb="3">
      <t>サクゲン</t>
    </rPh>
    <rPh sb="3" eb="4">
      <t>リョウ</t>
    </rPh>
    <phoneticPr fontId="21"/>
  </si>
  <si>
    <t xml:space="preserve"> 住宅専有部分</t>
    <rPh sb="1" eb="3">
      <t>ジュウタク</t>
    </rPh>
    <rPh sb="3" eb="5">
      <t>センユウ</t>
    </rPh>
    <rPh sb="5" eb="7">
      <t>ブブン</t>
    </rPh>
    <phoneticPr fontId="21"/>
  </si>
  <si>
    <t>小計（Ｄ）</t>
    <rPh sb="0" eb="2">
      <t>ショウケイ</t>
    </rPh>
    <phoneticPr fontId="22"/>
  </si>
  <si>
    <t>小計（Ｅ）</t>
    <rPh sb="0" eb="2">
      <t>ショウケイ</t>
    </rPh>
    <phoneticPr fontId="22"/>
  </si>
  <si>
    <t>住　　　所</t>
    <rPh sb="0" eb="1">
      <t>ジュウ</t>
    </rPh>
    <rPh sb="4" eb="5">
      <t>ショ</t>
    </rPh>
    <phoneticPr fontId="23"/>
  </si>
  <si>
    <t>名　　　称</t>
    <rPh sb="0" eb="1">
      <t>メイ</t>
    </rPh>
    <rPh sb="4" eb="5">
      <t>ショウ</t>
    </rPh>
    <phoneticPr fontId="23"/>
  </si>
  <si>
    <t>申請者３</t>
    <rPh sb="0" eb="3">
      <t>シンセイシャ</t>
    </rPh>
    <phoneticPr fontId="21"/>
  </si>
  <si>
    <t>申請者４</t>
    <rPh sb="0" eb="3">
      <t>シンセイシャ</t>
    </rPh>
    <phoneticPr fontId="21"/>
  </si>
  <si>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</si>
  <si>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</si>
  <si>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</si>
  <si>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申請者３
担当者情報</t>
    <rPh sb="0" eb="3">
      <t>シンセイシャ</t>
    </rPh>
    <rPh sb="5" eb="8">
      <t>タントウシャ</t>
    </rPh>
    <rPh sb="8" eb="10">
      <t>ジョウホウ</t>
    </rPh>
    <phoneticPr fontId="20"/>
  </si>
  <si>
    <t>申請者４
担当者情報</t>
    <rPh sb="0" eb="3">
      <t>シンセイシャ</t>
    </rPh>
    <rPh sb="5" eb="8">
      <t>タントウシャ</t>
    </rPh>
    <rPh sb="8" eb="10">
      <t>ジョウホウ</t>
    </rPh>
    <phoneticPr fontId="20"/>
  </si>
  <si>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</si>
  <si>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</si>
  <si>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</si>
  <si>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４.補助金交付申請額</t>
    <rPh sb="2" eb="5">
      <t>ホジョキン</t>
    </rPh>
    <rPh sb="5" eb="7">
      <t>コウフ</t>
    </rPh>
    <rPh sb="7" eb="9">
      <t>シンセイ</t>
    </rPh>
    <rPh sb="9" eb="10">
      <t>テイガク</t>
    </rPh>
    <phoneticPr fontId="21"/>
  </si>
  <si>
    <t>補助金交付申請額</t>
    <phoneticPr fontId="21"/>
  </si>
  <si>
    <t>役員名簿</t>
    <rPh sb="0" eb="4">
      <t>ヤクインメイボ</t>
    </rPh>
    <phoneticPr fontId="21"/>
  </si>
  <si>
    <t>（注１）申請者が個人の場合は不要とする。ただし、リース事業者等との共同申請の場合は、リース事業者等の
　　　　役員名簿を提出すること。</t>
    <phoneticPr fontId="21"/>
  </si>
  <si>
    <t>誓約書</t>
    <rPh sb="0" eb="3">
      <t>セイヤクショ</t>
    </rPh>
    <phoneticPr fontId="22"/>
  </si>
  <si>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21"/>
  </si>
  <si>
    <t>　その場合は以下の役員名簿に入力すること</t>
    <rPh sb="3" eb="5">
      <t>バアイ</t>
    </rPh>
    <rPh sb="6" eb="8">
      <t>イカ</t>
    </rPh>
    <rPh sb="9" eb="13">
      <t>ヤクインメイボ</t>
    </rPh>
    <rPh sb="14" eb="16">
      <t>ニュウリョク</t>
    </rPh>
    <phoneticPr fontId="21"/>
  </si>
  <si>
    <t>（２）補助事業担当者情報</t>
    <phoneticPr fontId="22"/>
  </si>
  <si>
    <t>申請者２の詳細</t>
    <rPh sb="0" eb="3">
      <t>シンセイシャ</t>
    </rPh>
    <rPh sb="5" eb="7">
      <t>ショウサイ</t>
    </rPh>
    <phoneticPr fontId="21"/>
  </si>
  <si>
    <t>申請者４の詳細</t>
    <rPh sb="0" eb="3">
      <t>シンセイシャ</t>
    </rPh>
    <rPh sb="5" eb="7">
      <t>ショウサイ</t>
    </rPh>
    <phoneticPr fontId="21"/>
  </si>
  <si>
    <t>申請者３の詳細</t>
    <rPh sb="0" eb="3">
      <t>シンセイシャ</t>
    </rPh>
    <rPh sb="5" eb="7">
      <t>ショウサイ</t>
    </rPh>
    <phoneticPr fontId="21"/>
  </si>
  <si>
    <t>事業全体の完了予定時期</t>
    <rPh sb="0" eb="2">
      <t>ジギョウ</t>
    </rPh>
    <rPh sb="2" eb="4">
      <t>ゼンタイ</t>
    </rPh>
    <rPh sb="5" eb="7">
      <t>カンリョウ</t>
    </rPh>
    <rPh sb="7" eb="9">
      <t>ヨテイ</t>
    </rPh>
    <rPh sb="9" eb="11">
      <t>ジキ</t>
    </rPh>
    <phoneticPr fontId="21"/>
  </si>
  <si>
    <t>外皮平均熱貫流率（ＵＡ値）</t>
    <rPh sb="0" eb="2">
      <t>ガイヒ</t>
    </rPh>
    <rPh sb="2" eb="4">
      <t>ヘイキン</t>
    </rPh>
    <rPh sb="4" eb="5">
      <t>ネツ</t>
    </rPh>
    <rPh sb="5" eb="7">
      <t>カンリュウ</t>
    </rPh>
    <rPh sb="7" eb="8">
      <t>リツ</t>
    </rPh>
    <rPh sb="11" eb="12">
      <t>チ</t>
    </rPh>
    <phoneticPr fontId="21"/>
  </si>
  <si>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</si>
  <si>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20"/>
  </si>
  <si>
    <t>❻　エネルギー管理体制</t>
    <rPh sb="7" eb="9">
      <t>カンリ</t>
    </rPh>
    <rPh sb="9" eb="11">
      <t>タイセイ</t>
    </rPh>
    <phoneticPr fontId="21"/>
  </si>
  <si>
    <t>創蓄連携システムによる災害時の電力確保計画</t>
    <phoneticPr fontId="20"/>
  </si>
  <si>
    <t>その他（下記の記入欄に具体的に記載すること）</t>
    <rPh sb="2" eb="3">
      <t>タ</t>
    </rPh>
    <rPh sb="4" eb="6">
      <t>カキ</t>
    </rPh>
    <rPh sb="7" eb="10">
      <t>キニュウラン</t>
    </rPh>
    <rPh sb="11" eb="14">
      <t>グタイテキ</t>
    </rPh>
    <rPh sb="15" eb="17">
      <t>キサイ</t>
    </rPh>
    <phoneticPr fontId="20"/>
  </si>
  <si>
    <t/>
  </si>
  <si>
    <t>申請者２</t>
    <rPh sb="0" eb="3">
      <t>シンセイシャ</t>
    </rPh>
    <phoneticPr fontId="20"/>
  </si>
  <si>
    <t>申請者３</t>
    <rPh sb="0" eb="3">
      <t>シンセイシャ</t>
    </rPh>
    <phoneticPr fontId="20"/>
  </si>
  <si>
    <t>申請者４</t>
    <rPh sb="0" eb="3">
      <t>シンセイシャ</t>
    </rPh>
    <phoneticPr fontId="20"/>
  </si>
  <si>
    <t>住宅共用部等</t>
    <rPh sb="5" eb="6">
      <t>トウ</t>
    </rPh>
    <phoneticPr fontId="20"/>
  </si>
  <si>
    <t>該当するものにチェックをすること　（複数回答可、「その他」を選択した場合は下のセルに概要を入力すること）</t>
    <rPh sb="37" eb="38">
      <t>シタ</t>
    </rPh>
    <phoneticPr fontId="20"/>
  </si>
  <si>
    <t>←押印不要</t>
    <rPh sb="1" eb="3">
      <t>オウイン</t>
    </rPh>
    <rPh sb="3" eb="5">
      <t>フヨウ</t>
    </rPh>
    <phoneticPr fontId="74"/>
  </si>
  <si>
    <t>【片面印刷】で印刷すること</t>
    <rPh sb="1" eb="3">
      <t>カタメン</t>
    </rPh>
    <rPh sb="3" eb="5">
      <t>インサツ</t>
    </rPh>
    <rPh sb="7" eb="9">
      <t>インサツ</t>
    </rPh>
    <phoneticPr fontId="20"/>
  </si>
  <si>
    <t>←個人の場合、提出不要</t>
    <rPh sb="1" eb="3">
      <t>コジン</t>
    </rPh>
    <rPh sb="4" eb="6">
      <t>バアイ</t>
    </rPh>
    <rPh sb="7" eb="9">
      <t>テイシュツ</t>
    </rPh>
    <rPh sb="9" eb="11">
      <t>フヨウ</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</si>
  <si>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22"/>
  </si>
  <si>
    <t>ｋＷ</t>
    <phoneticPr fontId="20"/>
  </si>
  <si>
    <t>１．申請者の詳細</t>
    <rPh sb="2" eb="5">
      <t>シンセイシャ</t>
    </rPh>
    <rPh sb="6" eb="8">
      <t>ショウサイ</t>
    </rPh>
    <phoneticPr fontId="21"/>
  </si>
  <si>
    <t>合計</t>
    <rPh sb="0" eb="2">
      <t>ゴウケイ</t>
    </rPh>
    <phoneticPr fontId="85"/>
  </si>
  <si>
    <t>2.5ｋＷ</t>
  </si>
  <si>
    <t>2.8ｋＷ</t>
  </si>
  <si>
    <t>3.6ｋＷ</t>
  </si>
  <si>
    <t>4.0ｋＷ</t>
  </si>
  <si>
    <t>5.6ｋＷ</t>
  </si>
  <si>
    <t>6.3ｋＷ</t>
  </si>
  <si>
    <t>7.1ｋＷ以上</t>
    <rPh sb="5" eb="7">
      <t>イジョウ</t>
    </rPh>
    <phoneticPr fontId="21"/>
  </si>
  <si>
    <t>5.6ｋＷ以上</t>
    <rPh sb="5" eb="7">
      <t>イジョウ</t>
    </rPh>
    <phoneticPr fontId="21"/>
  </si>
  <si>
    <t>5.6ｋＷ未満</t>
    <rPh sb="5" eb="7">
      <t>ミマン</t>
    </rPh>
    <phoneticPr fontId="21"/>
  </si>
  <si>
    <t>土地登記簿謄本（登記情報提供サービスの出力可）</t>
    <rPh sb="8" eb="10">
      <t>トウキ</t>
    </rPh>
    <rPh sb="10" eb="12">
      <t>ジョウホウ</t>
    </rPh>
    <rPh sb="12" eb="14">
      <t>テイキョウ</t>
    </rPh>
    <rPh sb="19" eb="21">
      <t>シュツリョク</t>
    </rPh>
    <rPh sb="21" eb="22">
      <t>カ</t>
    </rPh>
    <phoneticPr fontId="22"/>
  </si>
  <si>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20"/>
  </si>
  <si>
    <t>▼ 各年度の内訳</t>
    <rPh sb="2" eb="5">
      <t>カクネンド</t>
    </rPh>
    <rPh sb="6" eb="8">
      <t>ウチワケ</t>
    </rPh>
    <phoneticPr fontId="21"/>
  </si>
  <si>
    <t>設備費
・工事費</t>
    <rPh sb="2" eb="3">
      <t>ヒ</t>
    </rPh>
    <rPh sb="5" eb="8">
      <t>コウジヒ</t>
    </rPh>
    <phoneticPr fontId="20"/>
  </si>
  <si>
    <t>　複数年度事業における事業全体の上限は８億円とする</t>
    <phoneticPr fontId="21"/>
  </si>
  <si>
    <t>補助対象事業の費用対効果に伴う補助金の上限額</t>
    <phoneticPr fontId="21"/>
  </si>
  <si>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21"/>
  </si>
  <si>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20"/>
  </si>
  <si>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20"/>
  </si>
  <si>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21"/>
  </si>
  <si>
    <t>代　表　理　事　 　　村上　孝　殿</t>
    <rPh sb="0" eb="1">
      <t>ダイ</t>
    </rPh>
    <rPh sb="2" eb="3">
      <t>ヒョウ</t>
    </rPh>
    <rPh sb="4" eb="5">
      <t>リ</t>
    </rPh>
    <rPh sb="6" eb="7">
      <t>コト</t>
    </rPh>
    <rPh sb="16" eb="17">
      <t>ドノ</t>
    </rPh>
    <phoneticPr fontId="21"/>
  </si>
  <si>
    <t>㎡</t>
    <phoneticPr fontId="22"/>
  </si>
  <si>
    <t>セントラル空調</t>
    <rPh sb="5" eb="7">
      <t>クウチョウ</t>
    </rPh>
    <phoneticPr fontId="22"/>
  </si>
  <si>
    <t>20号以下</t>
    <rPh sb="2" eb="3">
      <t>ゴウ</t>
    </rPh>
    <rPh sb="3" eb="5">
      <t>イカ</t>
    </rPh>
    <phoneticPr fontId="22"/>
  </si>
  <si>
    <t>24号</t>
    <rPh sb="2" eb="3">
      <t>ゴウ</t>
    </rPh>
    <phoneticPr fontId="22"/>
  </si>
  <si>
    <t>J</t>
    <phoneticPr fontId="22"/>
  </si>
  <si>
    <t>（J）＝（B）+（C）+（D）+（E）+（F）+（G）+（H）+（I）</t>
    <phoneticPr fontId="21"/>
  </si>
  <si>
    <t>K</t>
    <phoneticPr fontId="22"/>
  </si>
  <si>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</si>
  <si>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</si>
  <si>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</si>
  <si>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</si>
  <si>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</si>
  <si>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</si>
  <si>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</si>
  <si>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</si>
  <si>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</si>
  <si>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5"/>
  </si>
  <si>
    <t>補助金申請額</t>
    <rPh sb="0" eb="3">
      <t>ホジョキン</t>
    </rPh>
    <rPh sb="3" eb="6">
      <t>シンセイガク</t>
    </rPh>
    <phoneticPr fontId="85"/>
  </si>
  <si>
    <t>１年目</t>
    <rPh sb="1" eb="3">
      <t>ネンメ</t>
    </rPh>
    <phoneticPr fontId="85"/>
  </si>
  <si>
    <t>円</t>
    <rPh sb="0" eb="1">
      <t>エン</t>
    </rPh>
    <phoneticPr fontId="85"/>
  </si>
  <si>
    <t>２年目</t>
    <rPh sb="1" eb="3">
      <t>ネンメ</t>
    </rPh>
    <phoneticPr fontId="72"/>
  </si>
  <si>
    <t>３年目</t>
    <rPh sb="1" eb="3">
      <t>ネンメ</t>
    </rPh>
    <phoneticPr fontId="85"/>
  </si>
  <si>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</si>
  <si>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</si>
  <si>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5"/>
  </si>
  <si>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</si>
  <si>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</si>
  <si>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</si>
  <si>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</si>
  <si>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</si>
  <si>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</si>
  <si>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22"/>
  </si>
  <si>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</si>
  <si>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</si>
  <si>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</si>
  <si>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</si>
  <si>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</si>
  <si>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</si>
  <si>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</si>
  <si>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</si>
  <si>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</si>
  <si>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</si>
  <si>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</si>
  <si>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</si>
  <si>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5"/>
  </si>
  <si>
    <t>補助金申請額（上限金額）</t>
    <rPh sb="0" eb="3">
      <t>ホジョキン</t>
    </rPh>
    <rPh sb="3" eb="6">
      <t>シンセイガク</t>
    </rPh>
    <rPh sb="7" eb="11">
      <t>ジョウゲンキンガク</t>
    </rPh>
    <phoneticPr fontId="85"/>
  </si>
  <si>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</si>
  <si>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</si>
  <si>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</si>
  <si>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</si>
  <si>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</si>
  <si>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</si>
  <si>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</si>
  <si>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</si>
  <si>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</si>
  <si>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</si>
  <si>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</si>
  <si>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</si>
  <si>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</si>
  <si>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</si>
  <si>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</si>
  <si>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</si>
  <si>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</si>
  <si>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</si>
  <si>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</si>
  <si>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</si>
  <si>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</si>
  <si>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</si>
  <si>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</si>
  <si>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</si>
  <si>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</si>
  <si>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</si>
  <si>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</si>
  <si>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</si>
  <si>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</si>
  <si>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</si>
  <si>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</si>
  <si>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</si>
  <si>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</si>
  <si>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</si>
  <si>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</si>
  <si>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</si>
  <si>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</si>
  <si>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</si>
  <si>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</si>
  <si>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</si>
  <si>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</si>
  <si>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</si>
  <si>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</si>
  <si>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</si>
  <si>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22"/>
  </si>
  <si>
    <t>(F)</t>
    <phoneticPr fontId="22"/>
  </si>
  <si>
    <t>補助率
（参考値）</t>
    <phoneticPr fontId="21"/>
  </si>
  <si>
    <t>台数</t>
    <rPh sb="0" eb="2">
      <t>ダイスウ</t>
    </rPh>
    <phoneticPr fontId="20"/>
  </si>
  <si>
    <t>台</t>
    <rPh sb="0" eb="1">
      <t>ダイ</t>
    </rPh>
    <phoneticPr fontId="20"/>
  </si>
  <si>
    <t>設置場所</t>
    <rPh sb="0" eb="4">
      <t>セッチバショ</t>
    </rPh>
    <phoneticPr fontId="20"/>
  </si>
  <si>
    <t>蓄電システム導入の有無</t>
    <phoneticPr fontId="20"/>
  </si>
  <si>
    <t>地中熱ヒートポンプ・システム導入の有無</t>
    <phoneticPr fontId="20"/>
  </si>
  <si>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9"/>
  </si>
  <si>
    <t>M</t>
    <phoneticPr fontId="22"/>
  </si>
  <si>
    <t>照明センサー
（単体センサー、
センサー付き照明）</t>
    <rPh sb="0" eb="2">
      <t>ショウメイ</t>
    </rPh>
    <phoneticPr fontId="74"/>
  </si>
  <si>
    <t>建物登記事項証明書取得予定日</t>
    <phoneticPr fontId="21"/>
  </si>
  <si>
    <t>暴力団排除に関する誓約事項</t>
    <phoneticPr fontId="21"/>
  </si>
  <si>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21"/>
  </si>
  <si>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21"/>
  </si>
  <si>
    <t>　　(２)　役員等が、自己、自社若しくは第三者の不正の利益を図る目的又は第三者に損害を加える目的を
　　　　　もって、暴力団又は暴力団員を利用するなどしているとき。</t>
    <phoneticPr fontId="21"/>
  </si>
  <si>
    <t>　　(３)　役員等が、暴力団又は暴力団員に対して、資金等を供給し、又は便宜を供与するなど直接的ある
　　　　　いは積極的に暴力団の維持、運営に協力し、若しくは関与しているとき。</t>
    <phoneticPr fontId="21"/>
  </si>
  <si>
    <t>　　(４)　役員等が、暴力団又は暴力団員であることを知りながらこれと社会的に非難されるべき関係を有
　　　　　しているとき。</t>
    <phoneticPr fontId="21"/>
  </si>
  <si>
    <t>エネルギー
利用効率化設備</t>
    <rPh sb="6" eb="8">
      <t>リヨウ</t>
    </rPh>
    <rPh sb="8" eb="11">
      <t>コウリツカ</t>
    </rPh>
    <rPh sb="11" eb="13">
      <t>セツビ</t>
    </rPh>
    <phoneticPr fontId="21"/>
  </si>
  <si>
    <t>控除量</t>
    <rPh sb="0" eb="3">
      <t>コウジョリョウ</t>
    </rPh>
    <phoneticPr fontId="20"/>
  </si>
  <si>
    <t>売電量</t>
    <rPh sb="0" eb="3">
      <t>バイデンリョウ</t>
    </rPh>
    <phoneticPr fontId="20"/>
  </si>
  <si>
    <t>太陽光発電</t>
  </si>
  <si>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20"/>
  </si>
  <si>
    <t>該当するものにチェックをすること　（複数回答可）</t>
    <phoneticPr fontId="20"/>
  </si>
  <si>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21"/>
  </si>
  <si>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21"/>
  </si>
  <si>
    <t>❾　ＺＥＨ-Ｍの実現に資する導入設備等</t>
    <rPh sb="8" eb="10">
      <t>ジツゲン</t>
    </rPh>
    <rPh sb="11" eb="12">
      <t>シ</t>
    </rPh>
    <rPh sb="14" eb="16">
      <t>ドウニュウ</t>
    </rPh>
    <rPh sb="16" eb="18">
      <t>セツビ</t>
    </rPh>
    <rPh sb="18" eb="19">
      <t>ナド</t>
    </rPh>
    <phoneticPr fontId="21"/>
  </si>
  <si>
    <t>検査済証取得予定日</t>
    <phoneticPr fontId="22"/>
  </si>
  <si>
    <t>３．設備情報</t>
    <rPh sb="2" eb="4">
      <t>セツビ</t>
    </rPh>
    <rPh sb="4" eb="6">
      <t>ジョウホウ</t>
    </rPh>
    <phoneticPr fontId="72"/>
  </si>
  <si>
    <t>⑥</t>
    <phoneticPr fontId="72"/>
  </si>
  <si>
    <t>セット数</t>
    <rPh sb="3" eb="4">
      <t>スウ</t>
    </rPh>
    <phoneticPr fontId="22"/>
  </si>
  <si>
    <t>セット価格</t>
    <rPh sb="3" eb="5">
      <t>カカク</t>
    </rPh>
    <phoneticPr fontId="22"/>
  </si>
  <si>
    <t>種別</t>
    <rPh sb="0" eb="2">
      <t>シュベツ</t>
    </rPh>
    <phoneticPr fontId="22"/>
  </si>
  <si>
    <t>金額</t>
    <rPh sb="0" eb="2">
      <t>キンガク</t>
    </rPh>
    <phoneticPr fontId="22"/>
  </si>
  <si>
    <t>　設計値　(ＭＪ/年)</t>
    <phoneticPr fontId="21"/>
  </si>
  <si>
    <t>　基準値　(ＭＪ/年)</t>
    <phoneticPr fontId="20"/>
  </si>
  <si>
    <t>合計（円）</t>
    <rPh sb="0" eb="2">
      <t>ゴウケイ</t>
    </rPh>
    <rPh sb="3" eb="4">
      <t>エン</t>
    </rPh>
    <phoneticPr fontId="22"/>
  </si>
  <si>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</si>
  <si>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</si>
  <si>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</si>
  <si>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</si>
  <si>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</si>
  <si>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</si>
  <si>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</si>
  <si>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</si>
  <si>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</si>
  <si>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</si>
  <si>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</si>
  <si>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</si>
  <si>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</si>
  <si>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</si>
  <si>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</si>
  <si>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</si>
  <si>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22"/>
  </si>
  <si>
    <t xml:space="preserve"> ファンコンベクター</t>
    <phoneticPr fontId="20"/>
  </si>
  <si>
    <t xml:space="preserve"> 温水パネルラジエーター</t>
    <phoneticPr fontId="20"/>
  </si>
  <si>
    <t>温水床暖房（給湯機と熱源兼用）</t>
    <rPh sb="0" eb="2">
      <t>オンスイ</t>
    </rPh>
    <rPh sb="2" eb="3">
      <t>ユカ</t>
    </rPh>
    <rPh sb="3" eb="5">
      <t>ダンボウ</t>
    </rPh>
    <rPh sb="6" eb="9">
      <t>キュウトウキ</t>
    </rPh>
    <rPh sb="10" eb="14">
      <t>ネツゲンケンヨウ</t>
    </rPh>
    <phoneticPr fontId="21"/>
  </si>
  <si>
    <t>エアコン付き
温水式床暖房</t>
    <rPh sb="4" eb="5">
      <t>ツ</t>
    </rPh>
    <rPh sb="7" eb="9">
      <t>オンスイ</t>
    </rPh>
    <rPh sb="9" eb="10">
      <t>シキ</t>
    </rPh>
    <rPh sb="10" eb="11">
      <t>ユカ</t>
    </rPh>
    <rPh sb="11" eb="13">
      <t>ダンボウ</t>
    </rPh>
    <phoneticPr fontId="20"/>
  </si>
  <si>
    <t>導入
タイプ</t>
    <phoneticPr fontId="74"/>
  </si>
  <si>
    <t>導入タイプ</t>
    <rPh sb="0" eb="2">
      <t>ドウニュウ</t>
    </rPh>
    <phoneticPr fontId="22"/>
  </si>
  <si>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</si>
  <si>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</si>
  <si>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</si>
  <si>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</si>
  <si>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</si>
  <si>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</si>
  <si>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</si>
  <si>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</si>
  <si>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</si>
  <si>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</si>
  <si>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</si>
  <si>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</si>
  <si>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</si>
  <si>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20"/>
  </si>
  <si>
    <t>天井換気扇</t>
    <rPh sb="0" eb="5">
      <t>テンジョウカンキセン</t>
    </rPh>
    <phoneticPr fontId="22"/>
  </si>
  <si>
    <t>天井換気扇(熱交換有り)</t>
    <rPh sb="0" eb="5">
      <t>テンジョウカンキセン</t>
    </rPh>
    <rPh sb="6" eb="10">
      <t>ネツコウカンア</t>
    </rPh>
    <phoneticPr fontId="22"/>
  </si>
  <si>
    <t>キャビネットファン</t>
    <phoneticPr fontId="22"/>
  </si>
  <si>
    <t>ダクト式第一種換気(熱交換有り)</t>
    <rPh sb="3" eb="4">
      <t>シキ</t>
    </rPh>
    <rPh sb="4" eb="7">
      <t>ダイイッシュ</t>
    </rPh>
    <rPh sb="7" eb="9">
      <t>カンキ</t>
    </rPh>
    <phoneticPr fontId="22"/>
  </si>
  <si>
    <t>屋上設置シロッコファン</t>
    <rPh sb="0" eb="4">
      <t>オクジョウセッチ</t>
    </rPh>
    <phoneticPr fontId="22"/>
  </si>
  <si>
    <t>AC-1</t>
    <phoneticPr fontId="22"/>
  </si>
  <si>
    <t>AC-2</t>
  </si>
  <si>
    <t>AC-3</t>
  </si>
  <si>
    <t>AC-4</t>
  </si>
  <si>
    <t>AC-5</t>
  </si>
  <si>
    <t>AC-6</t>
  </si>
  <si>
    <t>AC-7</t>
  </si>
  <si>
    <t>AC-8</t>
  </si>
  <si>
    <t>⑤</t>
    <phoneticPr fontId="22"/>
  </si>
  <si>
    <t>建設予定地</t>
    <rPh sb="0" eb="5">
      <t>ケンセツヨテイチ</t>
    </rPh>
    <phoneticPr fontId="20"/>
  </si>
  <si>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</si>
  <si>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</si>
  <si>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④</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</si>
  <si>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</si>
  <si>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小計</t>
    <rPh sb="0" eb="2">
      <t>ショウケイ</t>
    </rPh>
    <phoneticPr fontId="21"/>
  </si>
  <si>
    <t>導入設備名</t>
    <phoneticPr fontId="74"/>
  </si>
  <si>
    <t>（M）＝（J）＋（K）</t>
    <phoneticPr fontId="21"/>
  </si>
  <si>
    <t>燃料電池（PEFC_700Ｗ以上）</t>
    <phoneticPr fontId="21"/>
  </si>
  <si>
    <t>燃料電池（SOFC_700Ｗ以上）</t>
    <phoneticPr fontId="21"/>
  </si>
  <si>
    <t>燃料電池（SOFC_400Ｗ以上）</t>
    <phoneticPr fontId="21"/>
  </si>
  <si>
    <t>交付決定後に行う
エネルギー計算に
係る費用</t>
    <phoneticPr fontId="20"/>
  </si>
  <si>
    <t>2.2ｋＷ</t>
    <phoneticPr fontId="22"/>
  </si>
  <si>
    <t>2.8ｋＷ</t>
    <phoneticPr fontId="22"/>
  </si>
  <si>
    <t>3.6ｋＷ</t>
    <phoneticPr fontId="22"/>
  </si>
  <si>
    <t>4.0ｋＷ</t>
    <phoneticPr fontId="22"/>
  </si>
  <si>
    <t>追加補助対象
となる設備等</t>
    <rPh sb="0" eb="2">
      <t>ツイカ</t>
    </rPh>
    <rPh sb="2" eb="4">
      <t>ホジョ</t>
    </rPh>
    <rPh sb="4" eb="6">
      <t>タイショウ</t>
    </rPh>
    <rPh sb="10" eb="12">
      <t>セツビ</t>
    </rPh>
    <rPh sb="12" eb="13">
      <t>トウ</t>
    </rPh>
    <phoneticPr fontId="21"/>
  </si>
  <si>
    <t>-</t>
    <phoneticPr fontId="21"/>
  </si>
  <si>
    <t>４年目</t>
    <rPh sb="1" eb="3">
      <t>ネンメ</t>
    </rPh>
    <phoneticPr fontId="85"/>
  </si>
  <si>
    <t>４．補助金の算出</t>
    <rPh sb="2" eb="5">
      <t>ホジョキン</t>
    </rPh>
    <rPh sb="6" eb="8">
      <t>サンシュツ</t>
    </rPh>
    <phoneticPr fontId="72"/>
  </si>
  <si>
    <t>合計</t>
    <rPh sb="0" eb="2">
      <t>ゴウケイ</t>
    </rPh>
    <phoneticPr fontId="22"/>
  </si>
  <si>
    <t>【本ページは印刷不要】</t>
    <rPh sb="1" eb="2">
      <t>ホン</t>
    </rPh>
    <rPh sb="6" eb="8">
      <t>インサツ</t>
    </rPh>
    <rPh sb="8" eb="10">
      <t>フヨウ</t>
    </rPh>
    <phoneticPr fontId="8"/>
  </si>
  <si>
    <t>該当</t>
    <phoneticPr fontId="74"/>
  </si>
  <si>
    <t>リース契約書（案）</t>
    <rPh sb="3" eb="5">
      <t>ケイヤク</t>
    </rPh>
    <rPh sb="5" eb="6">
      <t>ショ</t>
    </rPh>
    <rPh sb="7" eb="8">
      <t>アン</t>
    </rPh>
    <phoneticPr fontId="74"/>
  </si>
  <si>
    <t>住棟の種別</t>
    <phoneticPr fontId="20"/>
  </si>
  <si>
    <t>台数</t>
    <rPh sb="0" eb="2">
      <t>ダイスウ</t>
    </rPh>
    <phoneticPr fontId="22"/>
  </si>
  <si>
    <t>補助金額</t>
    <rPh sb="0" eb="2">
      <t>ホジョ</t>
    </rPh>
    <rPh sb="2" eb="4">
      <t>キンガク</t>
    </rPh>
    <phoneticPr fontId="74"/>
  </si>
  <si>
    <t>地中熱ヒートポンプ・システム</t>
    <phoneticPr fontId="22"/>
  </si>
  <si>
    <t>ＰＶＴシステム</t>
    <phoneticPr fontId="22"/>
  </si>
  <si>
    <t>液体集熱式太陽熱利用システム</t>
    <phoneticPr fontId="22"/>
  </si>
  <si>
    <t>補助金額</t>
    <rPh sb="0" eb="4">
      <t>ホジョキンガク</t>
    </rPh>
    <phoneticPr fontId="22"/>
  </si>
  <si>
    <t>項目</t>
    <rPh sb="0" eb="2">
      <t>コウモク</t>
    </rPh>
    <phoneticPr fontId="22"/>
  </si>
  <si>
    <t>円</t>
    <rPh sb="0" eb="1">
      <t>エン</t>
    </rPh>
    <phoneticPr fontId="22"/>
  </si>
  <si>
    <t>戸</t>
    <rPh sb="0" eb="1">
      <t>コ</t>
    </rPh>
    <phoneticPr fontId="22"/>
  </si>
  <si>
    <t>台</t>
    <rPh sb="0" eb="1">
      <t>ダイ</t>
    </rPh>
    <phoneticPr fontId="22"/>
  </si>
  <si>
    <t>共用部</t>
    <rPh sb="0" eb="3">
      <t>キョウヨウブ</t>
    </rPh>
    <phoneticPr fontId="22"/>
  </si>
  <si>
    <t>面積・数量・戸数</t>
    <rPh sb="0" eb="2">
      <t>メンセキ</t>
    </rPh>
    <rPh sb="3" eb="5">
      <t>スウリョウ</t>
    </rPh>
    <rPh sb="6" eb="8">
      <t>コスウ</t>
    </rPh>
    <phoneticPr fontId="22"/>
  </si>
  <si>
    <t>備考</t>
    <rPh sb="0" eb="2">
      <t>ビコウ</t>
    </rPh>
    <phoneticPr fontId="22"/>
  </si>
  <si>
    <t>追加補助対象となる設備等の補助金額　合計</t>
    <rPh sb="0" eb="4">
      <t>ツイカホジョ</t>
    </rPh>
    <rPh sb="4" eb="6">
      <t>タイショウ</t>
    </rPh>
    <rPh sb="9" eb="12">
      <t>セツビトウ</t>
    </rPh>
    <rPh sb="13" eb="17">
      <t>ホジョキンガク</t>
    </rPh>
    <rPh sb="18" eb="20">
      <t>ゴウケイ</t>
    </rPh>
    <phoneticPr fontId="22"/>
  </si>
  <si>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</si>
  <si>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20"/>
  </si>
  <si>
    <t>塔屋の面積</t>
    <rPh sb="0" eb="1">
      <t>トウ</t>
    </rPh>
    <rPh sb="1" eb="2">
      <t>ヤ</t>
    </rPh>
    <rPh sb="3" eb="5">
      <t>メンセキ</t>
    </rPh>
    <phoneticPr fontId="20"/>
  </si>
  <si>
    <t>PV敷設面積</t>
    <phoneticPr fontId="22"/>
  </si>
  <si>
    <t>PV以外の設備や機械が設置されている面積</t>
    <rPh sb="2" eb="4">
      <t>イガイ</t>
    </rPh>
    <rPh sb="5" eb="7">
      <t>セツビ</t>
    </rPh>
    <rPh sb="8" eb="10">
      <t>キカイ</t>
    </rPh>
    <rPh sb="11" eb="13">
      <t>セッチ</t>
    </rPh>
    <rPh sb="18" eb="20">
      <t>メンセキ</t>
    </rPh>
    <phoneticPr fontId="20"/>
  </si>
  <si>
    <t>採光（トップライト等）敷設面積</t>
    <rPh sb="0" eb="2">
      <t>サイコウ</t>
    </rPh>
    <rPh sb="9" eb="10">
      <t>ナド</t>
    </rPh>
    <rPh sb="11" eb="13">
      <t>フセツ</t>
    </rPh>
    <rPh sb="13" eb="15">
      <t>メンセキ</t>
    </rPh>
    <phoneticPr fontId="20"/>
  </si>
  <si>
    <t>屋上緑化の面積</t>
    <rPh sb="0" eb="2">
      <t>オクジョウ</t>
    </rPh>
    <rPh sb="2" eb="4">
      <t>リョクカ</t>
    </rPh>
    <rPh sb="5" eb="7">
      <t>メンセキ</t>
    </rPh>
    <phoneticPr fontId="20"/>
  </si>
  <si>
    <t>上記以外の面積</t>
    <rPh sb="0" eb="2">
      <t>ジョウキ</t>
    </rPh>
    <rPh sb="2" eb="4">
      <t>イガイ</t>
    </rPh>
    <rPh sb="5" eb="7">
      <t>メンセキ</t>
    </rPh>
    <phoneticPr fontId="20"/>
  </si>
  <si>
    <t>１）空調設備</t>
    <rPh sb="2" eb="4">
      <t>クウチョウ</t>
    </rPh>
    <rPh sb="4" eb="6">
      <t>セツビ</t>
    </rPh>
    <phoneticPr fontId="22"/>
  </si>
  <si>
    <t>２）換気設備</t>
    <rPh sb="2" eb="6">
      <t>カンキセツビ</t>
    </rPh>
    <phoneticPr fontId="22"/>
  </si>
  <si>
    <t>３）照明設備</t>
    <rPh sb="2" eb="6">
      <t>ショウメイセツビ</t>
    </rPh>
    <phoneticPr fontId="22"/>
  </si>
  <si>
    <t>設備</t>
    <rPh sb="0" eb="2">
      <t>セツビ</t>
    </rPh>
    <phoneticPr fontId="22"/>
  </si>
  <si>
    <t>空調設備</t>
    <rPh sb="0" eb="4">
      <t>クウチョウセツビ</t>
    </rPh>
    <phoneticPr fontId="22"/>
  </si>
  <si>
    <t>換気設備</t>
    <rPh sb="0" eb="4">
      <t>カンキセツビ</t>
    </rPh>
    <phoneticPr fontId="22"/>
  </si>
  <si>
    <t>照明設備</t>
    <rPh sb="0" eb="2">
      <t>ショウメイ</t>
    </rPh>
    <rPh sb="2" eb="4">
      <t>セツビ</t>
    </rPh>
    <phoneticPr fontId="22"/>
  </si>
  <si>
    <t>４）共用部定額単価算出表 合計</t>
    <rPh sb="13" eb="15">
      <t>ゴウケイ</t>
    </rPh>
    <phoneticPr fontId="22"/>
  </si>
  <si>
    <t>屋内仕様(センサー付き照明設備又は
単体のセンサー)</t>
    <rPh sb="0" eb="4">
      <t>オクナイシヨウ</t>
    </rPh>
    <rPh sb="9" eb="10">
      <t>ツ</t>
    </rPh>
    <rPh sb="11" eb="15">
      <t>ショウメイセツビ</t>
    </rPh>
    <rPh sb="15" eb="16">
      <t>マタ</t>
    </rPh>
    <rPh sb="18" eb="20">
      <t>タンタイ</t>
    </rPh>
    <phoneticPr fontId="22"/>
  </si>
  <si>
    <t>屋外防滴仕様(階段・廊下設置)
(センサー付き照明設備又は
単体のセンサー)</t>
    <rPh sb="0" eb="6">
      <t>オクガイボウテキシヨウ</t>
    </rPh>
    <rPh sb="7" eb="9">
      <t>カイダン</t>
    </rPh>
    <rPh sb="10" eb="14">
      <t>ロウカセッチ</t>
    </rPh>
    <phoneticPr fontId="22"/>
  </si>
  <si>
    <t>合計（円）</t>
    <rPh sb="0" eb="2">
      <t>ゴウケイ</t>
    </rPh>
    <rPh sb="3" eb="4">
      <t>エン</t>
    </rPh>
    <phoneticPr fontId="22"/>
  </si>
  <si>
    <t>追加補助対象となる
設備等
（設備費・工事費）</t>
    <rPh sb="19" eb="22">
      <t>コウジヒ</t>
    </rPh>
    <phoneticPr fontId="21"/>
  </si>
  <si>
    <t>I</t>
    <phoneticPr fontId="74"/>
  </si>
  <si>
    <t>J</t>
    <phoneticPr fontId="74"/>
  </si>
  <si>
    <t>AC-9</t>
    <phoneticPr fontId="74"/>
  </si>
  <si>
    <t>AC-10</t>
    <phoneticPr fontId="74"/>
  </si>
  <si>
    <t>AC-9</t>
    <phoneticPr fontId="22"/>
  </si>
  <si>
    <t>AC-10</t>
    <phoneticPr fontId="22"/>
  </si>
  <si>
    <t>補助対象経費（単価表にない補助対象設備）</t>
    <rPh sb="0" eb="6">
      <t>ホジョタイショウケイヒ</t>
    </rPh>
    <rPh sb="7" eb="10">
      <t>タンカヒョウ</t>
    </rPh>
    <rPh sb="13" eb="17">
      <t>ホジョタイショウ</t>
    </rPh>
    <rPh sb="17" eb="19">
      <t>セツビ</t>
    </rPh>
    <phoneticPr fontId="22"/>
  </si>
  <si>
    <t>補助対象経費（単価表にない補助対象設備）</t>
    <rPh sb="0" eb="6">
      <t>ホジョタイショウケイヒ</t>
    </rPh>
    <phoneticPr fontId="22"/>
  </si>
  <si>
    <t>初年度事業完了前に必ず取得すること</t>
    <rPh sb="0" eb="3">
      <t>ショネンド</t>
    </rPh>
    <phoneticPr fontId="22"/>
  </si>
  <si>
    <t>※補助金の額（補助金算出額の合計に１,０００円未満の端数が生じた場合は、これを切り捨て）</t>
  </si>
  <si>
    <t>液体集熱式太陽熱
利用システム導入の有無</t>
    <phoneticPr fontId="20"/>
  </si>
  <si>
    <t>２００,０００円＋（６,０００円×住戸数）</t>
    <phoneticPr fontId="22"/>
  </si>
  <si>
    <t>（A）＝（ａ）+（b）</t>
    <phoneticPr fontId="21"/>
  </si>
  <si>
    <r>
      <t>電気ヒートポンプ式給湯機</t>
    </r>
    <r>
      <rPr>
        <sz val="12"/>
        <rFont val="ＭＳ Ｐ明朝"/>
        <family val="1"/>
        <charset val="128"/>
      </rPr>
      <t>（エコキュート等）</t>
    </r>
    <phoneticPr fontId="20"/>
  </si>
  <si>
    <r>
      <t>ガス潜熱回収型給湯機
（</t>
    </r>
    <r>
      <rPr>
        <sz val="11"/>
        <rFont val="ＭＳ Ｐ明朝"/>
        <family val="1"/>
        <charset val="128"/>
      </rPr>
      <t>エコジョーズ等</t>
    </r>
    <r>
      <rPr>
        <sz val="14"/>
        <rFont val="ＭＳ Ｐ明朝"/>
        <family val="1"/>
        <charset val="128"/>
      </rPr>
      <t>）</t>
    </r>
    <rPh sb="18" eb="19">
      <t>トウ</t>
    </rPh>
    <phoneticPr fontId="21"/>
  </si>
  <si>
    <t>専有部</t>
    <rPh sb="0" eb="3">
      <t>センユウブ</t>
    </rPh>
    <phoneticPr fontId="2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</si>
  <si>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</si>
  <si>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</si>
  <si>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</si>
  <si>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22"/>
  </si>
  <si>
    <t>ダクトタイプ室内機</t>
    <rPh sb="6" eb="9">
      <t>シツナイキ</t>
    </rPh>
    <phoneticPr fontId="74"/>
  </si>
  <si>
    <t>㎥</t>
    <phoneticPr fontId="22"/>
  </si>
  <si>
    <t>　換気設備</t>
    <rPh sb="1" eb="3">
      <t>カンキ</t>
    </rPh>
    <rPh sb="3" eb="5">
      <t>セツビ</t>
    </rPh>
    <phoneticPr fontId="21"/>
  </si>
  <si>
    <t>　照明設備</t>
    <phoneticPr fontId="21"/>
  </si>
  <si>
    <t>上記以外の面積（自動計算）</t>
    <rPh sb="8" eb="10">
      <t>ジドウ</t>
    </rPh>
    <rPh sb="10" eb="12">
      <t>ケイサン</t>
    </rPh>
    <phoneticPr fontId="22"/>
  </si>
  <si>
    <t>-　</t>
    <phoneticPr fontId="21"/>
  </si>
  <si>
    <t>PV以外の設備や機械が設置されている部分の水平投影面積</t>
    <rPh sb="18" eb="20">
      <t>ブブン</t>
    </rPh>
    <phoneticPr fontId="22"/>
  </si>
  <si>
    <t>塔屋(階段室、エレベーターの機械室、空調・給水設備室、倉庫等)の水平投影面積</t>
    <rPh sb="3" eb="6">
      <t>カイダンシツ</t>
    </rPh>
    <rPh sb="27" eb="29">
      <t>ソウコ</t>
    </rPh>
    <rPh sb="29" eb="30">
      <t>ナド</t>
    </rPh>
    <rPh sb="36" eb="38">
      <t>メンセキ</t>
    </rPh>
    <phoneticPr fontId="22"/>
  </si>
  <si>
    <t>トップライト等採光敷設部分の水平投影面積</t>
    <rPh sb="11" eb="13">
      <t>ブブン</t>
    </rPh>
    <phoneticPr fontId="22"/>
  </si>
  <si>
    <t>屋上緑化部分の水平投影面積</t>
    <rPh sb="4" eb="6">
      <t>ブブン</t>
    </rPh>
    <phoneticPr fontId="22"/>
  </si>
  <si>
    <t>太陽光パネル等(設置されている場合)の水平投影面積</t>
    <rPh sb="0" eb="3">
      <t>タイヨウコウ</t>
    </rPh>
    <rPh sb="6" eb="7">
      <t>ナド</t>
    </rPh>
    <rPh sb="8" eb="10">
      <t>セッチ</t>
    </rPh>
    <rPh sb="15" eb="17">
      <t>バアイ</t>
    </rPh>
    <phoneticPr fontId="22"/>
  </si>
  <si>
    <t>ルーフバルコニーの面積</t>
    <rPh sb="9" eb="11">
      <t>メンセキ</t>
    </rPh>
    <phoneticPr fontId="20"/>
  </si>
  <si>
    <t>ルーフバルコニーで専用使用される部分の面積</t>
    <rPh sb="9" eb="11">
      <t>センヨウ</t>
    </rPh>
    <rPh sb="11" eb="13">
      <t>シヨウ</t>
    </rPh>
    <rPh sb="16" eb="18">
      <t>ブブン</t>
    </rPh>
    <phoneticPr fontId="22"/>
  </si>
  <si>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22"/>
  </si>
  <si>
    <t>入力方法（小数第２位まで入力、ない場合は入力不要）</t>
    <rPh sb="5" eb="8">
      <t>ショウスウダイ</t>
    </rPh>
    <rPh sb="9" eb="10">
      <t>イ</t>
    </rPh>
    <rPh sb="12" eb="14">
      <t>ニュウリョク</t>
    </rPh>
    <rPh sb="17" eb="19">
      <t>バアイ</t>
    </rPh>
    <rPh sb="20" eb="24">
      <t>ニュウリョクフヨウ</t>
    </rPh>
    <phoneticPr fontId="20"/>
  </si>
  <si>
    <t>屋上緊急離着陸場・緊急救助用スペースの面積</t>
    <rPh sb="19" eb="21">
      <t>メンセキ</t>
    </rPh>
    <phoneticPr fontId="22"/>
  </si>
  <si>
    <t>【片面印刷】で印刷すること（導入する場合）</t>
    <rPh sb="1" eb="3">
      <t>カタメン</t>
    </rPh>
    <rPh sb="3" eb="5">
      <t>インサツ</t>
    </rPh>
    <rPh sb="7" eb="9">
      <t>インサツ</t>
    </rPh>
    <rPh sb="14" eb="16">
      <t>ドウニュウ</t>
    </rPh>
    <rPh sb="18" eb="20">
      <t>バアイ</t>
    </rPh>
    <phoneticPr fontId="72"/>
  </si>
  <si>
    <t>共同住宅</t>
    <rPh sb="0" eb="2">
      <t>キョウドウ</t>
    </rPh>
    <rPh sb="2" eb="4">
      <t>ジュウタク</t>
    </rPh>
    <phoneticPr fontId="20"/>
  </si>
  <si>
    <t>（補助金算出額の合計に1,000円未満の端数が生じた場合は、これを切り捨て）</t>
    <phoneticPr fontId="21"/>
  </si>
  <si>
    <t>層</t>
    <rPh sb="0" eb="1">
      <t>ソウ</t>
    </rPh>
    <phoneticPr fontId="20"/>
  </si>
  <si>
    <t>追加補助対象となる設備</t>
    <rPh sb="0" eb="2">
      <t>ツイカ</t>
    </rPh>
    <rPh sb="2" eb="4">
      <t>ホジョ</t>
    </rPh>
    <rPh sb="4" eb="6">
      <t>タイショウ</t>
    </rPh>
    <rPh sb="9" eb="11">
      <t>セツビ</t>
    </rPh>
    <phoneticPr fontId="74"/>
  </si>
  <si>
    <t>事業完了予定日</t>
    <rPh sb="0" eb="2">
      <t>ジギョウ</t>
    </rPh>
    <rPh sb="2" eb="4">
      <t>カンリョウ</t>
    </rPh>
    <rPh sb="4" eb="6">
      <t>ヨテイ</t>
    </rPh>
    <rPh sb="6" eb="7">
      <t>ビ</t>
    </rPh>
    <phoneticPr fontId="21"/>
  </si>
  <si>
    <t>完了実績報告書 提出予定日</t>
    <rPh sb="0" eb="2">
      <t>カンリョウ</t>
    </rPh>
    <rPh sb="2" eb="4">
      <t>ジッセキ</t>
    </rPh>
    <rPh sb="4" eb="6">
      <t>ホウコク</t>
    </rPh>
    <rPh sb="6" eb="7">
      <t>ショ</t>
    </rPh>
    <rPh sb="8" eb="10">
      <t>テイシュツ</t>
    </rPh>
    <rPh sb="10" eb="12">
      <t>ヨテイ</t>
    </rPh>
    <rPh sb="12" eb="13">
      <t>ビ</t>
    </rPh>
    <phoneticPr fontId="21"/>
  </si>
  <si>
    <t>最終年度の事業完了予定日</t>
    <rPh sb="0" eb="2">
      <t>サイシュウ</t>
    </rPh>
    <rPh sb="2" eb="4">
      <t>ネンド</t>
    </rPh>
    <rPh sb="5" eb="7">
      <t>ジギョウ</t>
    </rPh>
    <rPh sb="7" eb="9">
      <t>カンリョウ</t>
    </rPh>
    <rPh sb="9" eb="11">
      <t>ヨテイ</t>
    </rPh>
    <rPh sb="11" eb="12">
      <t>ビ</t>
    </rPh>
    <phoneticPr fontId="21"/>
  </si>
  <si>
    <t>最終年度の事業完了前に必ず取得すること</t>
    <phoneticPr fontId="22"/>
  </si>
  <si>
    <t>最終年度の完了実績報告書の提出前に必ず取得すること</t>
    <phoneticPr fontId="22"/>
  </si>
  <si>
    <t>未定の場合は『未定』と入力</t>
    <rPh sb="0" eb="2">
      <t>ミテイ</t>
    </rPh>
    <rPh sb="3" eb="5">
      <t>バアイ</t>
    </rPh>
    <rPh sb="7" eb="9">
      <t>ミテイ</t>
    </rPh>
    <rPh sb="11" eb="13">
      <t>ニュウリョク</t>
    </rPh>
    <phoneticPr fontId="22"/>
  </si>
  <si>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21"/>
  </si>
  <si>
    <t>キャリアメール（携帯メール）についてはPDFデータの確認ができる場合のみ可</t>
    <phoneticPr fontId="20"/>
  </si>
  <si>
    <t>資金調達
計画</t>
    <rPh sb="0" eb="4">
      <t>シキンチョウタツ</t>
    </rPh>
    <rPh sb="5" eb="7">
      <t>ケイカク</t>
    </rPh>
    <phoneticPr fontId="22"/>
  </si>
  <si>
    <t>交付決定日</t>
    <rPh sb="0" eb="5">
      <t>コウフケッテイビ</t>
    </rPh>
    <phoneticPr fontId="21"/>
  </si>
  <si>
    <t>蓄電システム</t>
    <rPh sb="0" eb="2">
      <t>チクデン</t>
    </rPh>
    <phoneticPr fontId="22"/>
  </si>
  <si>
    <t>ＭＥＭＳ</t>
    <phoneticPr fontId="22"/>
  </si>
  <si>
    <t>定額単価積み上げ方式に該当しない設備費・工事費</t>
    <phoneticPr fontId="22"/>
  </si>
  <si>
    <t>2.2ｋＷ</t>
    <phoneticPr fontId="22"/>
  </si>
  <si>
    <t>円</t>
    <phoneticPr fontId="22"/>
  </si>
  <si>
    <t>区分（い）</t>
    <rPh sb="0" eb="2">
      <t>クブン</t>
    </rPh>
    <phoneticPr fontId="22"/>
  </si>
  <si>
    <t>区分（い）未満</t>
    <rPh sb="5" eb="7">
      <t>ミマン</t>
    </rPh>
    <phoneticPr fontId="22"/>
  </si>
  <si>
    <t>２．設置場所及び設置台数</t>
    <rPh sb="2" eb="4">
      <t>セッチ</t>
    </rPh>
    <rPh sb="4" eb="6">
      <t>バショ</t>
    </rPh>
    <rPh sb="6" eb="7">
      <t>オヨ</t>
    </rPh>
    <rPh sb="8" eb="10">
      <t>セッチ</t>
    </rPh>
    <rPh sb="10" eb="12">
      <t>ダイスウ</t>
    </rPh>
    <phoneticPr fontId="72"/>
  </si>
  <si>
    <t>設置場所</t>
    <rPh sb="0" eb="4">
      <t>セッチバショ</t>
    </rPh>
    <phoneticPr fontId="22"/>
  </si>
  <si>
    <t>専有部</t>
    <rPh sb="0" eb="3">
      <t>センユウブ</t>
    </rPh>
    <phoneticPr fontId="74"/>
  </si>
  <si>
    <t>共用部</t>
    <phoneticPr fontId="74"/>
  </si>
  <si>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22"/>
  </si>
  <si>
    <t>パッケージ型番</t>
    <rPh sb="5" eb="7">
      <t>カタバン</t>
    </rPh>
    <phoneticPr fontId="22"/>
  </si>
  <si>
    <t>蓄電容量</t>
    <rPh sb="0" eb="2">
      <t>チクデン</t>
    </rPh>
    <rPh sb="2" eb="4">
      <t>ヨウリョウ</t>
    </rPh>
    <phoneticPr fontId="22"/>
  </si>
  <si>
    <t>申請可能な導入価格の上限額</t>
    <rPh sb="0" eb="2">
      <t>シンセイ</t>
    </rPh>
    <rPh sb="2" eb="4">
      <t>カノウ</t>
    </rPh>
    <rPh sb="5" eb="7">
      <t>ドウニュウ</t>
    </rPh>
    <rPh sb="7" eb="9">
      <t>カカク</t>
    </rPh>
    <rPh sb="10" eb="13">
      <t>ジョウゲンガク</t>
    </rPh>
    <phoneticPr fontId="22"/>
  </si>
  <si>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</si>
  <si>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22"/>
  </si>
  <si>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</si>
  <si>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22"/>
  </si>
  <si>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</si>
  <si>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</si>
  <si>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</si>
  <si>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</si>
  <si>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22"/>
  </si>
  <si>
    <t>⑤</t>
    <phoneticPr fontId="74"/>
  </si>
  <si>
    <t>該当しない場合は０を入力</t>
    <rPh sb="0" eb="2">
      <t>ガイトウ</t>
    </rPh>
    <rPh sb="5" eb="7">
      <t>バアイ</t>
    </rPh>
    <rPh sb="10" eb="12">
      <t>ニュウリョク</t>
    </rPh>
    <phoneticPr fontId="22"/>
  </si>
  <si>
    <t>（２）　補助対象経費</t>
    <rPh sb="4" eb="6">
      <t>ホジョ</t>
    </rPh>
    <rPh sb="6" eb="8">
      <t>タイショウ</t>
    </rPh>
    <rPh sb="8" eb="10">
      <t>ケイヒ</t>
    </rPh>
    <phoneticPr fontId="22"/>
  </si>
  <si>
    <t>④＋⑤</t>
    <phoneticPr fontId="22"/>
  </si>
  <si>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</si>
  <si>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</si>
  <si>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22"/>
  </si>
  <si>
    <t>１戸あたりの補助対象経費</t>
    <rPh sb="1" eb="2">
      <t>コ</t>
    </rPh>
    <phoneticPr fontId="72"/>
  </si>
  <si>
    <t>⑧</t>
    <phoneticPr fontId="72"/>
  </si>
  <si>
    <t>該当する場合は120,000円を
プルダウンより選択表示</t>
    <rPh sb="26" eb="28">
      <t>ヒョウジ</t>
    </rPh>
    <phoneticPr fontId="22"/>
  </si>
  <si>
    <t>⑨</t>
    <phoneticPr fontId="72"/>
  </si>
  <si>
    <t>（１）　見積明細により算出</t>
    <phoneticPr fontId="22"/>
  </si>
  <si>
    <t>工事費を含めた導入価格</t>
    <rPh sb="0" eb="3">
      <t>コウジヒ</t>
    </rPh>
    <rPh sb="4" eb="5">
      <t>フク</t>
    </rPh>
    <rPh sb="7" eb="9">
      <t>ドウニュウ</t>
    </rPh>
    <rPh sb="9" eb="11">
      <t>カカク</t>
    </rPh>
    <phoneticPr fontId="22"/>
  </si>
  <si>
    <t>①×②</t>
    <phoneticPr fontId="22"/>
  </si>
  <si>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</si>
  <si>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</si>
  <si>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Ｖ２Ｈ充電設備（充放電設備）</t>
    <phoneticPr fontId="22"/>
  </si>
  <si>
    <t>ＥＶ充電設備</t>
    <phoneticPr fontId="22"/>
  </si>
  <si>
    <t>見積金額</t>
    <phoneticPr fontId="72"/>
  </si>
  <si>
    <t>（２）　補助額上限</t>
    <rPh sb="4" eb="6">
      <t>ホジョ</t>
    </rPh>
    <rPh sb="6" eb="7">
      <t>ガク</t>
    </rPh>
    <rPh sb="7" eb="9">
      <t>ジョウゲン</t>
    </rPh>
    <phoneticPr fontId="22"/>
  </si>
  <si>
    <t>②</t>
    <phoneticPr fontId="72"/>
  </si>
  <si>
    <t>９０万円／セット</t>
    <rPh sb="2" eb="4">
      <t>マンエン</t>
    </rPh>
    <phoneticPr fontId="22"/>
  </si>
  <si>
    <t>補助対象経費</t>
    <rPh sb="0" eb="4">
      <t>ホジョタイショウ</t>
    </rPh>
    <rPh sb="4" eb="6">
      <t>ケイヒ</t>
    </rPh>
    <phoneticPr fontId="72"/>
  </si>
  <si>
    <t>③</t>
    <phoneticPr fontId="72"/>
  </si>
  <si>
    <t>①、②のいずれか低い金額</t>
    <phoneticPr fontId="22"/>
  </si>
  <si>
    <t>（１）　見積明細により算出</t>
    <rPh sb="4" eb="6">
      <t>ミツモリ</t>
    </rPh>
    <rPh sb="6" eb="8">
      <t>メイサイ</t>
    </rPh>
    <rPh sb="11" eb="13">
      <t>サンシュツ</t>
    </rPh>
    <phoneticPr fontId="22"/>
  </si>
  <si>
    <t>上記金額の1/3</t>
    <rPh sb="0" eb="2">
      <t>ジョウキ</t>
    </rPh>
    <rPh sb="2" eb="4">
      <t>キンガク</t>
    </rPh>
    <phoneticPr fontId="72"/>
  </si>
  <si>
    <t>③</t>
    <phoneticPr fontId="22"/>
  </si>
  <si>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22"/>
  </si>
  <si>
    <t>（３）　補助額上限</t>
    <rPh sb="4" eb="6">
      <t>ホジョ</t>
    </rPh>
    <rPh sb="6" eb="7">
      <t>ガク</t>
    </rPh>
    <rPh sb="7" eb="9">
      <t>ジョウゲン</t>
    </rPh>
    <phoneticPr fontId="22"/>
  </si>
  <si>
    <t>１台あたりの補助額上限</t>
    <rPh sb="6" eb="8">
      <t>ホジョ</t>
    </rPh>
    <rPh sb="8" eb="9">
      <t>ガク</t>
    </rPh>
    <rPh sb="9" eb="11">
      <t>ジョウゲン</t>
    </rPh>
    <phoneticPr fontId="72"/>
  </si>
  <si>
    <t>８０万円／台</t>
    <rPh sb="2" eb="4">
      <t>マンエン</t>
    </rPh>
    <rPh sb="5" eb="6">
      <t>ダイ</t>
    </rPh>
    <phoneticPr fontId="22"/>
  </si>
  <si>
    <t>５．補助金申請額</t>
    <rPh sb="2" eb="4">
      <t>ホジョ</t>
    </rPh>
    <rPh sb="5" eb="7">
      <t>シンセイ</t>
    </rPh>
    <rPh sb="7" eb="8">
      <t>ガク</t>
    </rPh>
    <phoneticPr fontId="72"/>
  </si>
  <si>
    <t>１台あたりの補助金申請額</t>
    <rPh sb="6" eb="9">
      <t>ホジョキン</t>
    </rPh>
    <rPh sb="9" eb="11">
      <t>シンセイ</t>
    </rPh>
    <rPh sb="11" eb="12">
      <t>ガク</t>
    </rPh>
    <phoneticPr fontId="72"/>
  </si>
  <si>
    <t>補助金申請額　総合計</t>
    <rPh sb="0" eb="3">
      <t>ホジョキン</t>
    </rPh>
    <rPh sb="3" eb="5">
      <t>シンセイ</t>
    </rPh>
    <rPh sb="5" eb="6">
      <t>ガク</t>
    </rPh>
    <rPh sb="7" eb="8">
      <t>ソウ</t>
    </rPh>
    <rPh sb="8" eb="10">
      <t>ゴウケイ</t>
    </rPh>
    <phoneticPr fontId="72"/>
  </si>
  <si>
    <t>⑦</t>
    <phoneticPr fontId="72"/>
  </si>
  <si>
    <t>■</t>
  </si>
  <si>
    <t>１台あたりの見積金額（設備費）</t>
    <phoneticPr fontId="72"/>
  </si>
  <si>
    <t>６．補助金申請額</t>
    <rPh sb="2" eb="4">
      <t>ホジョ</t>
    </rPh>
    <rPh sb="5" eb="7">
      <t>シンセイ</t>
    </rPh>
    <rPh sb="7" eb="8">
      <t>ガク</t>
    </rPh>
    <phoneticPr fontId="72"/>
  </si>
  <si>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</si>
  <si>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</si>
  <si>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</si>
  <si>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22"/>
  </si>
  <si>
    <t>調整額</t>
    <rPh sb="0" eb="3">
      <t>チョウセイガク</t>
    </rPh>
    <phoneticPr fontId="21"/>
  </si>
  <si>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</si>
  <si>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</si>
  <si>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</si>
  <si>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</si>
  <si>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22"/>
  </si>
  <si>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22"/>
  </si>
  <si>
    <t>⑥、⑦のいずれか低い金額＋⑧</t>
    <phoneticPr fontId="22"/>
  </si>
  <si>
    <t>④</t>
    <phoneticPr fontId="22"/>
  </si>
  <si>
    <t>⑤</t>
    <phoneticPr fontId="72"/>
  </si>
  <si>
    <t>③、④のいずれか低い金額</t>
    <phoneticPr fontId="22"/>
  </si>
  <si>
    <t>１台あたりの見積金額（設備費）</t>
    <rPh sb="11" eb="15">
      <t>セツビヒオ</t>
    </rPh>
    <phoneticPr fontId="72"/>
  </si>
  <si>
    <t>充電設備のセンター承認本体価格を記入してください。</t>
  </si>
  <si>
    <t>　　</t>
    <phoneticPr fontId="74"/>
  </si>
  <si>
    <t>各メーカーが定める販売価格とは異なります。</t>
    <phoneticPr fontId="74"/>
  </si>
  <si>
    <t>センター承認本体価格 ※１</t>
    <phoneticPr fontId="72"/>
  </si>
  <si>
    <t>※１</t>
    <phoneticPr fontId="74"/>
  </si>
  <si>
    <t>※２</t>
    <phoneticPr fontId="74"/>
  </si>
  <si>
    <t>「補助金交付上限額（基礎） ※２」</t>
    <phoneticPr fontId="72"/>
  </si>
  <si>
    <t>④’</t>
    <phoneticPr fontId="74"/>
  </si>
  <si>
    <t>④の1/3または④’</t>
    <phoneticPr fontId="72"/>
  </si>
  <si>
    <t>千円未満切捨 自動表示</t>
    <phoneticPr fontId="74"/>
  </si>
  <si>
    <t>蓄電容量×設置台数×１６万円</t>
    <rPh sb="0" eb="2">
      <t>チクデン</t>
    </rPh>
    <rPh sb="2" eb="4">
      <t>ヨウリョウ</t>
    </rPh>
    <rPh sb="5" eb="7">
      <t>セッチ</t>
    </rPh>
    <rPh sb="7" eb="9">
      <t>ダイスウ</t>
    </rPh>
    <rPh sb="12" eb="13">
      <t>マン</t>
    </rPh>
    <rPh sb="13" eb="14">
      <t>エン</t>
    </rPh>
    <phoneticPr fontId="22"/>
  </si>
  <si>
    <t>１台あたりの設備費</t>
    <rPh sb="1" eb="2">
      <t>ダイ</t>
    </rPh>
    <rPh sb="6" eb="9">
      <t>セツビヒ</t>
    </rPh>
    <phoneticPr fontId="22"/>
  </si>
  <si>
    <t>１台あたりの工事費</t>
    <rPh sb="1" eb="2">
      <t>ダイ</t>
    </rPh>
    <rPh sb="6" eb="9">
      <t>コウジヒ</t>
    </rPh>
    <phoneticPr fontId="22"/>
  </si>
  <si>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</si>
  <si>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</si>
  <si>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</si>
  <si>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</si>
  <si>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t>専有部</t>
    <rPh sb="0" eb="3">
      <t>センユウブ</t>
    </rPh>
    <phoneticPr fontId="22"/>
  </si>
  <si>
    <t>台</t>
    <rPh sb="0" eb="1">
      <t>ダイ</t>
    </rPh>
    <phoneticPr fontId="22"/>
  </si>
  <si>
    <t>共用部</t>
    <rPh sb="0" eb="3">
      <t>キョウヨウブ</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</si>
  <si>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</si>
  <si>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補助金申請額（共用部）　総合計</t>
    <rPh sb="0" eb="3">
      <t>ホジョキン</t>
    </rPh>
    <rPh sb="3" eb="5">
      <t>シンセイ</t>
    </rPh>
    <rPh sb="5" eb="6">
      <t>ガク</t>
    </rPh>
    <rPh sb="7" eb="10">
      <t>キョウヨウブ</t>
    </rPh>
    <rPh sb="12" eb="13">
      <t>ソウ</t>
    </rPh>
    <rPh sb="13" eb="15">
      <t>ゴウケイ</t>
    </rPh>
    <phoneticPr fontId="7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</si>
  <si>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</si>
  <si>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⑧</t>
    <phoneticPr fontId="22"/>
  </si>
  <si>
    <t>⑦×①</t>
    <phoneticPr fontId="22"/>
  </si>
  <si>
    <r>
      <t xml:space="preserve">  補助金の額</t>
    </r>
    <r>
      <rPr>
        <sz val="12"/>
        <color theme="1"/>
        <rFont val="ＭＳ 明朝"/>
        <family val="1"/>
        <charset val="128"/>
      </rPr>
      <t>(補助金算出額の合計に1,000円未満の端数が生じた場合は、これを切り捨て)</t>
    </r>
    <phoneticPr fontId="21"/>
  </si>
  <si>
    <t>小計（調整額を含む）</t>
    <rPh sb="0" eb="2">
      <t>ショウケイ</t>
    </rPh>
    <rPh sb="3" eb="6">
      <t>チョウセイガク</t>
    </rPh>
    <rPh sb="7" eb="8">
      <t>フク</t>
    </rPh>
    <phoneticPr fontId="21"/>
  </si>
  <si>
    <t>中層ZEH-M支援事業</t>
  </si>
  <si>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22"/>
  </si>
  <si>
    <t>【片面印刷】で印刷すること</t>
    <rPh sb="1" eb="3">
      <t>カタメン</t>
    </rPh>
    <rPh sb="3" eb="5">
      <t>インサツ</t>
    </rPh>
    <rPh sb="7" eb="9">
      <t>インサツ</t>
    </rPh>
    <phoneticPr fontId="72"/>
  </si>
  <si>
    <t>１.</t>
    <phoneticPr fontId="72"/>
  </si>
  <si>
    <t>個人情報の取得について</t>
    <phoneticPr fontId="72"/>
  </si>
  <si>
    <t>https://sii.or.jp/privacy/</t>
    <phoneticPr fontId="72"/>
  </si>
  <si>
    <t>取得する情報</t>
    <rPh sb="0" eb="2">
      <t>シュトク</t>
    </rPh>
    <rPh sb="4" eb="6">
      <t>ジョウホウ</t>
    </rPh>
    <phoneticPr fontId="72"/>
  </si>
  <si>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</si>
  <si>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</si>
  <si>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</si>
  <si>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</si>
  <si>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</si>
  <si>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</si>
  <si>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</si>
  <si>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</si>
  <si>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</si>
  <si>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提供時には、利用目的を確認し、個人を特定するような行為を行わないことに対して同意を取得します。</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</si>
  <si>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</si>
  <si>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</si>
  <si>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</si>
  <si>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</si>
  <si>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</si>
  <si>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</si>
  <si>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</si>
  <si>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</si>
  <si>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</si>
  <si>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</si>
  <si>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</si>
  <si>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</si>
  <si>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利用目的</t>
    <rPh sb="0" eb="4">
      <t>リヨウモクテキ</t>
    </rPh>
    <phoneticPr fontId="72"/>
  </si>
  <si>
    <t>(ア)	本事業の審査、管理、事業進捗状況の把握等</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</si>
  <si>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</si>
  <si>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</si>
  <si>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</si>
  <si>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22"/>
  </si>
  <si>
    <t>６.</t>
    <phoneticPr fontId="22"/>
  </si>
  <si>
    <t>７.</t>
    <phoneticPr fontId="22"/>
  </si>
  <si>
    <t>８.</t>
    <phoneticPr fontId="22"/>
  </si>
  <si>
    <t>９.</t>
    <phoneticPr fontId="22"/>
  </si>
  <si>
    <t>（１）　見積明細により算出</t>
    <rPh sb="4" eb="6">
      <t>ミツモリ</t>
    </rPh>
    <rPh sb="6" eb="8">
      <t>メイサイ</t>
    </rPh>
    <rPh sb="11" eb="12">
      <t>サン</t>
    </rPh>
    <rPh sb="12" eb="13">
      <t>シュツ</t>
    </rPh>
    <phoneticPr fontId="22"/>
  </si>
  <si>
    <t>市</t>
  </si>
  <si>
    <t>建物名</t>
    <rPh sb="0" eb="3">
      <t>タテモノメイ</t>
    </rPh>
    <phoneticPr fontId="22"/>
  </si>
  <si>
    <t>都</t>
  </si>
  <si>
    <t>代表者名等</t>
    <rPh sb="0" eb="5">
      <t>ダイヒョウシャメイトウ</t>
    </rPh>
    <phoneticPr fontId="22"/>
  </si>
  <si>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22"/>
  </si>
  <si>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</si>
  <si>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20"/>
  </si>
  <si>
    <t>②の1/3千円未満切捨 自動表示</t>
    <phoneticPr fontId="74"/>
  </si>
  <si>
    <t>②の1/3　千円未満切捨 自動表示</t>
    <phoneticPr fontId="74"/>
  </si>
  <si>
    <t>③、⑤、⑥のいずれか低い金額</t>
    <phoneticPr fontId="22"/>
  </si>
  <si>
    <t>基本情報</t>
    <rPh sb="0" eb="2">
      <t>キホン</t>
    </rPh>
    <rPh sb="2" eb="4">
      <t>ジョウホウ</t>
    </rPh>
    <phoneticPr fontId="20"/>
  </si>
  <si>
    <t>申請者名（法人名または氏名）を入力すること</t>
    <rPh sb="0" eb="3">
      <t>シンセイシャ</t>
    </rPh>
    <rPh sb="3" eb="4">
      <t>メイ</t>
    </rPh>
    <rPh sb="5" eb="7">
      <t>ホウジン</t>
    </rPh>
    <rPh sb="7" eb="8">
      <t>メイ</t>
    </rPh>
    <rPh sb="11" eb="13">
      <t>シメイ</t>
    </rPh>
    <rPh sb="15" eb="17">
      <t>ニュウリョク</t>
    </rPh>
    <phoneticPr fontId="20"/>
  </si>
  <si>
    <t>ひらがなで入力すること</t>
    <rPh sb="5" eb="7">
      <t>ニュウリョク</t>
    </rPh>
    <phoneticPr fontId="20"/>
  </si>
  <si>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20"/>
  </si>
  <si>
    <t>7桁半角数字を「-（ハイフン）」なしで入力すること</t>
    <phoneticPr fontId="22"/>
  </si>
  <si>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20"/>
  </si>
  <si>
    <t>塔屋・ルーフバルコニー等を含めたパラペット内側の水平投影面積を入力すること</t>
    <rPh sb="21" eb="23">
      <t>ウチガワ</t>
    </rPh>
    <rPh sb="31" eb="33">
      <t>ニュウリョク</t>
    </rPh>
    <phoneticPr fontId="33"/>
  </si>
  <si>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</si>
  <si>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</si>
  <si>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</si>
  <si>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</si>
  <si>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</si>
  <si>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</si>
  <si>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22"/>
  </si>
  <si>
    <t>個人情報の取得と利用について</t>
    <rPh sb="0" eb="4">
      <t>コジンジョウホウ</t>
    </rPh>
    <rPh sb="5" eb="7">
      <t>シュトク</t>
    </rPh>
    <rPh sb="8" eb="10">
      <t>リヨウ</t>
    </rPh>
    <phoneticPr fontId="72"/>
  </si>
  <si>
    <t>(イ)	建設所在地、地域区分、建築区分、工法種別、延床面積等の建築地情報</t>
    <rPh sb="33" eb="34">
      <t>チ</t>
    </rPh>
    <phoneticPr fontId="74"/>
  </si>
  <si>
    <t>(エ)	一次エネルギー消費量（基準値、設計値、実績値）、発電量、売電量、買電量等のエネルギー使用情報</t>
    <rPh sb="39" eb="40">
      <t>トウ</t>
    </rPh>
    <phoneticPr fontId="74"/>
  </si>
  <si>
    <t>(イ)	人の生命・身体又は財産の保護のために必要がある場合であって、同意を得ることが困難である場合</t>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</si>
  <si>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</si>
  <si>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</si>
  <si>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</si>
  <si>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</si>
  <si>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　　１３．追加補助対象となる設備等の補助金額集計表</t>
    <phoneticPr fontId="22"/>
  </si>
  <si>
    <t>１３．追加補助対象となる設備等の補助金額集計表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</si>
  <si>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5．申請実務協力者（申請窓口を担当する者が申請者以外にいる場合）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21"/>
  </si>
  <si>
    <t>法人名</t>
    <rPh sb="0" eb="2">
      <t>ホウジン</t>
    </rPh>
    <rPh sb="2" eb="3">
      <t>メイ</t>
    </rPh>
    <phoneticPr fontId="9"/>
  </si>
  <si>
    <t>記載事項がない場合は「－」を入力すること</t>
    <phoneticPr fontId="74"/>
  </si>
  <si>
    <t>記載事項がない場合は「－」を入力すること</t>
    <rPh sb="0" eb="2">
      <t>キサイ</t>
    </rPh>
    <rPh sb="2" eb="4">
      <t>ジコウ</t>
    </rPh>
    <rPh sb="7" eb="9">
      <t>バアイ</t>
    </rPh>
    <rPh sb="14" eb="16">
      <t>ニュウリョク</t>
    </rPh>
    <phoneticPr fontId="74"/>
  </si>
  <si>
    <t>電話番号</t>
    <rPh sb="0" eb="2">
      <t>デンワ</t>
    </rPh>
    <rPh sb="2" eb="4">
      <t>バンゴウ</t>
    </rPh>
    <phoneticPr fontId="9"/>
  </si>
  <si>
    <t>入力必須</t>
    <rPh sb="0" eb="2">
      <t>ニュウリョク</t>
    </rPh>
    <rPh sb="2" eb="4">
      <t>ヒッス</t>
    </rPh>
    <phoneticPr fontId="74"/>
  </si>
  <si>
    <t>記載事項がない場合は入力なしで可</t>
    <rPh sb="0" eb="2">
      <t>キサイ</t>
    </rPh>
    <rPh sb="2" eb="4">
      <t>ジコウ</t>
    </rPh>
    <rPh sb="7" eb="9">
      <t>バアイ</t>
    </rPh>
    <rPh sb="10" eb="12">
      <t>ニュウリョク</t>
    </rPh>
    <rPh sb="15" eb="16">
      <t>カ</t>
    </rPh>
    <phoneticPr fontId="74"/>
  </si>
  <si>
    <t>キャリアメール（携帯メール）は入力不可</t>
    <rPh sb="8" eb="10">
      <t>ケイタイ</t>
    </rPh>
    <rPh sb="15" eb="17">
      <t>ニュウリョク</t>
    </rPh>
    <rPh sb="17" eb="19">
      <t>フカ</t>
    </rPh>
    <phoneticPr fontId="74"/>
  </si>
  <si>
    <t>申請実務
協力者</t>
    <rPh sb="0" eb="2">
      <t>シンセイ</t>
    </rPh>
    <rPh sb="2" eb="4">
      <t>ジツム</t>
    </rPh>
    <rPh sb="5" eb="8">
      <t>キョウリョクシャ</t>
    </rPh>
    <phoneticPr fontId="22"/>
  </si>
  <si>
    <t>法人名</t>
    <rPh sb="0" eb="3">
      <t>ホウジンメイ</t>
    </rPh>
    <phoneticPr fontId="21"/>
  </si>
  <si>
    <t>（４）申請実務協力者</t>
    <rPh sb="3" eb="10">
      <t>シンセイジツムキョウリョクシャ</t>
    </rPh>
    <phoneticPr fontId="22"/>
  </si>
  <si>
    <t>所属部署</t>
    <rPh sb="0" eb="2">
      <t>ショゾク</t>
    </rPh>
    <rPh sb="2" eb="4">
      <t>ブショ</t>
    </rPh>
    <phoneticPr fontId="9"/>
  </si>
  <si>
    <t>担当者役職</t>
    <rPh sb="0" eb="3">
      <t>タントウシャ</t>
    </rPh>
    <rPh sb="3" eb="5">
      <t>ヤクショク</t>
    </rPh>
    <phoneticPr fontId="9"/>
  </si>
  <si>
    <t>担当者名</t>
    <rPh sb="0" eb="3">
      <t>タントウシャ</t>
    </rPh>
    <rPh sb="3" eb="4">
      <t>メイ</t>
    </rPh>
    <phoneticPr fontId="9"/>
  </si>
  <si>
    <t>住    所</t>
    <rPh sb="0" eb="1">
      <t>ジュウ</t>
    </rPh>
    <rPh sb="5" eb="6">
      <t>トコロ</t>
    </rPh>
    <phoneticPr fontId="9"/>
  </si>
  <si>
    <t>携帯電話番号</t>
    <rPh sb="0" eb="2">
      <t>ケイタイ</t>
    </rPh>
    <rPh sb="2" eb="4">
      <t>デンワ</t>
    </rPh>
    <rPh sb="4" eb="6">
      <t>バンゴウ</t>
    </rPh>
    <phoneticPr fontId="9"/>
  </si>
  <si>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22"/>
  </si>
  <si>
    <t>様式第１</t>
    <rPh sb="0" eb="2">
      <t>ヨウシキ</t>
    </rPh>
    <rPh sb="2" eb="3">
      <t>ダイ</t>
    </rPh>
    <phoneticPr fontId="20"/>
  </si>
  <si>
    <t>役職</t>
    <rPh sb="0" eb="2">
      <t>ヤクショク</t>
    </rPh>
    <phoneticPr fontId="22"/>
  </si>
  <si>
    <t>氏名</t>
    <rPh sb="0" eb="2">
      <t>シメイ</t>
    </rPh>
    <phoneticPr fontId="22"/>
  </si>
  <si>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</si>
  <si>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</si>
  <si>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交付申請</t>
    <rPh sb="0" eb="2">
      <t>コウフ</t>
    </rPh>
    <rPh sb="2" eb="4">
      <t>シンセイ</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</si>
  <si>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</si>
  <si>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</si>
  <si>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</si>
  <si>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</si>
  <si>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</si>
  <si>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</si>
  <si>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個人情報の利用</t>
    <rPh sb="5" eb="7">
      <t>リヨウ</t>
    </rPh>
    <phoneticPr fontId="72"/>
  </si>
  <si>
    <t>申請内容の変更及び取下げ</t>
    <rPh sb="0" eb="2">
      <t>シンセイ</t>
    </rPh>
    <rPh sb="2" eb="4">
      <t>ナイヨウ</t>
    </rPh>
    <rPh sb="5" eb="7">
      <t>ヘンコウ</t>
    </rPh>
    <rPh sb="7" eb="8">
      <t>オヨ</t>
    </rPh>
    <rPh sb="9" eb="11">
      <t>トリサ</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</si>
  <si>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</si>
  <si>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</si>
  <si>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</si>
  <si>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10.</t>
    <phoneticPr fontId="72"/>
  </si>
  <si>
    <t>免責</t>
    <rPh sb="0" eb="2">
      <t>メンセキ</t>
    </rPh>
    <phoneticPr fontId="72"/>
  </si>
  <si>
    <t>11.</t>
    <phoneticPr fontId="72"/>
  </si>
  <si>
    <t>事業の内容変更、終了</t>
    <rPh sb="0" eb="2">
      <t>ジギョウ</t>
    </rPh>
    <rPh sb="3" eb="5">
      <t>ナイヨウ</t>
    </rPh>
    <rPh sb="5" eb="7">
      <t>ヘンコウ</t>
    </rPh>
    <rPh sb="8" eb="10">
      <t>シュウリョウ</t>
    </rPh>
    <phoneticPr fontId="72"/>
  </si>
  <si>
    <t>12.</t>
    <phoneticPr fontId="74"/>
  </si>
  <si>
    <t>複数年度事業について</t>
    <rPh sb="0" eb="4">
      <t>フクスウネンド</t>
    </rPh>
    <rPh sb="4" eb="6">
      <t>ジギョウ</t>
    </rPh>
    <phoneticPr fontId="72"/>
  </si>
  <si>
    <t>上記を誓約し、申請内容に間違いがないことを確認した上で署名します。</t>
    <rPh sb="3" eb="5">
      <t>セイヤク</t>
    </rPh>
    <phoneticPr fontId="72"/>
  </si>
  <si>
    <t>申請者1</t>
    <rPh sb="0" eb="3">
      <t>シンセイシャ</t>
    </rPh>
    <phoneticPr fontId="72"/>
  </si>
  <si>
    <t>代表者等名</t>
    <phoneticPr fontId="85"/>
  </si>
  <si>
    <t>役職</t>
    <rPh sb="0" eb="2">
      <t>ヤクショク</t>
    </rPh>
    <phoneticPr fontId="74"/>
  </si>
  <si>
    <t>氏名</t>
    <rPh sb="0" eb="2">
      <t>シメイ</t>
    </rPh>
    <phoneticPr fontId="74"/>
  </si>
  <si>
    <t>申請者2</t>
    <rPh sb="0" eb="3">
      <t>シンセイシャ</t>
    </rPh>
    <phoneticPr fontId="72"/>
  </si>
  <si>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</si>
  <si>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</si>
  <si>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</si>
  <si>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21"/>
  </si>
  <si>
    <t>補助対象経費</t>
    <phoneticPr fontId="22"/>
  </si>
  <si>
    <t>備考</t>
    <rPh sb="0" eb="2">
      <t>ビコウ</t>
    </rPh>
    <phoneticPr fontId="22"/>
  </si>
  <si>
    <t>金額</t>
    <rPh sb="0" eb="2">
      <t>キンガク</t>
    </rPh>
    <phoneticPr fontId="22"/>
  </si>
  <si>
    <t>合計</t>
    <rPh sb="0" eb="2">
      <t>ゴウケイ</t>
    </rPh>
    <phoneticPr fontId="22"/>
  </si>
  <si>
    <t>補助事業名</t>
    <rPh sb="0" eb="5">
      <t>ホジョジギョウメイ</t>
    </rPh>
    <phoneticPr fontId="22"/>
  </si>
  <si>
    <t>支店名</t>
    <rPh sb="0" eb="3">
      <t>シテンメイ</t>
    </rPh>
    <phoneticPr fontId="20"/>
  </si>
  <si>
    <t>担当者名</t>
    <rPh sb="0" eb="4">
      <t>タントウシャメイ</t>
    </rPh>
    <phoneticPr fontId="20"/>
  </si>
  <si>
    <t>電話番号</t>
    <rPh sb="0" eb="4">
      <t>デンワバンゴウ</t>
    </rPh>
    <phoneticPr fontId="20"/>
  </si>
  <si>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</si>
  <si>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</si>
  <si>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共用部に導入する場合、⑧の金額を「１３.追加補助対象となる設備等の補助金額集計表」I列に入力すること。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</si>
  <si>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８０万円／台</t>
    <rPh sb="2" eb="3">
      <t>マン</t>
    </rPh>
    <rPh sb="3" eb="4">
      <t>エン</t>
    </rPh>
    <rPh sb="5" eb="6">
      <t>ダイ</t>
    </rPh>
    <phoneticPr fontId="22"/>
  </si>
  <si>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20"/>
  </si>
  <si>
    <r>
      <t xml:space="preserve">定率または定額
</t>
    </r>
    <r>
      <rPr>
        <sz val="11"/>
        <rFont val="ＭＳ 明朝"/>
        <family val="1"/>
        <charset val="128"/>
      </rPr>
      <t>（それぞれの補助金算出額に
1,000円未満の端数が
生じた場合はこれを
切り捨て）</t>
    </r>
    <phoneticPr fontId="21"/>
  </si>
  <si>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22"/>
  </si>
  <si>
    <t>３．補助対象経費の算出</t>
    <rPh sb="2" eb="4">
      <t>ホジョ</t>
    </rPh>
    <rPh sb="4" eb="6">
      <t>タイショウ</t>
    </rPh>
    <rPh sb="6" eb="8">
      <t>ケイヒ</t>
    </rPh>
    <rPh sb="9" eb="11">
      <t>サンシュツ</t>
    </rPh>
    <phoneticPr fontId="72"/>
  </si>
  <si>
    <t>（３）　蓄電システム（共用部）補助対象経費</t>
    <rPh sb="4" eb="6">
      <t>チクデン</t>
    </rPh>
    <rPh sb="11" eb="14">
      <t>キョウヨウブ</t>
    </rPh>
    <rPh sb="15" eb="17">
      <t>ホジョ</t>
    </rPh>
    <rPh sb="17" eb="19">
      <t>タイショウ</t>
    </rPh>
    <rPh sb="19" eb="21">
      <t>ケイヒ</t>
    </rPh>
    <phoneticPr fontId="22"/>
  </si>
  <si>
    <t>◆見積明細</t>
    <rPh sb="1" eb="3">
      <t>ミツ</t>
    </rPh>
    <rPh sb="3" eb="5">
      <t>メイサイ</t>
    </rPh>
    <phoneticPr fontId="22"/>
  </si>
  <si>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</si>
  <si>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22"/>
  </si>
  <si>
    <t>（１）　導入価格（見積明細により算出）</t>
    <rPh sb="4" eb="6">
      <t>ドウニュウ</t>
    </rPh>
    <rPh sb="6" eb="8">
      <t>カカク</t>
    </rPh>
    <rPh sb="9" eb="11">
      <t>ミツモリ</t>
    </rPh>
    <rPh sb="11" eb="13">
      <t>メイサイ</t>
    </rPh>
    <rPh sb="16" eb="18">
      <t>サンシュツ</t>
    </rPh>
    <phoneticPr fontId="22"/>
  </si>
  <si>
    <t>←数式が入っているので触らないこと</t>
    <rPh sb="1" eb="3">
      <t>スウシキ</t>
    </rPh>
    <rPh sb="4" eb="5">
      <t>ハイ</t>
    </rPh>
    <rPh sb="11" eb="12">
      <t>サワ</t>
    </rPh>
    <phoneticPr fontId="79"/>
  </si>
  <si>
    <t>個人情報の取得と利用について</t>
    <rPh sb="0" eb="4">
      <t>コジンジョウホウ</t>
    </rPh>
    <rPh sb="5" eb="7">
      <t>シュトク</t>
    </rPh>
    <rPh sb="8" eb="10">
      <t>リヨウ</t>
    </rPh>
    <phoneticPr fontId="22"/>
  </si>
  <si>
    <t>⑨</t>
    <phoneticPr fontId="22"/>
  </si>
  <si>
    <t>⑩</t>
    <phoneticPr fontId="72"/>
  </si>
  <si>
    <t>⑧＋⑨</t>
    <phoneticPr fontId="22"/>
  </si>
  <si>
    <t>⑦×①（専有部の台数）</t>
    <rPh sb="4" eb="7">
      <t>センユウブ</t>
    </rPh>
    <rPh sb="8" eb="10">
      <t>ダイスウ</t>
    </rPh>
    <phoneticPr fontId="22"/>
  </si>
  <si>
    <t>共用部に導入する場合、⑨の金額を「１３.追加補助対象となる設備等の補助金額集計表」I列に入力すること。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</si>
  <si>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事業年度　１年目</t>
    <rPh sb="0" eb="2">
      <t>ジギョウ</t>
    </rPh>
    <rPh sb="2" eb="4">
      <t>ネンド</t>
    </rPh>
    <rPh sb="6" eb="8">
      <t>ネンメ</t>
    </rPh>
    <phoneticPr fontId="22"/>
  </si>
  <si>
    <t>事業年度　２年目</t>
    <rPh sb="0" eb="2">
      <t>ジギョウ</t>
    </rPh>
    <rPh sb="2" eb="4">
      <t>ネンド</t>
    </rPh>
    <rPh sb="6" eb="8">
      <t>ネンメ</t>
    </rPh>
    <phoneticPr fontId="22"/>
  </si>
  <si>
    <t>事業年度　３年目</t>
    <rPh sb="0" eb="2">
      <t>ジギョウ</t>
    </rPh>
    <rPh sb="2" eb="4">
      <t>ネンド</t>
    </rPh>
    <rPh sb="6" eb="8">
      <t>ネンメ</t>
    </rPh>
    <phoneticPr fontId="22"/>
  </si>
  <si>
    <t>事業年度　４年目</t>
    <rPh sb="0" eb="2">
      <t>ジギョウ</t>
    </rPh>
    <rPh sb="2" eb="4">
      <t>ネンド</t>
    </rPh>
    <rPh sb="6" eb="8">
      <t>ネンメ</t>
    </rPh>
    <phoneticPr fontId="22"/>
  </si>
  <si>
    <t>　数量に”０”を入力すること</t>
    <phoneticPr fontId="22"/>
  </si>
  <si>
    <t>戸あたり５０万円の補助額の上限</t>
    <rPh sb="0" eb="1">
      <t>コ</t>
    </rPh>
    <rPh sb="6" eb="8">
      <t>マンエン</t>
    </rPh>
    <rPh sb="9" eb="12">
      <t>ホジョガク</t>
    </rPh>
    <rPh sb="13" eb="15">
      <t>ジョウゲン</t>
    </rPh>
    <phoneticPr fontId="22"/>
  </si>
  <si>
    <t>戸あたり５０万円の補助額の上限との差額</t>
    <rPh sb="0" eb="1">
      <t>ト</t>
    </rPh>
    <rPh sb="6" eb="7">
      <t>マン</t>
    </rPh>
    <rPh sb="7" eb="8">
      <t>エン</t>
    </rPh>
    <rPh sb="9" eb="11">
      <t>ホジョ</t>
    </rPh>
    <rPh sb="11" eb="12">
      <t>ガク</t>
    </rPh>
    <rPh sb="13" eb="15">
      <t>ジョウゲン</t>
    </rPh>
    <rPh sb="17" eb="19">
      <t>サガク</t>
    </rPh>
    <phoneticPr fontId="21"/>
  </si>
  <si>
    <t>←「ＢＥＬＳ取得に係る費用」を補助対象としない場合、</t>
    <rPh sb="6" eb="8">
      <t>シュトク</t>
    </rPh>
    <rPh sb="9" eb="10">
      <t>カカワ</t>
    </rPh>
    <rPh sb="11" eb="13">
      <t>ヒヨウ</t>
    </rPh>
    <rPh sb="15" eb="17">
      <t>ホジョ</t>
    </rPh>
    <rPh sb="17" eb="19">
      <t>タイショウ</t>
    </rPh>
    <rPh sb="23" eb="25">
      <t>バアイ</t>
    </rPh>
    <phoneticPr fontId="21"/>
  </si>
  <si>
    <t>⑦×①（共用部の台数）</t>
    <rPh sb="4" eb="7">
      <t>キョウヨウブ</t>
    </rPh>
    <rPh sb="8" eb="10">
      <t>ダイスウ</t>
    </rPh>
    <phoneticPr fontId="22"/>
  </si>
  <si>
    <t>「補助金交付上限額 ※２」</t>
    <phoneticPr fontId="72"/>
  </si>
  <si>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</si>
  <si>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</si>
  <si>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20"/>
  </si>
  <si>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20"/>
  </si>
  <si>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20"/>
  </si>
  <si>
    <t>エネルギー
計測表示装置</t>
    <rPh sb="6" eb="8">
      <t>ケイソク</t>
    </rPh>
    <rPh sb="8" eb="10">
      <t>ヒョウジ</t>
    </rPh>
    <rPh sb="10" eb="12">
      <t>ソウチ</t>
    </rPh>
    <phoneticPr fontId="74"/>
  </si>
  <si>
    <t>温水床暖房（専用熱源機）</t>
    <rPh sb="0" eb="2">
      <t>オンスイ</t>
    </rPh>
    <rPh sb="2" eb="3">
      <t>ユカ</t>
    </rPh>
    <rPh sb="3" eb="5">
      <t>ダンボウ</t>
    </rPh>
    <rPh sb="6" eb="8">
      <t>センヨウ</t>
    </rPh>
    <rPh sb="8" eb="10">
      <t>ネツゲン</t>
    </rPh>
    <rPh sb="10" eb="11">
      <t>キ</t>
    </rPh>
    <phoneticPr fontId="21"/>
  </si>
  <si>
    <t>エネルギー計測表示装置</t>
    <rPh sb="7" eb="9">
      <t>ヒョウジ</t>
    </rPh>
    <phoneticPr fontId="21"/>
  </si>
  <si>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21"/>
  </si>
  <si>
    <t>他の補助金への申請有無をプルダウンより選択すること</t>
    <rPh sb="0" eb="1">
      <t>ホカ</t>
    </rPh>
    <rPh sb="2" eb="5">
      <t>ホジョキン</t>
    </rPh>
    <rPh sb="7" eb="9">
      <t>シンセイ</t>
    </rPh>
    <rPh sb="9" eb="11">
      <t>ウム</t>
    </rPh>
    <rPh sb="19" eb="21">
      <t>センタク</t>
    </rPh>
    <phoneticPr fontId="20"/>
  </si>
  <si>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21"/>
  </si>
  <si>
    <t>Ｖ２Ｈ充電設備（充放電設備）のセンター承認本体価格が公表されていない場合は、補助金交付上限額を入力すること。</t>
    <rPh sb="8" eb="13">
      <t>ジュウホウデンセツビ</t>
    </rPh>
    <phoneticPr fontId="22"/>
  </si>
  <si>
    <t>各種書類は不備の無いよう、申請者自身でよく確認し、提出すること</t>
    <rPh sb="13" eb="15">
      <t>シンセイ</t>
    </rPh>
    <rPh sb="15" eb="16">
      <t>シャ</t>
    </rPh>
    <phoneticPr fontId="21"/>
  </si>
  <si>
    <t>書類の不備、不足、誤りがあり、審査の継続が困難であるとSIIが判断した際は、申請書類の不受理や不採択になる場合があるので注意すること</t>
    <phoneticPr fontId="21"/>
  </si>
  <si>
    <r>
      <rPr>
        <b/>
        <sz val="14"/>
        <color rgb="FFFFCC99"/>
        <rFont val="Microsoft JhengHei"/>
        <family val="3"/>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21"/>
  </si>
  <si>
    <t>本シートに入力すると、各種申請様式に自動転記される</t>
    <rPh sb="0" eb="1">
      <t>ホン</t>
    </rPh>
    <rPh sb="5" eb="7">
      <t>ニュウリョク</t>
    </rPh>
    <rPh sb="11" eb="13">
      <t>カクシュ</t>
    </rPh>
    <rPh sb="13" eb="15">
      <t>シンセイ</t>
    </rPh>
    <rPh sb="15" eb="17">
      <t>ヨウシキ</t>
    </rPh>
    <rPh sb="18" eb="20">
      <t>ジドウ</t>
    </rPh>
    <rPh sb="20" eb="22">
      <t>テンキ</t>
    </rPh>
    <phoneticPr fontId="21"/>
  </si>
  <si>
    <t>本シートに無い情報は、各種申請様式に直接入力すること</t>
    <phoneticPr fontId="22"/>
  </si>
  <si>
    <t>該当する種別を選択すること</t>
    <rPh sb="0" eb="2">
      <t>ガイトウ</t>
    </rPh>
    <rPh sb="4" eb="6">
      <t>シュベツ</t>
    </rPh>
    <rPh sb="7" eb="9">
      <t>センタク</t>
    </rPh>
    <phoneticPr fontId="22"/>
  </si>
  <si>
    <t>該当する区分を選択すること</t>
    <rPh sb="0" eb="2">
      <t>ガイトウ</t>
    </rPh>
    <rPh sb="4" eb="6">
      <t>クブン</t>
    </rPh>
    <rPh sb="7" eb="9">
      <t>センタク</t>
    </rPh>
    <phoneticPr fontId="22"/>
  </si>
  <si>
    <t>令和
６年度</t>
    <phoneticPr fontId="22"/>
  </si>
  <si>
    <t>・令和６年度のみ事業の場合（単年度）：2025年1月24日まで
・令和７年度以降も継続して実施する場合（複数年度）
 a）１年目がＢＥＬＳ取得のみの場合：2025年1月31日まで
 b）１年目から工事を行う場合：2025年1月24日まで</t>
    <rPh sb="1" eb="3">
      <t>レイワ</t>
    </rPh>
    <rPh sb="4" eb="6">
      <t>ネンド</t>
    </rPh>
    <rPh sb="8" eb="10">
      <t>ジギョウ</t>
    </rPh>
    <rPh sb="11" eb="13">
      <t>バアイ</t>
    </rPh>
    <rPh sb="14" eb="17">
      <t>タンネンド</t>
    </rPh>
    <rPh sb="23" eb="24">
      <t>ネン</t>
    </rPh>
    <rPh sb="25" eb="26">
      <t>ガツ</t>
    </rPh>
    <rPh sb="28" eb="29">
      <t>ニチ</t>
    </rPh>
    <rPh sb="33" eb="35">
      <t>レイワ</t>
    </rPh>
    <rPh sb="36" eb="38">
      <t>ネンド</t>
    </rPh>
    <rPh sb="38" eb="40">
      <t>イコウ</t>
    </rPh>
    <rPh sb="41" eb="43">
      <t>ケイゾク</t>
    </rPh>
    <rPh sb="45" eb="47">
      <t>ジッシ</t>
    </rPh>
    <rPh sb="49" eb="51">
      <t>バアイ</t>
    </rPh>
    <rPh sb="52" eb="56">
      <t>フクスウネンド</t>
    </rPh>
    <rPh sb="62" eb="64">
      <t>ネンメ</t>
    </rPh>
    <rPh sb="69" eb="71">
      <t>シュトク</t>
    </rPh>
    <rPh sb="74" eb="76">
      <t>バアイ</t>
    </rPh>
    <rPh sb="81" eb="82">
      <t>ネン</t>
    </rPh>
    <rPh sb="83" eb="84">
      <t>ガツ</t>
    </rPh>
    <rPh sb="86" eb="87">
      <t>ニチ</t>
    </rPh>
    <rPh sb="94" eb="96">
      <t>ネンメ</t>
    </rPh>
    <rPh sb="98" eb="100">
      <t>コウジ</t>
    </rPh>
    <rPh sb="101" eb="102">
      <t>オコナ</t>
    </rPh>
    <rPh sb="103" eb="105">
      <t>バアイ</t>
    </rPh>
    <rPh sb="110" eb="111">
      <t>ネン</t>
    </rPh>
    <rPh sb="112" eb="113">
      <t>ガツ</t>
    </rPh>
    <rPh sb="115" eb="116">
      <t>ニチ</t>
    </rPh>
    <phoneticPr fontId="22"/>
  </si>
  <si>
    <t>事業完了日から30日以内又は以下のいずれか早い日まで
・令和６年度のみ事業の場合（単年度）：2025年1月31日まで
・令和７年度以降も継続して実施する場合（複数年度）
 a）１年目がＢＥＬＳ取得のみの場合：2025年2月7日まで
 b）１年目から工事を行う場合：2025年1月31日まで</t>
    <rPh sb="0" eb="2">
      <t>ジギョウ</t>
    </rPh>
    <rPh sb="2" eb="5">
      <t>カンリョウビ</t>
    </rPh>
    <rPh sb="9" eb="10">
      <t>ニチ</t>
    </rPh>
    <rPh sb="10" eb="12">
      <t>イナイ</t>
    </rPh>
    <rPh sb="12" eb="13">
      <t>マタ</t>
    </rPh>
    <rPh sb="14" eb="16">
      <t>イカ</t>
    </rPh>
    <rPh sb="21" eb="22">
      <t>ハヤ</t>
    </rPh>
    <rPh sb="23" eb="24">
      <t>ヒ</t>
    </rPh>
    <phoneticPr fontId="22"/>
  </si>
  <si>
    <t>販売開始予定日又は
入居者募集開始予定日</t>
    <rPh sb="0" eb="2">
      <t>ハンバイ</t>
    </rPh>
    <rPh sb="2" eb="4">
      <t>カイシ</t>
    </rPh>
    <rPh sb="4" eb="6">
      <t>ヨテイ</t>
    </rPh>
    <rPh sb="6" eb="7">
      <t>ビ</t>
    </rPh>
    <rPh sb="7" eb="8">
      <t>マタ</t>
    </rPh>
    <rPh sb="10" eb="13">
      <t>ニュウキョシャ</t>
    </rPh>
    <rPh sb="13" eb="15">
      <t>ボシュウ</t>
    </rPh>
    <rPh sb="15" eb="20">
      <t>カイシヨテイビ</t>
    </rPh>
    <phoneticPr fontId="21"/>
  </si>
  <si>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年度の事業完了予定日から２ヶ月以上空けること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20"/>
  </si>
  <si>
    <t>13桁（国税庁｜法人番号公表サイト参照）</t>
    <rPh sb="2" eb="3">
      <t>ケタ</t>
    </rPh>
    <rPh sb="4" eb="7">
      <t>コクゼイチョウ</t>
    </rPh>
    <rPh sb="8" eb="10">
      <t>ホウジン</t>
    </rPh>
    <rPh sb="10" eb="12">
      <t>バンゴウ</t>
    </rPh>
    <rPh sb="12" eb="14">
      <t>コウヒョウ</t>
    </rPh>
    <rPh sb="17" eb="19">
      <t>サンショウ</t>
    </rPh>
    <phoneticPr fontId="20"/>
  </si>
  <si>
    <t>※法人申請の場合のみ入力すること</t>
    <phoneticPr fontId="20"/>
  </si>
  <si>
    <t>共同申請の場合、代表担当者に「●」を入力し、それ以外に「－」を入力すること（単独申請の場合不要）
※今後の審査に関する連絡は全て代表担当者に行う</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20"/>
  </si>
  <si>
    <t>公募要領Ｐ６１「申請実務協力者」を参照し、対象の場合に限り入力すること（ZEHデベロッパー登録名称と一致させること）</t>
    <rPh sb="0" eb="2">
      <t>コウボ</t>
    </rPh>
    <rPh sb="2" eb="4">
      <t>ヨウリョウ</t>
    </rPh>
    <rPh sb="8" eb="10">
      <t>シンセイ</t>
    </rPh>
    <rPh sb="10" eb="12">
      <t>ジツム</t>
    </rPh>
    <rPh sb="12" eb="15">
      <t>キョウリョクシャ</t>
    </rPh>
    <rPh sb="17" eb="19">
      <t>サンショウ</t>
    </rPh>
    <rPh sb="21" eb="23">
      <t>タイショウ</t>
    </rPh>
    <rPh sb="24" eb="26">
      <t>バアイ</t>
    </rPh>
    <rPh sb="27" eb="28">
      <t>カギ</t>
    </rPh>
    <rPh sb="29" eb="31">
      <t>ニュウリョク</t>
    </rPh>
    <rPh sb="45" eb="49">
      <t>トウロクメイショウ</t>
    </rPh>
    <rPh sb="50" eb="52">
      <t>イッチ</t>
    </rPh>
    <phoneticPr fontId="74"/>
  </si>
  <si>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72"/>
  </si>
  <si>
    <t>◆オレンジ色のセルに必要事項を入力すること（自動反映箇所のセルは白色）　※本シートでは役員名簿のみ直接入力すること</t>
    <rPh sb="5" eb="6">
      <t>イロ</t>
    </rPh>
    <rPh sb="10" eb="12">
      <t>ヒツヨウ</t>
    </rPh>
    <rPh sb="12" eb="14">
      <t>ジコウ</t>
    </rPh>
    <rPh sb="15" eb="17">
      <t>ニュウリョク</t>
    </rPh>
    <rPh sb="37" eb="38">
      <t>ホン</t>
    </rPh>
    <rPh sb="43" eb="45">
      <t>ヤクイン</t>
    </rPh>
    <rPh sb="45" eb="47">
      <t>メイボ</t>
    </rPh>
    <rPh sb="49" eb="51">
      <t>チョクセツ</t>
    </rPh>
    <rPh sb="51" eb="53">
      <t>ニュウリョク</t>
    </rPh>
    <phoneticPr fontId="20"/>
  </si>
  <si>
    <t>令和６年度
二酸化炭素排出抑制対策事業費等補助金
（戸建住宅ネット・ゼロ・エネルギー・ハウス（ＺＥＨ）化等支援事業
及び集合住宅の省ＣＯ２化促進事業）</t>
    <phoneticPr fontId="21"/>
  </si>
  <si>
    <t>←共同申請の場合、左端の「＋」を出現させた上で出力を行うこと</t>
    <rPh sb="21" eb="22">
      <t>ウエ</t>
    </rPh>
    <phoneticPr fontId="74"/>
  </si>
  <si>
    <t>申請者名</t>
    <rPh sb="0" eb="3">
      <t>シンセイシャ</t>
    </rPh>
    <rPh sb="3" eb="4">
      <t>メイ</t>
    </rPh>
    <phoneticPr fontId="85"/>
  </si>
  <si>
    <t>申請者名</t>
    <rPh sb="0" eb="4">
      <t>シンセイシャメイ</t>
    </rPh>
    <phoneticPr fontId="85"/>
  </si>
  <si>
    <t>◆本シートは入力は全て自動転記のため、表示内容を確認し印刷すること</t>
    <rPh sb="1" eb="2">
      <t>ホン</t>
    </rPh>
    <rPh sb="6" eb="8">
      <t>ニュウリョク</t>
    </rPh>
    <rPh sb="9" eb="10">
      <t>スベ</t>
    </rPh>
    <rPh sb="11" eb="13">
      <t>ジドウ</t>
    </rPh>
    <rPh sb="13" eb="15">
      <t>テンキ</t>
    </rPh>
    <rPh sb="19" eb="21">
      <t>ヒョウジ</t>
    </rPh>
    <rPh sb="21" eb="23">
      <t>ナイヨウ</t>
    </rPh>
    <rPh sb="24" eb="26">
      <t>カクニン</t>
    </rPh>
    <rPh sb="27" eb="29">
      <t>インサツ</t>
    </rPh>
    <phoneticPr fontId="21"/>
  </si>
  <si>
    <t>←共同申請の場合、左端の「＋」を出現させた上で出力を行うこと</t>
    <rPh sb="1" eb="3">
      <t>キョウドウ</t>
    </rPh>
    <rPh sb="3" eb="5">
      <t>シンセイ</t>
    </rPh>
    <rPh sb="6" eb="8">
      <t>バアイ</t>
    </rPh>
    <rPh sb="21" eb="22">
      <t>ウエ</t>
    </rPh>
    <phoneticPr fontId="74"/>
  </si>
  <si>
    <t>申請者名</t>
    <rPh sb="0" eb="4">
      <t>シンセイシャメイ</t>
    </rPh>
    <phoneticPr fontId="22"/>
  </si>
  <si>
    <t>◆オレンジ色のセルに必要事項を入力すること　（自動反映箇所のセルは白色※一部除く）　</t>
    <rPh sb="5" eb="6">
      <t>イロ</t>
    </rPh>
    <rPh sb="10" eb="12">
      <t>ヒツヨウ</t>
    </rPh>
    <rPh sb="12" eb="14">
      <t>ジコウ</t>
    </rPh>
    <rPh sb="15" eb="17">
      <t>ニュウリョク</t>
    </rPh>
    <rPh sb="36" eb="38">
      <t>イチブ</t>
    </rPh>
    <rPh sb="38" eb="39">
      <t>ノゾ</t>
    </rPh>
    <phoneticPr fontId="21"/>
  </si>
  <si>
    <t>法人番号（13桁）</t>
    <rPh sb="0" eb="2">
      <t>ホウジン</t>
    </rPh>
    <rPh sb="2" eb="4">
      <t>バンゴウ</t>
    </rPh>
    <rPh sb="7" eb="8">
      <t>ケタ</t>
    </rPh>
    <phoneticPr fontId="21"/>
  </si>
  <si>
    <t>メールアドレス（個人のみ）</t>
    <rPh sb="8" eb="10">
      <t>コジン</t>
    </rPh>
    <phoneticPr fontId="21"/>
  </si>
  <si>
    <t>メールアドレス</t>
    <phoneticPr fontId="22"/>
  </si>
  <si>
    <t>◆「デコ活宣言・デコ活応援団参画」の項目は直接入力すること</t>
    <phoneticPr fontId="22"/>
  </si>
  <si>
    <t>（３）デコ活宣言・デコ活応援団参画</t>
    <phoneticPr fontId="22"/>
  </si>
  <si>
    <t>政府が推進する新しい国民活動「デコ活」の趣旨に賛同し、
「デコ活宣言」あるいは「デコ活応援団」への参画、もしくは両方を行いました。</t>
    <phoneticPr fontId="22"/>
  </si>
  <si>
    <r>
      <t>←「デコ活宣言・デコ活応援団参画」の趣旨に賛同、登録した上でプルダウンから「</t>
    </r>
    <r>
      <rPr>
        <b/>
        <sz val="16"/>
        <color rgb="FFFFFF00"/>
        <rFont val="Segoe UI Symbol"/>
        <family val="3"/>
      </rPr>
      <t>☑</t>
    </r>
    <r>
      <rPr>
        <b/>
        <sz val="16"/>
        <color rgb="FFFFFF00"/>
        <rFont val="HGｺﾞｼｯｸM"/>
        <family val="3"/>
        <charset val="128"/>
      </rPr>
      <t>」を選択すること</t>
    </r>
    <phoneticPr fontId="20"/>
  </si>
  <si>
    <t>【Ａ３カラー】で印刷すること。</t>
    <rPh sb="8" eb="10">
      <t>インサツ</t>
    </rPh>
    <phoneticPr fontId="21"/>
  </si>
  <si>
    <t>◆オレンジ色のセルに必要事項を入力すること（自動反映箇所のセルは白色）</t>
    <rPh sb="5" eb="6">
      <t>イロ</t>
    </rPh>
    <rPh sb="10" eb="12">
      <t>ヒツヨウ</t>
    </rPh>
    <rPh sb="12" eb="14">
      <t>ジコウ</t>
    </rPh>
    <rPh sb="15" eb="17">
      <t>ニュウリョク</t>
    </rPh>
    <rPh sb="22" eb="24">
      <t>ジドウ</t>
    </rPh>
    <rPh sb="32" eb="34">
      <t>ハクショク</t>
    </rPh>
    <phoneticPr fontId="21"/>
  </si>
  <si>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21"/>
  </si>
  <si>
    <t>◆全住戸の住戸情報を入力すること</t>
    <rPh sb="1" eb="2">
      <t>ゼン</t>
    </rPh>
    <rPh sb="2" eb="4">
      <t>ジュウコ</t>
    </rPh>
    <rPh sb="5" eb="7">
      <t>ジュウコ</t>
    </rPh>
    <rPh sb="7" eb="9">
      <t>ジョウホウ</t>
    </rPh>
    <rPh sb="10" eb="12">
      <t>ニュウリョク</t>
    </rPh>
    <phoneticPr fontId="22"/>
  </si>
  <si>
    <t>１０．パネルラジエーター設備費用算出シート</t>
    <phoneticPr fontId="22"/>
  </si>
  <si>
    <t>断熱/空調/給湯/換気/照明/太陽光発電設備/蓄電システム/
ＨＥＭＳ/ＭＥＭＳ/その他</t>
    <rPh sb="20" eb="22">
      <t>セツビ</t>
    </rPh>
    <rPh sb="23" eb="25">
      <t>チクデン</t>
    </rPh>
    <phoneticPr fontId="22"/>
  </si>
  <si>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21"/>
  </si>
  <si>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</si>
  <si>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</si>
  <si>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r>
      <rPr>
        <b/>
        <sz val="14"/>
        <color rgb="FFFFFF00"/>
        <rFont val="HGｺﾞｼｯｸM"/>
        <family val="3"/>
        <charset val="128"/>
      </rPr>
      <t>◆補助対象設備を赤でマーキングすること　※複数年度事業は、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に色分けすること</t>
    </r>
    <rPh sb="48" eb="50">
      <t>ネンメ</t>
    </rPh>
    <phoneticPr fontId="20"/>
  </si>
  <si>
    <t>【Ａ３カラー】で印刷すること</t>
    <rPh sb="8" eb="10">
      <t>インサツ</t>
    </rPh>
    <phoneticPr fontId="21"/>
  </si>
  <si>
    <t>３．補助事業概要図</t>
    <rPh sb="2" eb="4">
      <t>ホジョ</t>
    </rPh>
    <rPh sb="4" eb="6">
      <t>ジギョウ</t>
    </rPh>
    <rPh sb="6" eb="9">
      <t>ガイヨウズ</t>
    </rPh>
    <phoneticPr fontId="22"/>
  </si>
  <si>
    <t>４．住戸情報入力</t>
    <rPh sb="2" eb="4">
      <t>ジュウコ</t>
    </rPh>
    <rPh sb="4" eb="6">
      <t>ジョウホウ</t>
    </rPh>
    <rPh sb="6" eb="8">
      <t>ニュウリョク</t>
    </rPh>
    <phoneticPr fontId="22"/>
  </si>
  <si>
    <t>５．補助対象経費総括表（まとめ）</t>
    <rPh sb="2" eb="4">
      <t>ホジョ</t>
    </rPh>
    <rPh sb="4" eb="6">
      <t>タイショウ</t>
    </rPh>
    <rPh sb="6" eb="8">
      <t>ケイヒ</t>
    </rPh>
    <rPh sb="8" eb="11">
      <t>ソウカツヒョウ</t>
    </rPh>
    <phoneticPr fontId="20"/>
  </si>
  <si>
    <t>６-１～４．補助対象経費総括表（１年目）（２年目）（３年目）（４年目）</t>
    <phoneticPr fontId="22"/>
  </si>
  <si>
    <t>８．共用部空調設備費用算出シート</t>
    <phoneticPr fontId="22"/>
  </si>
  <si>
    <t>③参考見積</t>
    <rPh sb="1" eb="3">
      <t>サンコウ</t>
    </rPh>
    <rPh sb="3" eb="5">
      <t>ミツモリ</t>
    </rPh>
    <phoneticPr fontId="22"/>
  </si>
  <si>
    <t>参考見積</t>
    <phoneticPr fontId="22"/>
  </si>
  <si>
    <t>１１．蓄電システム補助対象経費算出シート（共用部）</t>
    <rPh sb="3" eb="5">
      <t>チクデン</t>
    </rPh>
    <rPh sb="9" eb="15">
      <t>ホジョタイショウケイヒ</t>
    </rPh>
    <rPh sb="15" eb="17">
      <t>サンシュツ</t>
    </rPh>
    <rPh sb="21" eb="24">
      <t>キョウヨウブ</t>
    </rPh>
    <phoneticPr fontId="20"/>
  </si>
  <si>
    <t>１２．ＭＥＭＳ補助対象経費算出シート</t>
    <rPh sb="7" eb="13">
      <t>ホジョタイショウケイヒ</t>
    </rPh>
    <rPh sb="13" eb="15">
      <t>サンシュツ</t>
    </rPh>
    <phoneticPr fontId="22"/>
  </si>
  <si>
    <t>　　１４．蓄電システム明細（専有部）</t>
    <rPh sb="5" eb="7">
      <t>チクデン</t>
    </rPh>
    <rPh sb="11" eb="13">
      <t>メイサイ</t>
    </rPh>
    <rPh sb="14" eb="17">
      <t>センユウブ</t>
    </rPh>
    <phoneticPr fontId="20"/>
  </si>
  <si>
    <t>　　１５．水害等の災害時の電源確保に配慮した蓄電システム導入計画</t>
    <rPh sb="5" eb="8">
      <t>スイガイトウ</t>
    </rPh>
    <rPh sb="9" eb="12">
      <t>サイガイジ</t>
    </rPh>
    <rPh sb="13" eb="17">
      <t>デンゲンカクホ</t>
    </rPh>
    <rPh sb="18" eb="20">
      <t>ハイリョ</t>
    </rPh>
    <rPh sb="22" eb="24">
      <t>チクデン</t>
    </rPh>
    <rPh sb="28" eb="32">
      <t>ドウニュウケイカク</t>
    </rPh>
    <phoneticPr fontId="22"/>
  </si>
  <si>
    <t>　　１６．ＥＶ充電設備補助金算出シート</t>
    <rPh sb="11" eb="16">
      <t>ホジョキンサンシュツ</t>
    </rPh>
    <phoneticPr fontId="22"/>
  </si>
  <si>
    <t>　　１７．Ｖ２Ｈ充電設備（充放電設備）補助金算出シート</t>
    <rPh sb="19" eb="24">
      <t>ホジョキンサンシュツ</t>
    </rPh>
    <phoneticPr fontId="22"/>
  </si>
  <si>
    <t>　　１９．地中熱ヒートポンプ・システム明細</t>
    <phoneticPr fontId="22"/>
  </si>
  <si>
    <t>　　２０．ＰＶＴシステム明細</t>
    <phoneticPr fontId="22"/>
  </si>
  <si>
    <t>　　２１．液体集熱式太陽熱利用システム明細</t>
    <phoneticPr fontId="22"/>
  </si>
  <si>
    <t>２２．工程表</t>
    <rPh sb="5" eb="6">
      <t>ヒョウ</t>
    </rPh>
    <phoneticPr fontId="22"/>
  </si>
  <si>
    <t>④財務資料</t>
    <phoneticPr fontId="22"/>
  </si>
  <si>
    <t>⑤土地登記簿等</t>
    <phoneticPr fontId="22"/>
  </si>
  <si>
    <t>⑥建物図面</t>
    <phoneticPr fontId="22"/>
  </si>
  <si>
    <t>⑦設計図</t>
    <phoneticPr fontId="22"/>
  </si>
  <si>
    <t>⑧追加補助設備に係る書類</t>
    <rPh sb="1" eb="7">
      <t>ツイカホジョセツビ</t>
    </rPh>
    <rPh sb="8" eb="9">
      <t>カカワ</t>
    </rPh>
    <rPh sb="10" eb="12">
      <t>ショルイ</t>
    </rPh>
    <phoneticPr fontId="74"/>
  </si>
  <si>
    <t>⑨商業登記簿等</t>
    <rPh sb="1" eb="3">
      <t>ショウギョウ</t>
    </rPh>
    <rPh sb="3" eb="6">
      <t>トウキボ</t>
    </rPh>
    <rPh sb="6" eb="7">
      <t>トウ</t>
    </rPh>
    <phoneticPr fontId="20"/>
  </si>
  <si>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20"/>
  </si>
  <si>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39" eb="41">
      <t>ネンド</t>
    </rPh>
    <rPh sb="42" eb="43">
      <t>アイダ</t>
    </rPh>
    <rPh sb="44" eb="46">
      <t>ホジョ</t>
    </rPh>
    <rPh sb="46" eb="48">
      <t>タイショウ</t>
    </rPh>
    <rPh sb="48" eb="50">
      <t>ジギョウ</t>
    </rPh>
    <rPh sb="50" eb="52">
      <t>チャクシュ</t>
    </rPh>
    <rPh sb="56" eb="58">
      <t>キカン</t>
    </rPh>
    <rPh sb="63" eb="65">
      <t>チュウイ</t>
    </rPh>
    <phoneticPr fontId="18"/>
  </si>
  <si>
    <t>２２．工程表</t>
    <rPh sb="3" eb="6">
      <t>コウテイヒョウ</t>
    </rPh>
    <phoneticPr fontId="21"/>
  </si>
  <si>
    <t>２１．液体集熱式太陽熱利用システム明細</t>
    <rPh sb="17" eb="19">
      <t>メイサイ</t>
    </rPh>
    <phoneticPr fontId="74"/>
  </si>
  <si>
    <t>２０．ＰＶＴシステム（太陽光発電パネルと太陽熱集熱器が一体となったもの）明細</t>
    <rPh sb="36" eb="38">
      <t>メイサイ</t>
    </rPh>
    <phoneticPr fontId="74"/>
  </si>
  <si>
    <t>１９．地中熱ヒートポンプ・システム明細</t>
    <rPh sb="17" eb="19">
      <t>メイサイ</t>
    </rPh>
    <phoneticPr fontId="74"/>
  </si>
  <si>
    <t>１７．Ｖ２Ｈ充電設備（充放電設備）補助金算出シート</t>
    <phoneticPr fontId="74"/>
  </si>
  <si>
    <t>←公募要領Ｐ４２を確認すること</t>
    <phoneticPr fontId="74"/>
  </si>
  <si>
    <t>専有部に導入する場合、「４.住戸情報入力」AX列の導入する住戸に、⑦の金額×住戸毎の設置台数の合計金額を入力すること。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22"/>
  </si>
  <si>
    <t>１６．ＥＶ充電設備（充放電設備）補助金算出シート</t>
    <phoneticPr fontId="74"/>
  </si>
  <si>
    <t>←公募要領Ｐ４１を確認すること</t>
    <phoneticPr fontId="74"/>
  </si>
  <si>
    <t>ＥＶ充電設備のセンター承認本体価格が公表されていない場合は、補助金交付上限額（基礎）を入力すること。</t>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</si>
  <si>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クリーンエネルギー自動車の普及促進に向けた充電・充てんインフラ等導入促進補助金」に製品登録されている設備であること。</t>
    <rPh sb="131" eb="133">
      <t>セツビ</t>
    </rPh>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</si>
  <si>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クリーンエネルギー自動車の普及促進に向けた充電・充てんインフラ等導入促進補助金」に製品登録されている機器のうち、ＥＣＨＯＮＥＴ　Ｌｉｔｅ規格の認証登録番号を取得しているもの。</t>
    <rPh sb="29" eb="31">
      <t>ホセイ</t>
    </rPh>
    <rPh sb="45" eb="47">
      <t>フキュウ</t>
    </rPh>
    <rPh sb="47" eb="49">
      <t>ソクシン</t>
    </rPh>
    <rPh sb="50" eb="51">
      <t>ム</t>
    </rPh>
    <rPh sb="53" eb="55">
      <t>ジュウデン</t>
    </rPh>
    <rPh sb="56" eb="57">
      <t>ジュウ</t>
    </rPh>
    <rPh sb="63" eb="64">
      <t>トウ</t>
    </rPh>
    <rPh sb="64" eb="66">
      <t>ドウニュウ</t>
    </rPh>
    <rPh sb="66" eb="68">
      <t>ソクシン</t>
    </rPh>
    <rPh sb="68" eb="71">
      <t>ホジョキン</t>
    </rPh>
    <rPh sb="122" eb="124">
      <t>セイヒン</t>
    </rPh>
    <phoneticPr fontId="22"/>
  </si>
  <si>
    <t>１５．水害等の災害時の電源確保に配慮した蓄電システム導入計画の詳細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</si>
  <si>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⑨の金額を「４．住戸情報入力」シートの蓄電システムの補助対象経費の欄に記入すること</t>
    <phoneticPr fontId="22"/>
  </si>
  <si>
    <t>←消費税を除いた金額を入力すること</t>
    <phoneticPr fontId="22"/>
  </si>
  <si>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</si>
  <si>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◆金額に係る項目を入力する際は「単価」、「補助事業に要する経費」の数量、「補助対象経費」の数量を入力すること　※他の欄には数式が入っているので注意すること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6" eb="57">
      <t>ホカ</t>
    </rPh>
    <rPh sb="58" eb="59">
      <t>ラン</t>
    </rPh>
    <rPh sb="61" eb="63">
      <t>スウシキ</t>
    </rPh>
    <rPh sb="64" eb="65">
      <t>ハイ</t>
    </rPh>
    <rPh sb="71" eb="73">
      <t>チュウイ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</si>
  <si>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</si>
  <si>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１２．MEMS　補助対象経費算出シート</t>
    <rPh sb="10" eb="12">
      <t>タイショウ</t>
    </rPh>
    <rPh sb="12" eb="14">
      <t>ケイヒ</t>
    </rPh>
    <phoneticPr fontId="74"/>
  </si>
  <si>
    <t>１１．蓄電システム　補助対象経費算出シート（共用部）</t>
    <rPh sb="22" eb="25">
      <t>キョウヨウブ</t>
    </rPh>
    <phoneticPr fontId="74"/>
  </si>
  <si>
    <t>⑤の金額を「７．共用部定額単価算出シート」の導入する年度の「４）共用部定額単価算出表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</si>
  <si>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◆小計・合計・集計欄の数式に影響が出るため行を追加する場合には、項目の先頭や最後ではなく、中程で行の追加をすること</t>
    <phoneticPr fontId="22"/>
  </si>
  <si>
    <t>１４．蓄電システム明細（専有部）</t>
    <rPh sb="9" eb="11">
      <t>メイサイ</t>
    </rPh>
    <rPh sb="12" eb="15">
      <t>センユウブ</t>
    </rPh>
    <phoneticPr fontId="74"/>
  </si>
  <si>
    <t>◆【Ａ４カラー】で片面印刷すること（導入する場合）</t>
    <rPh sb="18" eb="20">
      <t>ドウニュウ</t>
    </rPh>
    <rPh sb="22" eb="24">
      <t>バアイ</t>
    </rPh>
    <phoneticPr fontId="22"/>
  </si>
  <si>
    <t>１０.パネルラジエーター設備費用算出シート</t>
    <rPh sb="12" eb="14">
      <t>セツビ</t>
    </rPh>
    <rPh sb="14" eb="16">
      <t>ヒヨウ</t>
    </rPh>
    <rPh sb="16" eb="18">
      <t>サンシュツ</t>
    </rPh>
    <phoneticPr fontId="74"/>
  </si>
  <si>
    <t>９-１．費用明細書　（共用部）</t>
    <rPh sb="4" eb="6">
      <t>ヒヨウ</t>
    </rPh>
    <rPh sb="6" eb="9">
      <t>メイサイショ</t>
    </rPh>
    <rPh sb="11" eb="13">
      <t>キョウヨウ</t>
    </rPh>
    <rPh sb="13" eb="14">
      <t>ブ</t>
    </rPh>
    <phoneticPr fontId="74"/>
  </si>
  <si>
    <t>９-２．費用明細書　（共用部）</t>
    <rPh sb="4" eb="6">
      <t>ヒヨウ</t>
    </rPh>
    <rPh sb="6" eb="9">
      <t>メイサイショ</t>
    </rPh>
    <rPh sb="11" eb="13">
      <t>キョウヨウ</t>
    </rPh>
    <rPh sb="13" eb="14">
      <t>ブ</t>
    </rPh>
    <phoneticPr fontId="74"/>
  </si>
  <si>
    <t>９-３．費用明細書　（共用部）</t>
    <rPh sb="4" eb="6">
      <t>ヒヨウ</t>
    </rPh>
    <rPh sb="6" eb="9">
      <t>メイサイショ</t>
    </rPh>
    <rPh sb="11" eb="13">
      <t>キョウヨウ</t>
    </rPh>
    <rPh sb="13" eb="14">
      <t>ブ</t>
    </rPh>
    <phoneticPr fontId="74"/>
  </si>
  <si>
    <t>９-４．費用明細書　（共用部）</t>
    <rPh sb="4" eb="6">
      <t>ヒヨウ</t>
    </rPh>
    <rPh sb="6" eb="9">
      <t>メイサイショ</t>
    </rPh>
    <rPh sb="11" eb="13">
      <t>キョウヨウ</t>
    </rPh>
    <rPh sb="13" eb="14">
      <t>ブ</t>
    </rPh>
    <phoneticPr fontId="74"/>
  </si>
  <si>
    <t>◆【Ａ４カラー】で片面印刷すること</t>
    <rPh sb="9" eb="13">
      <t>カタメンインサツ</t>
    </rPh>
    <phoneticPr fontId="72"/>
  </si>
  <si>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</si>
  <si>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</si>
  <si>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◆室外機１台に紐づく室内機の台数・能力の組み合わせを導入タイプとして設定すること</t>
    <rPh sb="20" eb="21">
      <t>ク</t>
    </rPh>
    <rPh sb="22" eb="23">
      <t>ア</t>
    </rPh>
    <rPh sb="26" eb="28">
      <t>ドウニュウ</t>
    </rPh>
    <rPh sb="34" eb="36">
      <t>セッテイ</t>
    </rPh>
    <phoneticPr fontId="22"/>
  </si>
  <si>
    <t>蓄電システム</t>
    <rPh sb="0" eb="2">
      <t>チクデン</t>
    </rPh>
    <phoneticPr fontId="22"/>
  </si>
  <si>
    <t>「２０．ＰＶＴシステム明細」から自動転記（検算すること）</t>
    <phoneticPr fontId="22"/>
  </si>
  <si>
    <t>「４．住戸情報入力」から自動転記（検算すること）</t>
    <rPh sb="3" eb="9">
      <t>ジュウコジョウホウニュウリョク</t>
    </rPh>
    <rPh sb="14" eb="16">
      <t>テンキ</t>
    </rPh>
    <phoneticPr fontId="22"/>
  </si>
  <si>
    <t>「２１．液体集熱式太陽熱利用システム明細」から
自動転記（検算すること）</t>
    <phoneticPr fontId="22"/>
  </si>
  <si>
    <t>「４．住戸情報入力」から自動転記（検算すること）</t>
    <rPh sb="3" eb="9">
      <t>ジュウコジョウホウニュウリョク</t>
    </rPh>
    <phoneticPr fontId="22"/>
  </si>
  <si>
    <t>「２１．液体集熱式太陽熱利用システム明細」
から自動転記（検算すること）</t>
    <phoneticPr fontId="22"/>
  </si>
  <si>
    <t>【Ａ３カラー】で印刷すること　※作成時には記入例を削除すること</t>
    <rPh sb="8" eb="10">
      <t>インサツ</t>
    </rPh>
    <rPh sb="16" eb="18">
      <t>サクセイ</t>
    </rPh>
    <rPh sb="18" eb="19">
      <t>ジ</t>
    </rPh>
    <rPh sb="21" eb="23">
      <t>キニュウ</t>
    </rPh>
    <rPh sb="23" eb="24">
      <t>レイ</t>
    </rPh>
    <rPh sb="25" eb="27">
      <t>サクジョ</t>
    </rPh>
    <phoneticPr fontId="20"/>
  </si>
  <si>
    <t>共用部に導入する場合は見積明細書も提出すること</t>
    <rPh sb="0" eb="3">
      <t>キョウヨウブ</t>
    </rPh>
    <rPh sb="11" eb="13">
      <t>ミツ</t>
    </rPh>
    <rPh sb="13" eb="16">
      <t>メイサイショ</t>
    </rPh>
    <phoneticPr fontId="22"/>
  </si>
  <si>
    <t>土地賃貸借契約書</t>
    <rPh sb="0" eb="2">
      <t>トチ</t>
    </rPh>
    <rPh sb="2" eb="5">
      <t>チンタイシャク</t>
    </rPh>
    <rPh sb="5" eb="8">
      <t>ケイヤクショ</t>
    </rPh>
    <phoneticPr fontId="20"/>
  </si>
  <si>
    <t>該当設備を導入する場合は提出すること</t>
    <rPh sb="0" eb="2">
      <t>ガイトウ</t>
    </rPh>
    <rPh sb="2" eb="4">
      <t>セツビ</t>
    </rPh>
    <rPh sb="5" eb="7">
      <t>ドウニュウ</t>
    </rPh>
    <rPh sb="9" eb="11">
      <t>バアイ</t>
    </rPh>
    <rPh sb="12" eb="14">
      <t>テイシュツ</t>
    </rPh>
    <phoneticPr fontId="22"/>
  </si>
  <si>
    <t>該当設備を導入する場合は提出すること</t>
    <phoneticPr fontId="22"/>
  </si>
  <si>
    <t>導入する場合は見積明細書と併せて提出すること</t>
    <rPh sb="0" eb="2">
      <t>ドウニュウ</t>
    </rPh>
    <rPh sb="4" eb="6">
      <t>バアイ</t>
    </rPh>
    <rPh sb="7" eb="9">
      <t>ミツモリ</t>
    </rPh>
    <rPh sb="9" eb="11">
      <t>メイサイ</t>
    </rPh>
    <rPh sb="11" eb="12">
      <t>ショ</t>
    </rPh>
    <rPh sb="13" eb="14">
      <t>アワ</t>
    </rPh>
    <rPh sb="16" eb="18">
      <t>テイシュツ</t>
    </rPh>
    <phoneticPr fontId="22"/>
  </si>
  <si>
    <t>導入計画を行う場合は提出すること</t>
    <rPh sb="0" eb="2">
      <t>ドウニュウ</t>
    </rPh>
    <rPh sb="2" eb="4">
      <t>ケイカク</t>
    </rPh>
    <rPh sb="5" eb="6">
      <t>オコナ</t>
    </rPh>
    <rPh sb="7" eb="9">
      <t>バアイ</t>
    </rPh>
    <rPh sb="10" eb="12">
      <t>テイシュツ</t>
    </rPh>
    <phoneticPr fontId="22"/>
  </si>
  <si>
    <t>該当設備を導入する場合は提出すること</t>
    <rPh sb="0" eb="2">
      <t>ガイトウ</t>
    </rPh>
    <rPh sb="2" eb="4">
      <t>セツビ</t>
    </rPh>
    <rPh sb="5" eb="7">
      <t>ドウニュウ</t>
    </rPh>
    <rPh sb="9" eb="11">
      <t>バアイ</t>
    </rPh>
    <rPh sb="12" eb="14">
      <t>テイシュツ</t>
    </rPh>
    <phoneticPr fontId="22"/>
  </si>
  <si>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4" eb="25">
      <t>ゼン</t>
    </rPh>
    <rPh sb="25" eb="28">
      <t>シンセイシャ</t>
    </rPh>
    <rPh sb="28" eb="29">
      <t>ブン</t>
    </rPh>
    <rPh sb="30" eb="32">
      <t>テイシュツ</t>
    </rPh>
    <phoneticPr fontId="20"/>
  </si>
  <si>
    <t>・押印不要
・共同申請の場合は、全申請者分を記載すること</t>
    <rPh sb="1" eb="3">
      <t>オウイン</t>
    </rPh>
    <rPh sb="3" eb="5">
      <t>フヨウ</t>
    </rPh>
    <rPh sb="7" eb="9">
      <t>キョウドウ</t>
    </rPh>
    <rPh sb="9" eb="11">
      <t>シンセイ</t>
    </rPh>
    <rPh sb="12" eb="14">
      <t>バアイ</t>
    </rPh>
    <rPh sb="16" eb="17">
      <t>ゼン</t>
    </rPh>
    <rPh sb="17" eb="20">
      <t>シンセイシャ</t>
    </rPh>
    <rPh sb="20" eb="21">
      <t>ブン</t>
    </rPh>
    <rPh sb="22" eb="24">
      <t>キサイ</t>
    </rPh>
    <phoneticPr fontId="20"/>
  </si>
  <si>
    <t>９-１～４．費用明細書（共用部）
（１年目）（２年目）（３年目）（４年目）</t>
    <rPh sb="6" eb="8">
      <t>ヒヨウ</t>
    </rPh>
    <rPh sb="8" eb="10">
      <t>メイサイ</t>
    </rPh>
    <rPh sb="10" eb="11">
      <t>ショ</t>
    </rPh>
    <rPh sb="19" eb="21">
      <t>ネンメ</t>
    </rPh>
    <rPh sb="24" eb="26">
      <t>ネンメ</t>
    </rPh>
    <rPh sb="29" eb="31">
      <t>ネンメ</t>
    </rPh>
    <rPh sb="34" eb="36">
      <t>ネンメ</t>
    </rPh>
    <phoneticPr fontId="22"/>
  </si>
  <si>
    <t>７-１～４．共用部定額単価算出シート
（１年目）（２年目）（３年目）（４年目）</t>
    <rPh sb="21" eb="23">
      <t>ネンメ</t>
    </rPh>
    <rPh sb="26" eb="28">
      <t>ネンメ</t>
    </rPh>
    <rPh sb="31" eb="33">
      <t>ネンメ</t>
    </rPh>
    <rPh sb="36" eb="38">
      <t>ネンメ</t>
    </rPh>
    <phoneticPr fontId="22"/>
  </si>
  <si>
    <t>定額単価積み上げ方式を用いない設備を導入する場合は
該当設備費及び工事費の見積明細書も提出すること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26" eb="28">
      <t>ガイトウ</t>
    </rPh>
    <rPh sb="28" eb="31">
      <t>セツビヒ</t>
    </rPh>
    <rPh sb="31" eb="32">
      <t>オヨ</t>
    </rPh>
    <rPh sb="33" eb="36">
      <t>コウジヒ</t>
    </rPh>
    <rPh sb="37" eb="39">
      <t>ミツ</t>
    </rPh>
    <rPh sb="39" eb="42">
      <t>メイサイショ</t>
    </rPh>
    <rPh sb="43" eb="45">
      <t>テイシュツ</t>
    </rPh>
    <phoneticPr fontId="22"/>
  </si>
  <si>
    <t>直近１期分の財務諸表</t>
    <rPh sb="0" eb="2">
      <t>チョッキン</t>
    </rPh>
    <rPh sb="3" eb="4">
      <t>キ</t>
    </rPh>
    <rPh sb="4" eb="5">
      <t>ブン</t>
    </rPh>
    <phoneticPr fontId="20"/>
  </si>
  <si>
    <t>全申請者分（個人事業主の場合は確定申告書類の写し）</t>
    <rPh sb="0" eb="1">
      <t>ゼン</t>
    </rPh>
    <rPh sb="1" eb="4">
      <t>シンセイシャ</t>
    </rPh>
    <rPh sb="4" eb="5">
      <t>ブン</t>
    </rPh>
    <rPh sb="6" eb="8">
      <t>コジン</t>
    </rPh>
    <rPh sb="8" eb="10">
      <t>ジギョウ</t>
    </rPh>
    <rPh sb="10" eb="11">
      <t>ヌシ</t>
    </rPh>
    <rPh sb="12" eb="14">
      <t>バアイ</t>
    </rPh>
    <rPh sb="15" eb="17">
      <t>カクテイ</t>
    </rPh>
    <rPh sb="17" eb="19">
      <t>シンコク</t>
    </rPh>
    <rPh sb="19" eb="21">
      <t>ショルイ</t>
    </rPh>
    <rPh sb="22" eb="23">
      <t>ウツ</t>
    </rPh>
    <phoneticPr fontId="74"/>
  </si>
  <si>
    <t>土地が賃貸の場合は提出必須</t>
    <rPh sb="0" eb="2">
      <t>トチ</t>
    </rPh>
    <rPh sb="3" eb="5">
      <t>チンタイ</t>
    </rPh>
    <rPh sb="6" eb="8">
      <t>バアイ</t>
    </rPh>
    <rPh sb="9" eb="11">
      <t>テイシュツ</t>
    </rPh>
    <rPh sb="11" eb="13">
      <t>ヒッス</t>
    </rPh>
    <phoneticPr fontId="20"/>
  </si>
  <si>
    <t>複数年度事業は、各階平面図および断面図または矩計図に住戸ごとで補助対象設備等の導入年別（１年目は赤、２年目は青、３年目は緑、４年目はオレンジ）に色分けしてマーキングすること</t>
    <rPh sb="0" eb="2">
      <t>フクスウ</t>
    </rPh>
    <rPh sb="2" eb="4">
      <t>ネンド</t>
    </rPh>
    <rPh sb="4" eb="6">
      <t>ジギョウ</t>
    </rPh>
    <rPh sb="8" eb="10">
      <t>カクカイ</t>
    </rPh>
    <rPh sb="10" eb="13">
      <t>ヘイメンズ</t>
    </rPh>
    <rPh sb="26" eb="28">
      <t>ジュウコ</t>
    </rPh>
    <rPh sb="31" eb="33">
      <t>ホジョ</t>
    </rPh>
    <rPh sb="33" eb="35">
      <t>タイショウ</t>
    </rPh>
    <rPh sb="35" eb="37">
      <t>セツビ</t>
    </rPh>
    <rPh sb="37" eb="38">
      <t>ナド</t>
    </rPh>
    <rPh sb="39" eb="41">
      <t>ドウニュウ</t>
    </rPh>
    <rPh sb="41" eb="43">
      <t>ネンベツ</t>
    </rPh>
    <rPh sb="45" eb="47">
      <t>ネンメ</t>
    </rPh>
    <rPh sb="48" eb="49">
      <t>アカ</t>
    </rPh>
    <rPh sb="51" eb="53">
      <t>ネンメ</t>
    </rPh>
    <rPh sb="54" eb="55">
      <t>アオ</t>
    </rPh>
    <rPh sb="57" eb="59">
      <t>ネンメ</t>
    </rPh>
    <rPh sb="60" eb="61">
      <t>ミドリ</t>
    </rPh>
    <rPh sb="63" eb="64">
      <t>ネン</t>
    </rPh>
    <rPh sb="64" eb="65">
      <t>メ</t>
    </rPh>
    <rPh sb="72" eb="74">
      <t>イロワ</t>
    </rPh>
    <phoneticPr fontId="20"/>
  </si>
  <si>
    <t>断面図又は矩計図</t>
    <rPh sb="3" eb="4">
      <t>マタ</t>
    </rPh>
    <phoneticPr fontId="22"/>
  </si>
  <si>
    <t>提出
データ
種別</t>
    <rPh sb="0" eb="2">
      <t>テイシュツ</t>
    </rPh>
    <rPh sb="7" eb="9">
      <t>シュベツ</t>
    </rPh>
    <phoneticPr fontId="22"/>
  </si>
  <si>
    <t>Ｅｘｃｅｌ</t>
    <phoneticPr fontId="22"/>
  </si>
  <si>
    <t>ＳＩＩ
指定</t>
    <rPh sb="4" eb="6">
      <t>シテイ</t>
    </rPh>
    <phoneticPr fontId="20"/>
  </si>
  <si>
    <t>ＥＶ充電設備又はＶ２Ｈ充電設備（充放電設備）カタログ</t>
    <rPh sb="6" eb="7">
      <t>マタ</t>
    </rPh>
    <phoneticPr fontId="22"/>
  </si>
  <si>
    <t>システム構成部材一覧</t>
    <phoneticPr fontId="22"/>
  </si>
  <si>
    <t>・ＥＶ充電設備又はＶ２Ｈ充電設備（充放電設備）を
  導入する場合は提出すること
・充電設備本体の価格が確認できること
・本体及び据付け工事が確認できること
・見積書は宛先、発行元、発行日が確認できること</t>
    <rPh sb="5" eb="7">
      <t>セツビ</t>
    </rPh>
    <rPh sb="7" eb="8">
      <t>マタ</t>
    </rPh>
    <rPh sb="61" eb="63">
      <t>ホンタイ</t>
    </rPh>
    <rPh sb="63" eb="64">
      <t>オヨ</t>
    </rPh>
    <rPh sb="65" eb="67">
      <t>スエツケ</t>
    </rPh>
    <rPh sb="68" eb="70">
      <t>コウジ</t>
    </rPh>
    <rPh sb="71" eb="73">
      <t>カクニン</t>
    </rPh>
    <phoneticPr fontId="74"/>
  </si>
  <si>
    <t>システム構成図</t>
    <phoneticPr fontId="22"/>
  </si>
  <si>
    <t>平面図（兼設備設置図）</t>
    <phoneticPr fontId="74"/>
  </si>
  <si>
    <t>・蓄電システム、ＥＶ充電設備、Ｖ２Ｈ充電設備（充放電
  設備）、ＰＶＴシステム、又は液体集熱式太陽熱利用
  システムをリース契約する場合は提出すること
・リースの期間は原則法定耐用年数以上とすること</t>
    <rPh sb="10" eb="12">
      <t>ジュウデン</t>
    </rPh>
    <rPh sb="12" eb="14">
      <t>セツビ</t>
    </rPh>
    <rPh sb="18" eb="22">
      <t>ジュウデンセツビ</t>
    </rPh>
    <rPh sb="41" eb="42">
      <t>マタ</t>
    </rPh>
    <rPh sb="43" eb="45">
      <t>エキタイ</t>
    </rPh>
    <rPh sb="45" eb="48">
      <t>シュウネツシキ</t>
    </rPh>
    <rPh sb="48" eb="51">
      <t>タイヨウネツ</t>
    </rPh>
    <rPh sb="51" eb="53">
      <t>リヨウ</t>
    </rPh>
    <rPh sb="64" eb="66">
      <t>ケイヤク</t>
    </rPh>
    <rPh sb="68" eb="70">
      <t>バアイ</t>
    </rPh>
    <rPh sb="71" eb="73">
      <t>テイシュツ</t>
    </rPh>
    <phoneticPr fontId="74"/>
  </si>
  <si>
    <t>・全申請者分提出
・個人等の場合は公的機関発行の本人確認ができる書類
 （運転免許証の写し等）を提出すること
・発行から３ヶ月以内のもの</t>
    <rPh sb="12" eb="13">
      <t>トウ</t>
    </rPh>
    <rPh sb="14" eb="16">
      <t>バアイ</t>
    </rPh>
    <rPh sb="17" eb="21">
      <t>コウテキキカン</t>
    </rPh>
    <rPh sb="21" eb="23">
      <t>ハッコウ</t>
    </rPh>
    <rPh sb="24" eb="26">
      <t>ホンニン</t>
    </rPh>
    <rPh sb="26" eb="28">
      <t>カクニン</t>
    </rPh>
    <rPh sb="32" eb="34">
      <t>ショルイ</t>
    </rPh>
    <rPh sb="37" eb="39">
      <t>ウンテン</t>
    </rPh>
    <rPh sb="39" eb="42">
      <t>メンキョショウ</t>
    </rPh>
    <rPh sb="43" eb="44">
      <t>ウツ</t>
    </rPh>
    <rPh sb="45" eb="46">
      <t>ナド</t>
    </rPh>
    <rPh sb="48" eb="50">
      <t>テイシュツ</t>
    </rPh>
    <phoneticPr fontId="20"/>
  </si>
  <si>
    <t>⑩委任状</t>
    <rPh sb="1" eb="4">
      <t>イニンジョウ</t>
    </rPh>
    <phoneticPr fontId="22"/>
  </si>
  <si>
    <t>必須</t>
    <rPh sb="0" eb="2">
      <t>ヒッス</t>
    </rPh>
    <phoneticPr fontId="22"/>
  </si>
  <si>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22"/>
  </si>
  <si>
    <t>―</t>
    <phoneticPr fontId="22"/>
  </si>
  <si>
    <t>A３サイズでカラー印刷</t>
    <phoneticPr fontId="22"/>
  </si>
  <si>
    <t>◆インデックス名に沿ってインデックスを作成し、作成した申請書類を下記に示した順番でファイリングして公募期間内にＳＩＩへ送付すること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21"/>
  </si>
  <si>
    <t>　　　その他一般社団法人環境共創イニシアチブが指示する書面</t>
    <rPh sb="5" eb="6">
      <t>タ</t>
    </rPh>
    <rPh sb="6" eb="12">
      <t>イッパンシャダンホウジン</t>
    </rPh>
    <rPh sb="12" eb="16">
      <t>カンキョウキョウソウ</t>
    </rPh>
    <rPh sb="23" eb="25">
      <t>シジ</t>
    </rPh>
    <rPh sb="27" eb="29">
      <t>ショメン</t>
    </rPh>
    <phoneticPr fontId="21"/>
  </si>
  <si>
    <t>令和６年度　二酸化炭素排出抑制対策事業費等補助金（戸建住宅ネット・ゼロ・エネルギー・ハウス（ＺＥＨ）化等支援事業</t>
    <phoneticPr fontId="72"/>
  </si>
  <si>
    <t>Ｖ２Ｈ充電設備（充放電設備）</t>
    <phoneticPr fontId="20"/>
  </si>
  <si>
    <t>ＥＶ充電設備</t>
    <phoneticPr fontId="20"/>
  </si>
  <si>
    <t>ＰＶＴシステム導入の有無</t>
    <phoneticPr fontId="20"/>
  </si>
  <si>
    <t>４．住戸情報入力</t>
    <rPh sb="2" eb="4">
      <t>ジュウコ</t>
    </rPh>
    <rPh sb="4" eb="6">
      <t>ジョウホウ</t>
    </rPh>
    <rPh sb="6" eb="8">
      <t>ニュウリョク</t>
    </rPh>
    <phoneticPr fontId="72"/>
  </si>
  <si>
    <t>５．補助対象経費総括表（まとめ）</t>
    <rPh sb="2" eb="4">
      <t>ホジョ</t>
    </rPh>
    <rPh sb="4" eb="6">
      <t>タイショウ</t>
    </rPh>
    <rPh sb="6" eb="8">
      <t>ケイヒ</t>
    </rPh>
    <rPh sb="8" eb="11">
      <t>ソウカツヒョウ</t>
    </rPh>
    <phoneticPr fontId="21"/>
  </si>
  <si>
    <t>←「戸あたり５０万円の補助額の上限」を超えた場合に調整額を入力すること</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21"/>
  </si>
  <si>
    <t xml:space="preserve">   但し、補助金額が０円より大きくなるようにすること</t>
    <rPh sb="15" eb="16">
      <t>オオ</t>
    </rPh>
    <phoneticPr fontId="22"/>
  </si>
  <si>
    <t>←公募要領Ｐ１４「補助金額の上限」②のとおり、</t>
    <phoneticPr fontId="21"/>
  </si>
  <si>
    <t>←公募要領Ｐ１４「補助金額の上限」①のとおり、３億円／年とする</t>
    <phoneticPr fontId="21"/>
  </si>
  <si>
    <t>【Ａ４カラー】【片面印刷】で印刷すること</t>
    <rPh sb="8" eb="10">
      <t>カタメン</t>
    </rPh>
    <rPh sb="10" eb="12">
      <t>インサツ</t>
    </rPh>
    <rPh sb="14" eb="16">
      <t>インサツ</t>
    </rPh>
    <phoneticPr fontId="21"/>
  </si>
  <si>
    <t>６-１．補助対象経費総括表</t>
    <rPh sb="4" eb="6">
      <t>ホジョ</t>
    </rPh>
    <rPh sb="6" eb="8">
      <t>タイショウ</t>
    </rPh>
    <rPh sb="8" eb="10">
      <t>ケイヒ</t>
    </rPh>
    <rPh sb="10" eb="13">
      <t>ソウカツヒョウ</t>
    </rPh>
    <phoneticPr fontId="21"/>
  </si>
  <si>
    <t>ＢＥＬＳ取得に係る費用（住戸ＢＥＬＳ取得費用を含む）</t>
    <rPh sb="12" eb="14">
      <t>ジュウコ</t>
    </rPh>
    <rPh sb="18" eb="20">
      <t>シュトク</t>
    </rPh>
    <rPh sb="20" eb="22">
      <t>ヒヨウ</t>
    </rPh>
    <rPh sb="23" eb="24">
      <t>フク</t>
    </rPh>
    <phoneticPr fontId="20"/>
  </si>
  <si>
    <t>「４.住戸情報入力」から自動転記（検算すること）</t>
    <rPh sb="5" eb="7">
      <t>ジョウホウ</t>
    </rPh>
    <rPh sb="7" eb="9">
      <t>ニュウリョク</t>
    </rPh>
    <rPh sb="12" eb="14">
      <t>ジドウ</t>
    </rPh>
    <rPh sb="14" eb="16">
      <t>テンキ</t>
    </rPh>
    <rPh sb="17" eb="19">
      <t>ケンザン</t>
    </rPh>
    <phoneticPr fontId="20"/>
  </si>
  <si>
    <t>６-２．補助対象経費総括表</t>
    <rPh sb="4" eb="6">
      <t>ホジョ</t>
    </rPh>
    <rPh sb="6" eb="8">
      <t>タイショウ</t>
    </rPh>
    <rPh sb="8" eb="10">
      <t>ケイヒ</t>
    </rPh>
    <rPh sb="10" eb="13">
      <t>ソウカツヒョウ</t>
    </rPh>
    <phoneticPr fontId="21"/>
  </si>
  <si>
    <t>６-３．補助対象経費総括表</t>
    <rPh sb="4" eb="6">
      <t>ホジョ</t>
    </rPh>
    <rPh sb="6" eb="8">
      <t>タイショウ</t>
    </rPh>
    <rPh sb="8" eb="10">
      <t>ケイヒ</t>
    </rPh>
    <rPh sb="10" eb="13">
      <t>ソウカツヒョウ</t>
    </rPh>
    <phoneticPr fontId="21"/>
  </si>
  <si>
    <t>６-４．補助対象経費総括表</t>
    <rPh sb="4" eb="6">
      <t>ホジョ</t>
    </rPh>
    <rPh sb="6" eb="8">
      <t>タイショウ</t>
    </rPh>
    <rPh sb="8" eb="10">
      <t>ケイヒ</t>
    </rPh>
    <rPh sb="10" eb="13">
      <t>ソウカツヒョウ</t>
    </rPh>
    <phoneticPr fontId="21"/>
  </si>
  <si>
    <t>◆【Ａ４カラー】で片面印刷すること</t>
    <phoneticPr fontId="22"/>
  </si>
  <si>
    <t>◆公募要領Ｐ１９～２４共用部の定額単価表を基に入力すること</t>
    <rPh sb="1" eb="5">
      <t>コウボヨウリョウ</t>
    </rPh>
    <rPh sb="11" eb="14">
      <t>キョウヨウブ</t>
    </rPh>
    <rPh sb="15" eb="20">
      <t>テイガクタンカヒョウ</t>
    </rPh>
    <rPh sb="21" eb="22">
      <t>モト</t>
    </rPh>
    <rPh sb="23" eb="25">
      <t>ニュウリョク</t>
    </rPh>
    <phoneticPr fontId="22"/>
  </si>
  <si>
    <t>７-１.共用部定額単価算出シート</t>
    <rPh sb="4" eb="7">
      <t>キョウヨウブ</t>
    </rPh>
    <rPh sb="7" eb="9">
      <t>テイガク</t>
    </rPh>
    <rPh sb="9" eb="11">
      <t>タンカ</t>
    </rPh>
    <rPh sb="11" eb="13">
      <t>サンシュツ</t>
    </rPh>
    <phoneticPr fontId="74"/>
  </si>
  <si>
    <t>７-２.共用部定額単価算出シート</t>
    <rPh sb="4" eb="7">
      <t>キョウヨウブ</t>
    </rPh>
    <rPh sb="7" eb="9">
      <t>テイガク</t>
    </rPh>
    <rPh sb="9" eb="11">
      <t>タンカ</t>
    </rPh>
    <rPh sb="11" eb="13">
      <t>サンシュツ</t>
    </rPh>
    <phoneticPr fontId="74"/>
  </si>
  <si>
    <t>７-３.共用部定額単価算出シート</t>
    <rPh sb="4" eb="7">
      <t>キョウヨウブ</t>
    </rPh>
    <rPh sb="7" eb="9">
      <t>テイガク</t>
    </rPh>
    <rPh sb="9" eb="11">
      <t>タンカ</t>
    </rPh>
    <rPh sb="11" eb="13">
      <t>サンシュツ</t>
    </rPh>
    <phoneticPr fontId="74"/>
  </si>
  <si>
    <t>７-４.共用部定額単価算出シート</t>
    <rPh sb="4" eb="7">
      <t>キョウヨウブ</t>
    </rPh>
    <rPh sb="7" eb="9">
      <t>テイガク</t>
    </rPh>
    <rPh sb="9" eb="11">
      <t>タンカ</t>
    </rPh>
    <rPh sb="11" eb="13">
      <t>サンシュツ</t>
    </rPh>
    <phoneticPr fontId="74"/>
  </si>
  <si>
    <t>円</t>
    <rPh sb="0" eb="1">
      <t>エン</t>
    </rPh>
    <phoneticPr fontId="22"/>
  </si>
  <si>
    <t>１）住戸番号</t>
    <rPh sb="2" eb="6">
      <t>ジュウコバンゴウ</t>
    </rPh>
    <phoneticPr fontId="72"/>
  </si>
  <si>
    <t>住戸番号（部屋番号）</t>
    <rPh sb="0" eb="4">
      <t>ジュウコバンゴウ</t>
    </rPh>
    <rPh sb="5" eb="9">
      <t>ヘヤバンゴウ</t>
    </rPh>
    <phoneticPr fontId="74"/>
  </si>
  <si>
    <t>パッケージ型番</t>
    <rPh sb="5" eb="7">
      <t>カタバン</t>
    </rPh>
    <phoneticPr fontId="72"/>
  </si>
  <si>
    <t>初期実効容量</t>
    <rPh sb="0" eb="2">
      <t>ショキ</t>
    </rPh>
    <rPh sb="2" eb="4">
      <t>ジッコウ</t>
    </rPh>
    <rPh sb="4" eb="6">
      <t>ヨウリョウ</t>
    </rPh>
    <phoneticPr fontId="72"/>
  </si>
  <si>
    <t>(Ⅰ)</t>
    <phoneticPr fontId="74"/>
  </si>
  <si>
    <t>蓄電容量</t>
    <rPh sb="0" eb="2">
      <t>チクデン</t>
    </rPh>
    <rPh sb="2" eb="4">
      <t>ヨウリョウ</t>
    </rPh>
    <phoneticPr fontId="72"/>
  </si>
  <si>
    <t>PCSのタイプ</t>
    <phoneticPr fontId="72"/>
  </si>
  <si>
    <t>PCSの定格出力</t>
    <rPh sb="4" eb="6">
      <t>テイカク</t>
    </rPh>
    <rPh sb="6" eb="8">
      <t>シュツリョク</t>
    </rPh>
    <phoneticPr fontId="72"/>
  </si>
  <si>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72"/>
  </si>
  <si>
    <t>設備費※1
（補助対象経費）</t>
    <rPh sb="0" eb="3">
      <t>セツビヒ</t>
    </rPh>
    <rPh sb="7" eb="9">
      <t>ホジョ</t>
    </rPh>
    <rPh sb="9" eb="11">
      <t>タイショウ</t>
    </rPh>
    <rPh sb="11" eb="13">
      <t>ケイヒ</t>
    </rPh>
    <phoneticPr fontId="72"/>
  </si>
  <si>
    <t>(Ⅱ)</t>
    <phoneticPr fontId="74"/>
  </si>
  <si>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74"/>
  </si>
  <si>
    <t>工事費※2</t>
    <rPh sb="0" eb="3">
      <t>コウジヒ</t>
    </rPh>
    <phoneticPr fontId="72"/>
  </si>
  <si>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74"/>
  </si>
  <si>
    <t>設備費＋工事費</t>
    <rPh sb="0" eb="3">
      <t>セツビヒ</t>
    </rPh>
    <rPh sb="4" eb="7">
      <t>コウジヒ</t>
    </rPh>
    <phoneticPr fontId="72"/>
  </si>
  <si>
    <t>導入台数</t>
    <rPh sb="0" eb="2">
      <t>ドウニュウ</t>
    </rPh>
    <rPh sb="2" eb="4">
      <t>ダイスウ</t>
    </rPh>
    <phoneticPr fontId="72"/>
  </si>
  <si>
    <t>台</t>
    <rPh sb="0" eb="1">
      <t>ダイ</t>
    </rPh>
    <phoneticPr fontId="72"/>
  </si>
  <si>
    <t>(Ⅲ)</t>
    <phoneticPr fontId="74"/>
  </si>
  <si>
    <t>補助金の算出額(1kWhあたり）</t>
    <rPh sb="0" eb="3">
      <t>ホジョキン</t>
    </rPh>
    <rPh sb="4" eb="6">
      <t>サンシュツ</t>
    </rPh>
    <rPh sb="6" eb="7">
      <t>ガク</t>
    </rPh>
    <phoneticPr fontId="72"/>
  </si>
  <si>
    <t>(Ⅳ)　</t>
    <phoneticPr fontId="74"/>
  </si>
  <si>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74"/>
  </si>
  <si>
    <t>初期実効容量(合計)</t>
    <rPh sb="0" eb="2">
      <t>ショキ</t>
    </rPh>
    <rPh sb="2" eb="4">
      <t>ジッコウ</t>
    </rPh>
    <rPh sb="4" eb="6">
      <t>ヨウリョウ</t>
    </rPh>
    <rPh sb="7" eb="9">
      <t>ゴウケイ</t>
    </rPh>
    <phoneticPr fontId="72"/>
  </si>
  <si>
    <t>①＝(Ⅰ)×(Ⅲ)×(Ⅳ)</t>
    <phoneticPr fontId="74"/>
  </si>
  <si>
    <t>補助対象経費の合計額</t>
    <rPh sb="0" eb="6">
      <t>ホジョタイショウケイヒ</t>
    </rPh>
    <rPh sb="7" eb="10">
      <t>ゴウケイガク</t>
    </rPh>
    <phoneticPr fontId="72"/>
  </si>
  <si>
    <t>②＝(Ⅱ)×(Ⅲ)
千円未満切捨 自動表示</t>
    <phoneticPr fontId="74"/>
  </si>
  <si>
    <t>この機種での算出額</t>
    <rPh sb="2" eb="4">
      <t>キシュ</t>
    </rPh>
    <rPh sb="6" eb="8">
      <t>サンシュツ</t>
    </rPh>
    <rPh sb="8" eb="9">
      <t>ガク</t>
    </rPh>
    <phoneticPr fontId="74"/>
  </si>
  <si>
    <t xml:space="preserve"> 円</t>
    <rPh sb="1" eb="2">
      <t>エン</t>
    </rPh>
    <phoneticPr fontId="72"/>
  </si>
  <si>
    <t>④＝①,③のいずれか低い金額</t>
    <phoneticPr fontId="74"/>
  </si>
  <si>
    <t>別機種の算出額※3</t>
    <rPh sb="0" eb="3">
      <t>ベツキシュ</t>
    </rPh>
    <rPh sb="4" eb="7">
      <t>サンシュツガク</t>
    </rPh>
    <phoneticPr fontId="74"/>
  </si>
  <si>
    <t xml:space="preserve"> 円</t>
    <phoneticPr fontId="72"/>
  </si>
  <si>
    <t>⑤
千円未満切捨</t>
    <rPh sb="2" eb="4">
      <t>センエン</t>
    </rPh>
    <rPh sb="4" eb="6">
      <t>ミマン</t>
    </rPh>
    <rPh sb="6" eb="7">
      <t>キ</t>
    </rPh>
    <rPh sb="7" eb="8">
      <t>ス</t>
    </rPh>
    <phoneticPr fontId="74"/>
  </si>
  <si>
    <t>※3　蓄電システムを複数種設置した際は、このシートをコピー、Ⅰ．１）～５）まで入力し、
　　　 自動表示された５）の算出額④を当欄に入力すること。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8" eb="61">
      <t>サンシュツガク</t>
    </rPh>
    <rPh sb="63" eb="64">
      <t>トウ</t>
    </rPh>
    <rPh sb="64" eb="65">
      <t>ラン</t>
    </rPh>
    <rPh sb="66" eb="68">
      <t>ニュウリョク</t>
    </rPh>
    <phoneticPr fontId="74"/>
  </si>
  <si>
    <t>算出額合計</t>
    <rPh sb="0" eb="2">
      <t>サンシュツ</t>
    </rPh>
    <rPh sb="2" eb="3">
      <t>ガク</t>
    </rPh>
    <rPh sb="3" eb="5">
      <t>ゴウケイ</t>
    </rPh>
    <phoneticPr fontId="72"/>
  </si>
  <si>
    <t>⑥＝④＋⑤</t>
    <phoneticPr fontId="72"/>
  </si>
  <si>
    <t>災害時の電源確保に配慮した
4kWh以上の蓄電システムの場合の加算※４</t>
    <rPh sb="5" eb="7">
      <t>イジョウ</t>
    </rPh>
    <rPh sb="8" eb="10">
      <t>チクデン</t>
    </rPh>
    <rPh sb="15" eb="17">
      <t>バアイ</t>
    </rPh>
    <rPh sb="18" eb="20">
      <t>カサン</t>
    </rPh>
    <phoneticPr fontId="72"/>
  </si>
  <si>
    <t>※４　該当する住戸の場合は40,000円を選択入力すること</t>
    <phoneticPr fontId="74"/>
  </si>
  <si>
    <t>　 に導入計画を記載すること</t>
    <rPh sb="3" eb="5">
      <t>ドウニュウ</t>
    </rPh>
    <phoneticPr fontId="74"/>
  </si>
  <si>
    <t>補助金申請額</t>
    <rPh sb="0" eb="6">
      <t>ホジョキンシンセイガク</t>
    </rPh>
    <phoneticPr fontId="72"/>
  </si>
  <si>
    <t>⑨＝⑥,⑦のいずれか低い金額+⑧</t>
    <phoneticPr fontId="74"/>
  </si>
  <si>
    <t>１台あたりの見積金額（工事費）</t>
    <rPh sb="11" eb="14">
      <t>コウジヒ</t>
    </rPh>
    <phoneticPr fontId="72"/>
  </si>
  <si>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22"/>
  </si>
  <si>
    <t xml:space="preserve">補助金交付上限額 </t>
    <phoneticPr fontId="72"/>
  </si>
  <si>
    <t>工事費</t>
    <rPh sb="0" eb="3">
      <t>コウジヒ</t>
    </rPh>
    <phoneticPr fontId="72"/>
  </si>
  <si>
    <t>定額</t>
    <rPh sb="0" eb="2">
      <t>テイガク</t>
    </rPh>
    <phoneticPr fontId="74"/>
  </si>
  <si>
    <t>（ⅲ）　補助額上限</t>
    <rPh sb="4" eb="6">
      <t>ホジョ</t>
    </rPh>
    <rPh sb="6" eb="7">
      <t>ガク</t>
    </rPh>
    <rPh sb="7" eb="9">
      <t>ジョウゲン</t>
    </rPh>
    <phoneticPr fontId="22"/>
  </si>
  <si>
    <t>８０万／台</t>
    <rPh sb="2" eb="3">
      <t>マン</t>
    </rPh>
    <rPh sb="4" eb="5">
      <t>ダイ</t>
    </rPh>
    <phoneticPr fontId="22"/>
  </si>
  <si>
    <t>➇</t>
    <phoneticPr fontId="22"/>
  </si>
  <si>
    <t>初期実効容量</t>
    <rPh sb="0" eb="2">
      <t>ショキ</t>
    </rPh>
    <rPh sb="2" eb="4">
      <t>ジッコウ</t>
    </rPh>
    <rPh sb="4" eb="6">
      <t>ヨウリョウ</t>
    </rPh>
    <phoneticPr fontId="22"/>
  </si>
  <si>
    <t>ＰＣＳのタイプ</t>
    <phoneticPr fontId="22"/>
  </si>
  <si>
    <t>ＰＣＳの定格出力</t>
    <rPh sb="4" eb="6">
      <t>テイカク</t>
    </rPh>
    <rPh sb="6" eb="8">
      <t>シュツリョク</t>
    </rPh>
    <phoneticPr fontId="22"/>
  </si>
  <si>
    <t>　超えていないか確認すること</t>
    <phoneticPr fontId="74"/>
  </si>
  <si>
    <t>←消費税を除いた工事費の見積金額を入力すること</t>
    <rPh sb="1" eb="4">
      <t>ショウヒゼイ</t>
    </rPh>
    <rPh sb="5" eb="6">
      <t>ノゾ</t>
    </rPh>
    <rPh sb="8" eb="11">
      <t>コウジヒ</t>
    </rPh>
    <rPh sb="12" eb="16">
      <t>ミツモリキンガク</t>
    </rPh>
    <rPh sb="17" eb="19">
      <t>ニュウリョク</t>
    </rPh>
    <phoneticPr fontId="74"/>
  </si>
  <si>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74"/>
  </si>
  <si>
    <t>（ⅰ）　見積明細により算出</t>
    <rPh sb="4" eb="6">
      <t>ミツモリ</t>
    </rPh>
    <rPh sb="6" eb="8">
      <t>メイサイ</t>
    </rPh>
    <rPh sb="11" eb="13">
      <t>サンシュツ</t>
    </rPh>
    <phoneticPr fontId="22"/>
  </si>
  <si>
    <t>１６．ＥＶ充電設備補助金算出シート</t>
    <phoneticPr fontId="74"/>
  </si>
  <si>
    <t>マルチ・パッケージエアコン 導入タイプ</t>
    <rPh sb="14" eb="16">
      <t>ドウニュウ</t>
    </rPh>
    <phoneticPr fontId="22"/>
  </si>
  <si>
    <t>個別エアコン</t>
    <rPh sb="0" eb="2">
      <t>コベツ</t>
    </rPh>
    <phoneticPr fontId="22"/>
  </si>
  <si>
    <t>2.2kW</t>
    <phoneticPr fontId="22"/>
  </si>
  <si>
    <t>2.5kW</t>
    <phoneticPr fontId="22"/>
  </si>
  <si>
    <t>2.8kW</t>
    <phoneticPr fontId="22"/>
  </si>
  <si>
    <t>3.6kW</t>
    <phoneticPr fontId="22"/>
  </si>
  <si>
    <t>4.0kW</t>
    <phoneticPr fontId="22"/>
  </si>
  <si>
    <t>5.6kW</t>
    <phoneticPr fontId="22"/>
  </si>
  <si>
    <t>6.3kW</t>
    <phoneticPr fontId="22"/>
  </si>
  <si>
    <t>7.1kW以上</t>
    <rPh sb="5" eb="7">
      <t>イジョウ</t>
    </rPh>
    <phoneticPr fontId="22"/>
  </si>
  <si>
    <t>個別エアコン 区分</t>
    <rPh sb="0" eb="2">
      <t>コベツ</t>
    </rPh>
    <rPh sb="7" eb="9">
      <t>クブン</t>
    </rPh>
    <phoneticPr fontId="22"/>
  </si>
  <si>
    <t>定格冷房能力(kW)</t>
    <phoneticPr fontId="22"/>
  </si>
  <si>
    <t>屋内仕様
(センサー付き照明又はセンサー単体)</t>
    <rPh sb="0" eb="4">
      <t>オクナイシヨウ</t>
    </rPh>
    <phoneticPr fontId="22"/>
  </si>
  <si>
    <t>屋外防滴仕様(階段・廊下設置)
(センサー付き照明又はセンサー単体)</t>
    <rPh sb="0" eb="6">
      <t>オクガイボウテキシヨウ</t>
    </rPh>
    <rPh sb="7" eb="9">
      <t>カイダン</t>
    </rPh>
    <rPh sb="10" eb="14">
      <t>ロウカセッチ</t>
    </rPh>
    <phoneticPr fontId="22"/>
  </si>
  <si>
    <t>【Ａ４カラー】【片面印刷】で印刷すること</t>
    <phoneticPr fontId="72"/>
  </si>
  <si>
    <t>②実施計画書</t>
    <phoneticPr fontId="22"/>
  </si>
  <si>
    <t>・ＥＶ充電設備又はＶ２Ｈ充電設備（充放電設備）を
  導入する場合、提出はすること
・補助対象となる設備のカタログ又Ｗｅｂカタログの表紙と
  該当設備が記載されているページ
・カタログには、該当設備が記載されたページに付箋を貼り、
  型番に蛍光ペン等でマークを入れること</t>
    <rPh sb="7" eb="8">
      <t>マタ</t>
    </rPh>
    <phoneticPr fontId="22"/>
  </si>
  <si>
    <t>事前に提供先と提供目的、提供する項目等を明示し、ご本人に同意いただいたものに限ります。</t>
    <rPh sb="18" eb="19">
      <t>トウ</t>
    </rPh>
    <phoneticPr fontId="72"/>
  </si>
  <si>
    <t>取得した個人情報は、以下の場合及び「５．」へ記載する提供先を除き、第三者への提供を行いません。提供が必要となる場合は、</t>
    <rPh sb="15" eb="16">
      <t>オヨ</t>
    </rPh>
    <phoneticPr fontId="72"/>
  </si>
  <si>
    <t>適切なエネルギー需給構造の構築を図ること、及び住宅・建築物における脱炭素化を支援し、もって２０５０年までのカーボンニュートラル</t>
    <rPh sb="26" eb="29">
      <t>ケンチクブツ</t>
    </rPh>
    <phoneticPr fontId="72"/>
  </si>
  <si>
    <t>提供する場合があります。</t>
    <phoneticPr fontId="74"/>
  </si>
  <si>
    <t>達成に向けて脱炭素社会の構築を推進することを目的として、「２．」に記載する情報を、個人が特定できないよう匿名加工を行った上で、</t>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</si>
  <si>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7">
      <t>ホンジギョウ</t>
    </rPh>
    <phoneticPr fontId="72"/>
  </si>
  <si>
    <t>※補助金の額≦49.97×年間一次エネルギー消費削減量となるように</t>
  </si>
  <si>
    <t xml:space="preserve"> 「2.全体概要」の➎一次エネルギー計算を見直すこと</t>
  </si>
  <si>
    <t>「２.全体概要」で設置場所を選択した上で「１６．ＥＶ充電設備補助金算出シート」と「１７．Ｖ２Ｈ充電設備（充放電設備）補助金算出シート」で算出した台数と補助金額を手入力すること</t>
    <rPh sb="9" eb="11">
      <t>セッチ</t>
    </rPh>
    <rPh sb="11" eb="13">
      <t>バショ</t>
    </rPh>
    <rPh sb="14" eb="16">
      <t>センタク</t>
    </rPh>
    <rPh sb="18" eb="19">
      <t>ウエ</t>
    </rPh>
    <rPh sb="68" eb="70">
      <t>サンシュツ</t>
    </rPh>
    <rPh sb="77" eb="79">
      <t>キンガク</t>
    </rPh>
    <rPh sb="80" eb="83">
      <t>テニュウリョク</t>
    </rPh>
    <phoneticPr fontId="22"/>
  </si>
  <si>
    <t>「２.全体概要」で設置場所を選択した上で「１６．ＥＶ充電設備補助金算出シート」と「１７．Ｖ２Ｈ充電設備（充放電設備）補助金算出シート」で算出した台数と補助金額を手入力すること</t>
    <phoneticPr fontId="22"/>
  </si>
  <si>
    <t>　私は、補助金の交付の申請を一般社団法人環境共創イニシアチブ（以下「ＳＩＩ」という。）に提出するにあたって、また、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</si>
  <si>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ＳＩＩは、国との協議に基づき、本事業本事業を終了、又はその制度内容の変更を行うことができることを承知している。</t>
    <rPh sb="15" eb="18">
      <t>ホンジギョウ</t>
    </rPh>
    <phoneticPr fontId="72"/>
  </si>
  <si>
    <t>　私は、補助金の交付の申請を一般社団法人環境共創イニシアチブ（以下「ＳＩＩ」という。）に提出するにあたって、また、
  補助事業の実施期間内及び完了後においては、下記の事項について同意します。</t>
    <phoneticPr fontId="72"/>
  </si>
  <si>
    <t>一般社団法人環境共創イニシアチブ（以下「ＳＩＩ」といいます。）は執行する令和６年度　二酸化炭素排出抑制対策事業費等補助金</t>
    <phoneticPr fontId="72"/>
  </si>
  <si>
    <t>ＳＩＩは、本事業の実施期間に以下の情報を取得します。</t>
    <phoneticPr fontId="74"/>
  </si>
  <si>
    <t>ＳＩＩは、「２．」で取得した情報を以下の目的で利用する。</t>
    <rPh sb="10" eb="12">
      <t>シュトク</t>
    </rPh>
    <rPh sb="14" eb="16">
      <t>ジョウホウ</t>
    </rPh>
    <rPh sb="17" eb="19">
      <t>イカ</t>
    </rPh>
    <rPh sb="20" eb="22">
      <t>モクテキ</t>
    </rPh>
    <rPh sb="23" eb="25">
      <t>リヨウ</t>
    </rPh>
    <phoneticPr fontId="74"/>
  </si>
  <si>
    <t>(イ)	ＳＩＩの各種情報案内、アンケート・調査等の実施</t>
    <phoneticPr fontId="74"/>
  </si>
  <si>
    <t>ＳＩＩの匿名加工情報に関するポリシーに関しては、以下をご確認下さい。</t>
    <phoneticPr fontId="74"/>
  </si>
  <si>
    <t>ＳＩＩに保有している個人データ、個人情報の利用目的の通知、個人情報の開示、内容の訂正、追加又は削除、利用の停止、消去及び</t>
    <phoneticPr fontId="72"/>
  </si>
  <si>
    <t>及び集合住宅の省ＣＯ２化促進事業）（以下、本事業という。）の交付規程及び公募要領の内容を全て承知の上で、</t>
    <phoneticPr fontId="22"/>
  </si>
  <si>
    <t>申請者の役割及び要件等について確認し、了承している。</t>
    <phoneticPr fontId="22"/>
  </si>
  <si>
    <t>万が一、違反する行為が発生した場合の罰則等を理解し、了承している。</t>
    <phoneticPr fontId="22"/>
  </si>
  <si>
    <t>ＳＩＩが取得した個人情報等については、申請に係る事務処理に利用する他、個人情報の保護に関する法律（平成１５年</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</si>
  <si>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ＳＩＩが作成するパンフレット・事例集、国が行うその他調査業務等に利用されることがあり、その場合、国が指定する</t>
    <phoneticPr fontId="22"/>
  </si>
  <si>
    <t>外部機関に個人情報等が提供されることに同意している。</t>
    <phoneticPr fontId="22"/>
  </si>
  <si>
    <t>また、本情報が同一の設備等に対し、国から他の補助金を受けていないかを調査するために利用されることに同意している。</t>
    <phoneticPr fontId="22"/>
  </si>
  <si>
    <t>申請書の提出後に申請内容に変更が発生した場合には、ＳＩＩに速やかに報告することを了承している。万が一、</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</si>
  <si>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違反する行為が発生した場合は、ＳＩＩの指示に従い申請書の取下げを行うことに同意している。</t>
    <phoneticPr fontId="22"/>
  </si>
  <si>
    <t>申請者がＳＩＩに連絡することを怠ったことにより、事業の不履行等が生じ審査が継続できないとＳＩＩが判断した場合は、</t>
    <rPh sb="0" eb="3">
      <t>シンセイシャ</t>
    </rPh>
    <rPh sb="8" eb="10">
      <t>レンラク</t>
    </rPh>
    <rPh sb="15" eb="16">
      <t>オコタ</t>
    </rPh>
    <rPh sb="32" eb="33">
      <t>ショウ</t>
    </rPh>
    <rPh sb="34" eb="36">
      <t>シンサ</t>
    </rPh>
    <rPh sb="37" eb="39">
      <t>ケイゾク</t>
    </rPh>
    <phoneticPr fontId="72"/>
  </si>
  <si>
    <t>当該申請者の申請及び登録を無効とすることができることを理解し、了承している。</t>
    <phoneticPr fontId="22"/>
  </si>
  <si>
    <t>ＳＩＩは、ＺＥＨデベロッパー、補助事業者（補助事業を行おうとするもの）、申請実務協力者、その他の者との間に</t>
    <rPh sb="21" eb="23">
      <t>ホジョ</t>
    </rPh>
    <rPh sb="23" eb="25">
      <t>ジギョウ</t>
    </rPh>
    <rPh sb="26" eb="27">
      <t>オコナ</t>
    </rPh>
    <rPh sb="36" eb="38">
      <t>シンセイ</t>
    </rPh>
    <rPh sb="38" eb="40">
      <t>ジツム</t>
    </rPh>
    <rPh sb="40" eb="42">
      <t>キョウリョク</t>
    </rPh>
    <rPh sb="42" eb="43">
      <t>シャ</t>
    </rPh>
    <phoneticPr fontId="72"/>
  </si>
  <si>
    <t>生じるトラブルや損害について、一切の関与・責任を負わないことを理解し、了承している。</t>
    <phoneticPr fontId="22"/>
  </si>
  <si>
    <t>本年度の交付決定は、翌年度以降の交付決定を保証するものではないことを了承している。翌年度以後において</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phoneticPr fontId="72"/>
  </si>
  <si>
    <t xml:space="preserve">公募予算額を超える申請があった場合等には、補助金額が減額される（状況によっては交付決定されない）場合がある。
</t>
    <phoneticPr fontId="22"/>
  </si>
  <si>
    <t>その場合でも、原則、竣工まで事業を継続すること、及び、途中で事業を中止した場合には、原則として既に交付した</t>
    <phoneticPr fontId="22"/>
  </si>
  <si>
    <t>補助金の返還が必要となる場合があることを了承している。</t>
    <phoneticPr fontId="22"/>
  </si>
  <si>
    <t>２）設備情報</t>
    <rPh sb="2" eb="4">
      <t>セツビ</t>
    </rPh>
    <rPh sb="4" eb="6">
      <t>ジョウホウ</t>
    </rPh>
    <phoneticPr fontId="72"/>
  </si>
  <si>
    <t>３）初期実行容量による算出額</t>
    <rPh sb="2" eb="4">
      <t>ショキ</t>
    </rPh>
    <rPh sb="4" eb="8">
      <t>ジッコウヨウリョウ</t>
    </rPh>
    <rPh sb="11" eb="13">
      <t>サンシュツ</t>
    </rPh>
    <rPh sb="13" eb="14">
      <t>ガク</t>
    </rPh>
    <phoneticPr fontId="72"/>
  </si>
  <si>
    <t>４）補助対象経費（設備費）による算出額</t>
    <rPh sb="2" eb="8">
      <t>ホジョタイショウケイヒ</t>
    </rPh>
    <rPh sb="9" eb="12">
      <t>セツビヒ</t>
    </rPh>
    <rPh sb="16" eb="18">
      <t>サンシュツ</t>
    </rPh>
    <rPh sb="18" eb="19">
      <t>ガク</t>
    </rPh>
    <phoneticPr fontId="72"/>
  </si>
  <si>
    <t>補助対象経費の１／３</t>
    <rPh sb="0" eb="6">
      <t>ホジョタイショウケイヒ</t>
    </rPh>
    <phoneticPr fontId="72"/>
  </si>
  <si>
    <t>③＝②の１／３</t>
    <phoneticPr fontId="72"/>
  </si>
  <si>
    <t>５）①、③のいずれか低い金額</t>
    <phoneticPr fontId="72"/>
  </si>
  <si>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74"/>
  </si>
  <si>
    <t>７）この住戸の合計算出額</t>
    <rPh sb="4" eb="6">
      <t>ジュウコ</t>
    </rPh>
    <rPh sb="7" eb="9">
      <t>ゴウケイ</t>
    </rPh>
    <rPh sb="9" eb="12">
      <t>サンシュツガク</t>
    </rPh>
    <phoneticPr fontId="72"/>
  </si>
  <si>
    <t>←消費税を除いた金額を入力すること</t>
    <rPh sb="1" eb="4">
      <t>ショウヒゼイ</t>
    </rPh>
    <rPh sb="5" eb="6">
      <t>ノゾ</t>
    </rPh>
    <rPh sb="8" eb="10">
      <t>キンガク</t>
    </rPh>
    <rPh sb="11" eb="13">
      <t>ニュウリョク</t>
    </rPh>
    <phoneticPr fontId="74"/>
  </si>
  <si>
    <t>見積金額の合計</t>
    <rPh sb="0" eb="4">
      <t>ミツモリキンガク</t>
    </rPh>
    <rPh sb="5" eb="7">
      <t>ゴウケイ</t>
    </rPh>
    <phoneticPr fontId="72"/>
  </si>
  <si>
    <t>②+③</t>
    <phoneticPr fontId="74"/>
  </si>
  <si>
    <t>見積金額の合計×１／３</t>
    <rPh sb="0" eb="4">
      <t>ミツモリキンガク</t>
    </rPh>
    <rPh sb="5" eb="7">
      <t>ゴウケイ</t>
    </rPh>
    <phoneticPr fontId="72"/>
  </si>
  <si>
    <t>④×１／３　千円未満切捨　自動表示</t>
    <rPh sb="6" eb="7">
      <t>セン</t>
    </rPh>
    <rPh sb="7" eb="8">
      <t>エン</t>
    </rPh>
    <rPh sb="8" eb="10">
      <t>ミマン</t>
    </rPh>
    <rPh sb="10" eb="11">
      <t>キ</t>
    </rPh>
    <rPh sb="11" eb="12">
      <t>シャ</t>
    </rPh>
    <rPh sb="13" eb="15">
      <t>ジドウ</t>
    </rPh>
    <rPh sb="15" eb="17">
      <t>ヒョウジ</t>
    </rPh>
    <phoneticPr fontId="74"/>
  </si>
  <si>
    <t>⑥</t>
    <phoneticPr fontId="74"/>
  </si>
  <si>
    <t>←「令和５年度補正 クリーンエネルギー自動車導入促進補助金」又は</t>
    <rPh sb="7" eb="9">
      <t>ホセイ</t>
    </rPh>
    <phoneticPr fontId="74"/>
  </si>
  <si>
    <t>⑦</t>
    <phoneticPr fontId="22"/>
  </si>
  <si>
    <t>　「令和６年度 クリーンエネルギー自動車導入促進補助金」において</t>
    <phoneticPr fontId="74"/>
  </si>
  <si>
    <t>合計金額</t>
    <rPh sb="0" eb="4">
      <t>ゴウケイキンガク</t>
    </rPh>
    <phoneticPr fontId="72"/>
  </si>
  <si>
    <t>⑥＋⑦　千円未満切捨　自動表示</t>
    <phoneticPr fontId="74"/>
  </si>
  <si>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74"/>
  </si>
  <si>
    <t>⑩</t>
    <phoneticPr fontId="22"/>
  </si>
  <si>
    <t>⑤、➇、⑨のいずれか低い金額</t>
    <phoneticPr fontId="74"/>
  </si>
  <si>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</si>
  <si>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</si>
  <si>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⑪</t>
    <phoneticPr fontId="22"/>
  </si>
  <si>
    <t>⑩×①（専有部の台数）</t>
    <rPh sb="4" eb="7">
      <t>センユウブ</t>
    </rPh>
    <rPh sb="8" eb="10">
      <t>ダイスウ</t>
    </rPh>
    <phoneticPr fontId="22"/>
  </si>
  <si>
    <t>⑫</t>
    <phoneticPr fontId="72"/>
  </si>
  <si>
    <t>⑩×①（共用部の台数）</t>
    <rPh sb="4" eb="7">
      <t>キョウヨウブ</t>
    </rPh>
    <rPh sb="8" eb="10">
      <t>ダイスウ</t>
    </rPh>
    <phoneticPr fontId="2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</si>
  <si>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</si>
  <si>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⑬</t>
    <phoneticPr fontId="72"/>
  </si>
  <si>
    <t>⑪＋⑫</t>
    <phoneticPr fontId="22"/>
  </si>
  <si>
    <t>千円未満切捨　自動表示</t>
    <phoneticPr fontId="74"/>
  </si>
  <si>
    <t>　公表・登録されているＶ２Ｈ充電設備（充放電設備）の補助金交付上限額</t>
    <phoneticPr fontId="74"/>
  </si>
  <si>
    <t>導入年度（リストから選択）</t>
    <rPh sb="0" eb="4">
      <t>ドウニュウネンド</t>
    </rPh>
    <rPh sb="10" eb="12">
      <t>センタク</t>
    </rPh>
    <phoneticPr fontId="85"/>
  </si>
  <si>
    <t>【片面印刷】で印刷すること（導入する場合）</t>
    <phoneticPr fontId="22"/>
  </si>
  <si>
    <t>共用部に導入する場合、⑫の金額を「１３.追加補助対象となる設備等の補助金額集計表」I列に入力すること</t>
    <rPh sb="0" eb="3">
      <t>キョウヨウブ</t>
    </rPh>
    <rPh sb="4" eb="6">
      <t>ドウニュウ</t>
    </rPh>
    <rPh sb="8" eb="10">
      <t>バアイ</t>
    </rPh>
    <rPh sb="13" eb="15">
      <t>キンガク</t>
    </rPh>
    <phoneticPr fontId="22"/>
  </si>
  <si>
    <t>①</t>
    <phoneticPr fontId="22"/>
  </si>
  <si>
    <t>⑪</t>
    <phoneticPr fontId="72"/>
  </si>
  <si>
    <t>共用部に導入する場合、⑪の金額を「１３.追加補助対象となる設備等の補助金額集計表」I列に入力すること。</t>
    <rPh sb="0" eb="3">
      <t>キョウヨウブ</t>
    </rPh>
    <rPh sb="4" eb="6">
      <t>ドウニュウ</t>
    </rPh>
    <rPh sb="8" eb="10">
      <t>バアイ</t>
    </rPh>
    <rPh sb="13" eb="15">
      <t>キンガク</t>
    </rPh>
    <phoneticPr fontId="22"/>
  </si>
  <si>
    <t xml:space="preserve"> ２．補助対象蓄電システム</t>
    <rPh sb="3" eb="5">
      <t>ホジョ</t>
    </rPh>
    <rPh sb="5" eb="7">
      <t>タイショウ</t>
    </rPh>
    <rPh sb="7" eb="9">
      <t>チクデン</t>
    </rPh>
    <phoneticPr fontId="72"/>
  </si>
  <si>
    <t>３．補助額上限</t>
    <rPh sb="2" eb="4">
      <t>ホジョ</t>
    </rPh>
    <rPh sb="4" eb="5">
      <t>ガク</t>
    </rPh>
    <rPh sb="5" eb="7">
      <t>ジョウゲン</t>
    </rPh>
    <phoneticPr fontId="72"/>
  </si>
  <si>
    <t>４．災害時の電源確保</t>
    <rPh sb="2" eb="4">
      <t>サイガイ</t>
    </rPh>
    <rPh sb="4" eb="5">
      <t>ジ</t>
    </rPh>
    <rPh sb="6" eb="8">
      <t>デンゲン</t>
    </rPh>
    <rPh sb="8" eb="10">
      <t>カクホ</t>
    </rPh>
    <phoneticPr fontId="72"/>
  </si>
  <si>
    <t>５．合計</t>
    <rPh sb="2" eb="4">
      <t>ゴウケイ</t>
    </rPh>
    <phoneticPr fontId="72"/>
  </si>
  <si>
    <t>１）設置場所</t>
    <rPh sb="2" eb="4">
      <t>セッチ</t>
    </rPh>
    <rPh sb="4" eb="6">
      <t>バショ</t>
    </rPh>
    <phoneticPr fontId="72"/>
  </si>
  <si>
    <t>１４．蓄電システム明細</t>
    <phoneticPr fontId="74"/>
  </si>
  <si>
    <t>←その他媒体を選択した場合、具体的に記入すること</t>
    <rPh sb="3" eb="4">
      <t>タ</t>
    </rPh>
    <rPh sb="4" eb="6">
      <t>バイタイ</t>
    </rPh>
    <rPh sb="7" eb="9">
      <t>センタク</t>
    </rPh>
    <rPh sb="11" eb="13">
      <t>バアイ</t>
    </rPh>
    <rPh sb="14" eb="17">
      <t>グタイテキ</t>
    </rPh>
    <rPh sb="18" eb="20">
      <t>キニュウ</t>
    </rPh>
    <phoneticPr fontId="21"/>
  </si>
  <si>
    <t>初期実効容量</t>
    <rPh sb="0" eb="4">
      <t>ショキジッコウ</t>
    </rPh>
    <rPh sb="4" eb="6">
      <t>ヨウリョウ</t>
    </rPh>
    <phoneticPr fontId="22"/>
  </si>
  <si>
    <t>戸数は「４．住戸情報入力」から自動転記（検算すること）
補助金額は「１４.蓄電システム明細（専有部）」で算出した金額を手入力すること</t>
    <rPh sb="0" eb="2">
      <t>コスウ</t>
    </rPh>
    <rPh sb="6" eb="8">
      <t>ジュウコ</t>
    </rPh>
    <rPh sb="8" eb="10">
      <t>ジョウホウ</t>
    </rPh>
    <rPh sb="10" eb="11">
      <t>ニュウ</t>
    </rPh>
    <rPh sb="11" eb="12">
      <t>リョク</t>
    </rPh>
    <rPh sb="28" eb="32">
      <t>ホジョキンガク</t>
    </rPh>
    <rPh sb="52" eb="54">
      <t>サンシュツ</t>
    </rPh>
    <rPh sb="56" eb="58">
      <t>キンガク</t>
    </rPh>
    <rPh sb="59" eb="62">
      <t>テニュウリョク</t>
    </rPh>
    <phoneticPr fontId="22"/>
  </si>
  <si>
    <t>戸数は「４．住戸情報入力」から自動転記（検算すること）
補助金額は「１４.蓄電システム明細（専有部）」で算出した金額を手入力すること</t>
    <phoneticPr fontId="22"/>
  </si>
  <si>
    <t>中間年度（２年目以降）の事業完了日は当該年度の1月24日まで</t>
    <rPh sb="0" eb="4">
      <t>チュウカンネンド</t>
    </rPh>
    <rPh sb="6" eb="8">
      <t>ネンメ</t>
    </rPh>
    <rPh sb="8" eb="10">
      <t>イコウ</t>
    </rPh>
    <rPh sb="12" eb="14">
      <t>ジギョウ</t>
    </rPh>
    <rPh sb="14" eb="17">
      <t>カンリョウビ</t>
    </rPh>
    <rPh sb="18" eb="22">
      <t>トウガイネンド</t>
    </rPh>
    <phoneticPr fontId="22"/>
  </si>
  <si>
    <t>ＥＶ充電設備又はＶ２Ｈ充電設備（充放電設備）見積明細</t>
    <rPh sb="6" eb="7">
      <t>マタ</t>
    </rPh>
    <phoneticPr fontId="22"/>
  </si>
  <si>
    <t>住戸ＢＥＬＳ・省エネ性能ラベルの取得と訴求について</t>
    <rPh sb="0" eb="2">
      <t>ジュウコ</t>
    </rPh>
    <rPh sb="7" eb="8">
      <t>ショウ</t>
    </rPh>
    <rPh sb="10" eb="12">
      <t>セイノウ</t>
    </rPh>
    <rPh sb="16" eb="18">
      <t>シュトク</t>
    </rPh>
    <rPh sb="19" eb="21">
      <t>ソキュウ</t>
    </rPh>
    <phoneticPr fontId="20"/>
  </si>
  <si>
    <t>実施する場合はチェックをすること</t>
    <rPh sb="0" eb="2">
      <t>ジッシ</t>
    </rPh>
    <rPh sb="4" eb="6">
      <t>バアイ</t>
    </rPh>
    <phoneticPr fontId="20"/>
  </si>
  <si>
    <t>全住戸のＢＥＬＳ取得</t>
    <rPh sb="0" eb="1">
      <t>ゼン</t>
    </rPh>
    <rPh sb="1" eb="3">
      <t>ジュウコ</t>
    </rPh>
    <rPh sb="8" eb="10">
      <t>シュトク</t>
    </rPh>
    <phoneticPr fontId="20"/>
  </si>
  <si>
    <t>住戸ＢＥＬＳ・省エネ性能ラベルの活用による広報計画</t>
    <rPh sb="7" eb="8">
      <t>ショウ</t>
    </rPh>
    <rPh sb="10" eb="12">
      <t>セイノウ</t>
    </rPh>
    <phoneticPr fontId="20"/>
  </si>
  <si>
    <t>コージェネ
レーション</t>
    <phoneticPr fontId="20"/>
  </si>
  <si>
    <t>発電量</t>
    <rPh sb="0" eb="3">
      <t>ハツデンリョウ</t>
    </rPh>
    <phoneticPr fontId="20"/>
  </si>
  <si>
    <t>法律第５７号）に基づいた上で、ＳＩＩが開催するセミナー、シンポジウム、本事業の効果検証のための調査・分析、</t>
    <phoneticPr fontId="22"/>
  </si>
  <si>
    <t>ＳＩＩの個人情報保護方針は以下をご確認ください。</t>
    <phoneticPr fontId="72"/>
  </si>
  <si>
    <t>本事業では、ＳＩＩから直接、又はＳＩＩのホームページ等で外部の研究機関等に対して、内外の経済的社会的環境に応じた安定的かつ</t>
    <phoneticPr fontId="72"/>
  </si>
  <si>
    <t>←全体床面積には建築確認申請の延べ面積と同一の面積を記載すること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キサイ</t>
    </rPh>
    <phoneticPr fontId="21"/>
  </si>
  <si>
    <t>←住宅外用途部分（駐輪場・車庫・店舗等）がある場合は該当セルへの入力を忘れないこと</t>
    <rPh sb="1" eb="3">
      <t>ジュウタク</t>
    </rPh>
    <rPh sb="3" eb="4">
      <t>ガイ</t>
    </rPh>
    <rPh sb="4" eb="6">
      <t>ヨウト</t>
    </rPh>
    <rPh sb="6" eb="8">
      <t>ブブン</t>
    </rPh>
    <rPh sb="9" eb="12">
      <t>チュウリンジョウ</t>
    </rPh>
    <rPh sb="13" eb="15">
      <t>シャコ</t>
    </rPh>
    <rPh sb="16" eb="18">
      <t>テンポ</t>
    </rPh>
    <rPh sb="18" eb="19">
      <t>ナド</t>
    </rPh>
    <rPh sb="23" eb="25">
      <t>バアイ</t>
    </rPh>
    <rPh sb="26" eb="28">
      <t>ガイトウ</t>
    </rPh>
    <rPh sb="32" eb="34">
      <t>ニュウリョク</t>
    </rPh>
    <rPh sb="35" eb="36">
      <t>ワス</t>
    </rPh>
    <phoneticPr fontId="21"/>
  </si>
  <si>
    <t>専有部に導入する場合、「４.住戸情報入力」AX列の導入する住戸に、⑩の金額×住戸毎の設置台数の合計金額を入力すること</t>
    <rPh sb="0" eb="3">
      <t>センユウブ</t>
    </rPh>
    <rPh sb="4" eb="6">
      <t>ドウニュウ</t>
    </rPh>
    <rPh sb="8" eb="10">
      <t>バアイ</t>
    </rPh>
    <phoneticPr fontId="22"/>
  </si>
  <si>
    <t>１８．直交集成板（ＣＬＴ）明細</t>
    <rPh sb="3" eb="8">
      <t>チョッコウシュウセイバン</t>
    </rPh>
    <phoneticPr fontId="74"/>
  </si>
  <si>
    <t>　　１８．直交集成板（ＣＬＴ）明細</t>
    <rPh sb="5" eb="10">
      <t>チョッコウシュウセイバン</t>
    </rPh>
    <phoneticPr fontId="22"/>
  </si>
  <si>
    <t>・ＥＶ充電設備又はＶ２Ｈ充電設備（充放電設備）、
  直交集成板（ＣＬＴ）、地中熱ヒートポンプ・システム、
  ＰＶＴシステム、
  又は液体集熱式太陽熱利用システムを  導入する場合は
  提出すること
・補助対象となる建材又は設備について設置場所を
  記入すること
・ＥＶ充電設備、Ｖ２Ｈ充電設備（充放電設備）に
  ついては、補助対象建築物の配線取出ボックスから
  補助対象設備までの配線を明記すること</t>
    <rPh sb="3" eb="5">
      <t>ジュウデン</t>
    </rPh>
    <rPh sb="5" eb="7">
      <t>セツビ</t>
    </rPh>
    <rPh sb="7" eb="8">
      <t>マタ</t>
    </rPh>
    <rPh sb="12" eb="14">
      <t>ジュウデン</t>
    </rPh>
    <rPh sb="14" eb="16">
      <t>セツビ</t>
    </rPh>
    <rPh sb="17" eb="20">
      <t>ジュウホウデン</t>
    </rPh>
    <rPh sb="20" eb="22">
      <t>セツビ</t>
    </rPh>
    <rPh sb="27" eb="32">
      <t>チョッコウシュウセイバン</t>
    </rPh>
    <rPh sb="104" eb="106">
      <t>ホジョ</t>
    </rPh>
    <rPh sb="106" eb="108">
      <t>タイショウ</t>
    </rPh>
    <rPh sb="111" eb="113">
      <t>ケンザイ</t>
    </rPh>
    <rPh sb="113" eb="114">
      <t>マタ</t>
    </rPh>
    <rPh sb="115" eb="117">
      <t>セツビ</t>
    </rPh>
    <rPh sb="121" eb="123">
      <t>セッチ</t>
    </rPh>
    <rPh sb="123" eb="125">
      <t>バショ</t>
    </rPh>
    <rPh sb="129" eb="131">
      <t>キニュウ</t>
    </rPh>
    <rPh sb="139" eb="141">
      <t>ジュウデン</t>
    </rPh>
    <rPh sb="141" eb="143">
      <t>セツビ</t>
    </rPh>
    <rPh sb="147" eb="149">
      <t>ジュウデン</t>
    </rPh>
    <rPh sb="149" eb="151">
      <t>セツビ</t>
    </rPh>
    <rPh sb="152" eb="155">
      <t>ジュウホウデン</t>
    </rPh>
    <rPh sb="155" eb="157">
      <t>セツビ</t>
    </rPh>
    <rPh sb="167" eb="169">
      <t>ホジョ</t>
    </rPh>
    <rPh sb="169" eb="171">
      <t>タイショウ</t>
    </rPh>
    <rPh sb="171" eb="174">
      <t>ケンチクブツ</t>
    </rPh>
    <rPh sb="175" eb="177">
      <t>ハイセン</t>
    </rPh>
    <rPh sb="177" eb="179">
      <t>トリダ</t>
    </rPh>
    <rPh sb="188" eb="190">
      <t>ホジョ</t>
    </rPh>
    <rPh sb="190" eb="192">
      <t>タイショウ</t>
    </rPh>
    <rPh sb="192" eb="194">
      <t>セツビ</t>
    </rPh>
    <rPh sb="197" eb="199">
      <t>ハイセン</t>
    </rPh>
    <rPh sb="200" eb="202">
      <t>メイキ</t>
    </rPh>
    <phoneticPr fontId="74"/>
  </si>
  <si>
    <t>・直交集成板（ＣＬＴ）、地中熱ヒートポンプ・システム、
  ＰＶＴシステム、
  又は液体集熱式太陽熱利用システムを導入する場合は
  提出すること
・導入する建材又は設備の部材名、メーカー、数量、単位を
  記入すること</t>
    <rPh sb="1" eb="6">
      <t>チョッコウシュウセイバン</t>
    </rPh>
    <rPh sb="76" eb="78">
      <t>ドウニュウ</t>
    </rPh>
    <rPh sb="80" eb="82">
      <t>ケンザイ</t>
    </rPh>
    <rPh sb="82" eb="83">
      <t>マタ</t>
    </rPh>
    <rPh sb="84" eb="86">
      <t>セツビ</t>
    </rPh>
    <rPh sb="87" eb="89">
      <t>ブザイ</t>
    </rPh>
    <rPh sb="89" eb="90">
      <t>メイ</t>
    </rPh>
    <rPh sb="96" eb="98">
      <t>スウリョウ</t>
    </rPh>
    <rPh sb="99" eb="101">
      <t>タンイ</t>
    </rPh>
    <rPh sb="105" eb="107">
      <t>キニュウ</t>
    </rPh>
    <phoneticPr fontId="74"/>
  </si>
  <si>
    <t>・直交集成板（ＣＬＴ）、地中熱ヒートポンプ・システム、
  ＰＶＴシステム、
  又は液体集熱式太陽熱利用システムを導入する場合は
  提出すること
・イラストや構成図等を用いて、システム全体を表現すること</t>
    <rPh sb="1" eb="6">
      <t>チョッコウシュウセイバン</t>
    </rPh>
    <rPh sb="81" eb="84">
      <t>コウセイズ</t>
    </rPh>
    <rPh sb="84" eb="85">
      <t>トウ</t>
    </rPh>
    <rPh sb="86" eb="87">
      <t>モチ</t>
    </rPh>
    <rPh sb="94" eb="96">
      <t>ゼンタイ</t>
    </rPh>
    <rPh sb="97" eb="99">
      <t>ヒョウゲン</t>
    </rPh>
    <phoneticPr fontId="22"/>
  </si>
  <si>
    <t>広報実施開始予定年月</t>
    <phoneticPr fontId="20"/>
  </si>
  <si>
    <t>＜媒体の分類＞
省エネ性能ラベルによる住棟のエネルギー消費性能・断熱性能表示があるもののみ入力すること</t>
    <rPh sb="1" eb="3">
      <t>バイタイ</t>
    </rPh>
    <rPh sb="4" eb="6">
      <t>ブンルイ</t>
    </rPh>
    <rPh sb="45" eb="47">
      <t>ニュウリョク</t>
    </rPh>
    <phoneticPr fontId="20"/>
  </si>
  <si>
    <t>暖　房</t>
    <rPh sb="0" eb="1">
      <t>ダン</t>
    </rPh>
    <rPh sb="2" eb="3">
      <t>フサ</t>
    </rPh>
    <phoneticPr fontId="20"/>
  </si>
  <si>
    <t>冷　房</t>
    <rPh sb="0" eb="1">
      <t>ヒヤ</t>
    </rPh>
    <rPh sb="2" eb="3">
      <t>フサ</t>
    </rPh>
    <phoneticPr fontId="20"/>
  </si>
  <si>
    <t>昇　降　機</t>
    <rPh sb="0" eb="1">
      <t>ノボル</t>
    </rPh>
    <rPh sb="2" eb="3">
      <t>タカシ</t>
    </rPh>
    <rPh sb="4" eb="5">
      <t>キ</t>
    </rPh>
    <phoneticPr fontId="20"/>
  </si>
  <si>
    <t>　二酸化炭素排出抑制対策事業費等補助金（戸建住宅ネット・ゼロ・エネルギー・ハウス（ＺＥＨ）化等支援事業及び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６年４月１日環地温発第２４０３２９４３号）及び交付規程の定めるところに従うことを承知の上、申請します。</t>
    <phoneticPr fontId="21"/>
  </si>
  <si>
    <t>ＢＥＬＳ取得予定日</t>
    <phoneticPr fontId="22"/>
  </si>
  <si>
    <t>（以下「本事業」といいます。）の実施のため、以下「２．」に記載する情報を本事業の実施期間にわたり取得します。</t>
    <phoneticPr fontId="74"/>
  </si>
  <si>
    <t>直交集成板（ＣＬＴ）</t>
    <phoneticPr fontId="22"/>
  </si>
  <si>
    <t>補助対象建築物の住宅用途部分にかかる部分（全住戸及び住宅用途にかかる共用部）全てのエネルギー（電気・ガス）使用状況を計測・記録し、補助事業者からＳＩＩへ一括報告できる。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3" eb="57">
      <t>シヨウジョウキョウ</t>
    </rPh>
    <rPh sb="58" eb="60">
      <t>ケイソク</t>
    </rPh>
    <rPh sb="61" eb="63">
      <t>キロク</t>
    </rPh>
    <rPh sb="65" eb="70">
      <t>ホジョジギョウシャ</t>
    </rPh>
    <rPh sb="76" eb="78">
      <t>イッカツ</t>
    </rPh>
    <rPh sb="78" eb="80">
      <t>ホウコク</t>
    </rPh>
    <phoneticPr fontId="20"/>
  </si>
  <si>
    <t>ＨＥＭＳを使用して各住戸のエネルギー使用状況をエネルギー区分（冷暖房、換気、給湯、照明、その他）ごとに計測し、補助事業者からＳＩＩへ報告できる。</t>
    <rPh sb="5" eb="7">
      <t>シヨウ</t>
    </rPh>
    <rPh sb="9" eb="12">
      <t>カクジュウコ</t>
    </rPh>
    <rPh sb="18" eb="22">
      <t>シヨウジョウキョウ</t>
    </rPh>
    <rPh sb="28" eb="30">
      <t>クブン</t>
    </rPh>
    <rPh sb="51" eb="53">
      <t>ケイソク</t>
    </rPh>
    <rPh sb="66" eb="68">
      <t>ホウコク</t>
    </rPh>
    <phoneticPr fontId="20"/>
  </si>
  <si>
    <t>※直交集成板（ＣＬＴ）の補助額上限額は１棟あたり１，５００万円</t>
    <rPh sb="17" eb="18">
      <t>ガク</t>
    </rPh>
    <phoneticPr fontId="74"/>
  </si>
  <si>
    <t>（別紙１）　補助事業に要する経費、補助対象経費及び補助金の額並びに区分ごとの配分</t>
    <rPh sb="6" eb="8">
      <t>ホジョ</t>
    </rPh>
    <rPh sb="8" eb="10">
      <t>ジギョウ</t>
    </rPh>
    <rPh sb="11" eb="12">
      <t>ヨウ</t>
    </rPh>
    <rPh sb="14" eb="16">
      <t>ケイヒ</t>
    </rPh>
    <rPh sb="17" eb="19">
      <t>ホジョ</t>
    </rPh>
    <rPh sb="19" eb="21">
      <t>タイショウ</t>
    </rPh>
    <rPh sb="21" eb="23">
      <t>ケイヒ</t>
    </rPh>
    <rPh sb="23" eb="24">
      <t>オヨ</t>
    </rPh>
    <rPh sb="25" eb="28">
      <t>ホジョキン</t>
    </rPh>
    <rPh sb="29" eb="30">
      <t>ガク</t>
    </rPh>
    <rPh sb="30" eb="31">
      <t>ナラ</t>
    </rPh>
    <rPh sb="33" eb="35">
      <t>クブン</t>
    </rPh>
    <rPh sb="38" eb="40">
      <t>ハイブン</t>
    </rPh>
    <phoneticPr fontId="20"/>
  </si>
  <si>
    <t>（別紙２）　暴力団排除に関する誓約事項</t>
    <phoneticPr fontId="22"/>
  </si>
  <si>
    <t>（別紙３）　役員名簿</t>
    <phoneticPr fontId="22"/>
  </si>
  <si>
    <t>定額単価以外の設備の導入、蓄電池の導入（共用部）
又はＭＥＭＳの導入を行う場合は提出必須</t>
    <rPh sb="0" eb="2">
      <t>テイガク</t>
    </rPh>
    <rPh sb="2" eb="4">
      <t>タンカ</t>
    </rPh>
    <rPh sb="4" eb="6">
      <t>イガイ</t>
    </rPh>
    <rPh sb="7" eb="9">
      <t>セツビ</t>
    </rPh>
    <rPh sb="10" eb="12">
      <t>ドウニュウ</t>
    </rPh>
    <rPh sb="13" eb="16">
      <t>チクデンチ</t>
    </rPh>
    <rPh sb="17" eb="19">
      <t>ドウニュウ</t>
    </rPh>
    <rPh sb="20" eb="23">
      <t>キョウヨウブ</t>
    </rPh>
    <rPh sb="25" eb="26">
      <t>マタ</t>
    </rPh>
    <rPh sb="32" eb="34">
      <t>ドウニュウ</t>
    </rPh>
    <rPh sb="35" eb="36">
      <t>オコナ</t>
    </rPh>
    <rPh sb="37" eb="39">
      <t>バアイ</t>
    </rPh>
    <rPh sb="40" eb="42">
      <t>テイシュツ</t>
    </rPh>
    <rPh sb="42" eb="44">
      <t>ヒッス</t>
    </rPh>
    <phoneticPr fontId="22"/>
  </si>
  <si>
    <t>・発行日より３ヶ月以内のもの
・未取得の場合はその旨と取得時期を説明した紙面を添付す
  ること</t>
    <rPh sb="1" eb="4">
      <t>ハッコウビ</t>
    </rPh>
    <rPh sb="8" eb="9">
      <t>ゲツ</t>
    </rPh>
    <rPh sb="9" eb="11">
      <t>イナイ</t>
    </rPh>
    <rPh sb="16" eb="17">
      <t>ミ</t>
    </rPh>
    <rPh sb="17" eb="19">
      <t>シュトク</t>
    </rPh>
    <rPh sb="20" eb="22">
      <t>バアイ</t>
    </rPh>
    <rPh sb="25" eb="26">
      <t>ムネ</t>
    </rPh>
    <rPh sb="27" eb="29">
      <t>シュトク</t>
    </rPh>
    <rPh sb="29" eb="31">
      <t>ジキ</t>
    </rPh>
    <rPh sb="32" eb="34">
      <t>セツメイ</t>
    </rPh>
    <rPh sb="36" eb="38">
      <t>シメン</t>
    </rPh>
    <rPh sb="39" eb="41">
      <t>テンプ</t>
    </rPh>
    <phoneticPr fontId="20"/>
  </si>
  <si>
    <t>←以下（別紙１）の合計金額が反映</t>
    <rPh sb="1" eb="3">
      <t>イカ</t>
    </rPh>
    <rPh sb="4" eb="6">
      <t>ベッシ</t>
    </rPh>
    <rPh sb="9" eb="13">
      <t>ゴウケイキンガク</t>
    </rPh>
    <rPh sb="14" eb="16">
      <t>ハンエイ</t>
    </rPh>
    <phoneticPr fontId="21"/>
  </si>
  <si>
    <t>←５.補助対象経費総括表（まとめ）から反映</t>
    <rPh sb="3" eb="9">
      <t>ホジョタイショウケイヒ</t>
    </rPh>
    <rPh sb="9" eb="12">
      <t>ソウカツヒョウ</t>
    </rPh>
    <rPh sb="19" eb="21">
      <t>ハンエイ</t>
    </rPh>
    <phoneticPr fontId="21"/>
  </si>
  <si>
    <t>(ウ)	ＺＥＨ－Ｍ種別、外皮平均熱貫流率、導入設備種別等の性能情報</t>
    <rPh sb="29" eb="31">
      <t>セイノウ</t>
    </rPh>
    <phoneticPr fontId="74"/>
  </si>
  <si>
    <t>ＣＬＴ導入の有無</t>
    <rPh sb="3" eb="5">
      <t>ドウニュウ</t>
    </rPh>
    <rPh sb="6" eb="8">
      <t>ウム</t>
    </rPh>
    <phoneticPr fontId="20"/>
  </si>
  <si>
    <t>←令和６年度における、蓄電システムの申請可能な導入価格の上限額を表示</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74"/>
  </si>
  <si>
    <t>←設備費と工事費の合計が申請可能な導入価格以下にすること</t>
    <rPh sb="1" eb="4">
      <t>セツビヒ</t>
    </rPh>
    <rPh sb="5" eb="8">
      <t>コウジヒ</t>
    </rPh>
    <rPh sb="9" eb="11">
      <t>ゴウケイ</t>
    </rPh>
    <rPh sb="12" eb="16">
      <t>シンセイカノウ</t>
    </rPh>
    <rPh sb="17" eb="19">
      <t>ドウニュウ</t>
    </rPh>
    <rPh sb="19" eb="21">
      <t>カカク</t>
    </rPh>
    <rPh sb="21" eb="23">
      <t>イカ</t>
    </rPh>
    <phoneticPr fontId="74"/>
  </si>
  <si>
    <t>←加算する場合は「１５．水害等の災害時の電源確保に配慮した蓄電システム導入計画の詳細」</t>
    <rPh sb="1" eb="3">
      <t>カサン</t>
    </rPh>
    <rPh sb="5" eb="7">
      <t>バアイ</t>
    </rPh>
    <phoneticPr fontId="74"/>
  </si>
  <si>
    <t>←・「令和５年度補正 クリーンエネルギー自動車導入促進補助金」又は</t>
    <rPh sb="8" eb="10">
      <t>ホセイ</t>
    </rPh>
    <phoneticPr fontId="74"/>
  </si>
  <si>
    <t>　  「令和６年度 クリーンエネルギー自動車導入促進補助金」に製品登録されている設備であること</t>
    <rPh sb="31" eb="35">
      <t>セイヒントウロク</t>
    </rPh>
    <rPh sb="40" eb="42">
      <t>セツビ</t>
    </rPh>
    <phoneticPr fontId="74"/>
  </si>
  <si>
    <t>　・ＥＣＨＯＮＥＴ Ｌｉｔｅ規格の認証登録番号を取得しているもの</t>
    <phoneticPr fontId="74"/>
  </si>
  <si>
    <t>（２）　１ｋＷｈあたりの補助対象経費の上限</t>
    <rPh sb="12" eb="14">
      <t>ホジョ</t>
    </rPh>
    <rPh sb="14" eb="16">
      <t>タイショウ</t>
    </rPh>
    <rPh sb="16" eb="18">
      <t>ケイヒ</t>
    </rPh>
    <rPh sb="19" eb="21">
      <t>ジョウゲン</t>
    </rPh>
    <phoneticPr fontId="22"/>
  </si>
  <si>
    <t>令和６年度　高層ＺＥＨ－Ｍ支援事業　　交付申請書情報入力シート</t>
    <rPh sb="0" eb="2">
      <t>レイワ</t>
    </rPh>
    <rPh sb="3" eb="5">
      <t>ネンド</t>
    </rPh>
    <rPh sb="6" eb="7">
      <t>コウ</t>
    </rPh>
    <rPh sb="13" eb="15">
      <t>シエン</t>
    </rPh>
    <rPh sb="15" eb="17">
      <t>ジギョウ</t>
    </rPh>
    <rPh sb="19" eb="21">
      <t>コウフ</t>
    </rPh>
    <rPh sb="21" eb="24">
      <t>シンセイショ</t>
    </rPh>
    <rPh sb="24" eb="26">
      <t>ジョウホウ</t>
    </rPh>
    <rPh sb="26" eb="28">
      <t>ニュウリョク</t>
    </rPh>
    <phoneticPr fontId="21"/>
  </si>
  <si>
    <t>高層ＺＥＨ－Ｍ支援事業</t>
    <rPh sb="0" eb="1">
      <t>コウ</t>
    </rPh>
    <rPh sb="7" eb="9">
      <t>シエン</t>
    </rPh>
    <rPh sb="9" eb="11">
      <t>ジギョウ</t>
    </rPh>
    <phoneticPr fontId="20"/>
  </si>
  <si>
    <t>交付申請書を提出する日（2024年5月27日~6月21日の間）</t>
    <phoneticPr fontId="22"/>
  </si>
  <si>
    <t>５．他の補助金に関する事項</t>
    <rPh sb="2" eb="3">
      <t>ホカ</t>
    </rPh>
    <rPh sb="4" eb="7">
      <t>ホジョキン</t>
    </rPh>
    <rPh sb="8" eb="9">
      <t>カン</t>
    </rPh>
    <rPh sb="11" eb="13">
      <t>ジコウ</t>
    </rPh>
    <phoneticPr fontId="21"/>
  </si>
  <si>
    <t>６．資金調達計画</t>
    <rPh sb="2" eb="4">
      <t>シキン</t>
    </rPh>
    <rPh sb="4" eb="6">
      <t>チョウタツ</t>
    </rPh>
    <rPh sb="6" eb="8">
      <t>ケイカク</t>
    </rPh>
    <phoneticPr fontId="21"/>
  </si>
  <si>
    <t>７．事業に係る設計者等情報</t>
    <phoneticPr fontId="21"/>
  </si>
  <si>
    <t>８．屋上利用状況（資料提出不要）</t>
    <rPh sb="2" eb="4">
      <t>オクジョウ</t>
    </rPh>
    <rPh sb="4" eb="8">
      <t>リヨウジョウキョウ</t>
    </rPh>
    <rPh sb="9" eb="15">
      <t>シリョウテイシュツフヨウ</t>
    </rPh>
    <phoneticPr fontId="21"/>
  </si>
  <si>
    <t>⑩その他</t>
    <phoneticPr fontId="22"/>
  </si>
  <si>
    <t>令和６年度　高層ＺＥＨ－Ｍ支援事業</t>
    <rPh sb="6" eb="7">
      <t>コウ</t>
    </rPh>
    <phoneticPr fontId="21"/>
  </si>
  <si>
    <t>高層ＺＥＨ－Ｍ支援事業</t>
    <rPh sb="0" eb="1">
      <t>コウ</t>
    </rPh>
    <phoneticPr fontId="21"/>
  </si>
  <si>
    <t>（戸建住宅ネット・ゼロ・エネルギー・ハウス（ＺＥＨ）化等支援事業及び集合住宅の省ＣＯ２化促進事業）のうち高層ＺＥＨ－Ｍ支援事業</t>
    <rPh sb="52" eb="54">
      <t>コウソウ</t>
    </rPh>
    <phoneticPr fontId="72"/>
  </si>
  <si>
    <t>（４）他の補助金に関する事項</t>
    <phoneticPr fontId="22"/>
  </si>
  <si>
    <t>（５）デコ活宣言・デコ活応援団参画</t>
    <phoneticPr fontId="22"/>
  </si>
  <si>
    <t>建築物木材利用促進協定について（公募要領Ｐ３１⑧を参照）</t>
    <rPh sb="0" eb="3">
      <t>ケンチクブツ</t>
    </rPh>
    <rPh sb="3" eb="5">
      <t>モクザイ</t>
    </rPh>
    <rPh sb="5" eb="7">
      <t>リヨウ</t>
    </rPh>
    <rPh sb="7" eb="9">
      <t>ソクシン</t>
    </rPh>
    <rPh sb="9" eb="11">
      <t>キョウテイ</t>
    </rPh>
    <rPh sb="16" eb="20">
      <t>コウボヨウリョウ</t>
    </rPh>
    <rPh sb="25" eb="27">
      <t>サンショウ</t>
    </rPh>
    <phoneticPr fontId="21"/>
  </si>
  <si>
    <t>建築物木材利用促進協定を締結し、協定対象区域内に協定の構想に沿った内容・条件の木材を補助対象建築物に使用している。</t>
    <phoneticPr fontId="22"/>
  </si>
  <si>
    <t>高層ＺＥＨ－Ｍ支援事業</t>
    <rPh sb="0" eb="1">
      <t>コウ</t>
    </rPh>
    <phoneticPr fontId="22"/>
  </si>
  <si>
    <t>高層ＺＥＨ－Ｍ支援事業</t>
    <rPh sb="0" eb="1">
      <t>コウ</t>
    </rPh>
    <phoneticPr fontId="21"/>
  </si>
  <si>
    <t>高層ZEH-M支援事業</t>
    <rPh sb="0" eb="1">
      <t>コウ</t>
    </rPh>
    <phoneticPr fontId="22"/>
  </si>
  <si>
    <t>高層ZEH-M支援事業</t>
    <rPh sb="0" eb="1">
      <t>コウ</t>
    </rPh>
    <phoneticPr fontId="22"/>
  </si>
  <si>
    <t>「１８．直交集成板（ＣＬＴ）明細」から自動転記（検算すること）</t>
    <rPh sb="4" eb="9">
      <t>チョッコウシュウセイバン</t>
    </rPh>
    <phoneticPr fontId="22"/>
  </si>
  <si>
    <t>「１８．直交集成板（ＣＬＴ）明細」から自動転記（検算すること）</t>
    <phoneticPr fontId="22"/>
  </si>
  <si>
    <r>
      <t>メールアドレス</t>
    </r>
    <r>
      <rPr>
        <sz val="12"/>
        <color theme="1"/>
        <rFont val="ＭＳ 明朝"/>
        <family val="1"/>
        <charset val="128"/>
      </rPr>
      <t>（個人のみ）</t>
    </r>
    <rPh sb="8" eb="10">
      <t>コジン</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</si>
</sst>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mm/dd"/>
    <numFmt numFmtId="202" formatCode="hh&quot;時&quot;mm&quot;分&quot;"/>
    <numFmt numFmtId="203" formatCode="0.0%"/>
    <numFmt numFmtId="204" formatCode="#,##0.0_ "/>
    <numFmt numFmtId="205" formatCode="#,##0.0000;[Red]\-#,##0.0000"/>
    <numFmt numFmtId="206" formatCode="0.00&quot;㎡未満&quot;"/>
    <numFmt numFmtId="207" formatCode="0.00&quot;㎡以上&quot;"/>
    <numFmt numFmtId="208" formatCode="0&quot;㎜未満&quot;"/>
    <numFmt numFmtId="209" formatCode="0&quot;㎜以上&quot;"/>
    <numFmt numFmtId="210" formatCode="&quot;高さ&quot;0&quot;㎜以下&quot;"/>
    <numFmt numFmtId="211" formatCode="&quot;奥行&quot;0&quot;㎜以上&quot;"/>
    <numFmt numFmtId="212" formatCode="0&quot;台&quot;"/>
    <numFmt numFmtId="213" formatCode="#,##0_ "/>
    <numFmt numFmtId="214" formatCode="#,##0&quot;円/kW&quot;"/>
    <numFmt numFmtId="215" formatCode="\+#,##0&quot;円/台&quot;"/>
    <numFmt numFmtId="216" formatCode="#,##0&quot;円/台&quot;"/>
    <numFmt numFmtId="217" formatCode="#,##0_ ;\-#,##0_ "/>
    <numFmt numFmtId="218" formatCode="#,##0_ ;[Red]\-#,##0_ ;0_ "/>
    <numFmt numFmtId="219" formatCode="0_ ;[Red]\-0_ "/>
    <numFmt numFmtId="220" formatCode="#,##0_ ;[Red]\-#,##0_ "/>
    <numFmt numFmtId="221" formatCode="#,##0.0_ ;[Red]\-#,##0.0_ "/>
    <numFmt numFmtId="222" formatCode="#,##0_ ;&quot;▲ &quot;#,##0_ ;0_ "/>
    <numFmt numFmtId="223" formatCode="#,##0_ ;[Red]\-#,##0_ ;&quot;-&quot;_ ;@_ "/>
    <numFmt numFmtId="224" formatCode="#,##0.00_ ;[Red]\-#,##0.00_ "/>
    <numFmt numFmtId="225" formatCode="yyyy&quot;年&quot;m&quot;月&quot;;@"/>
  </numFmts>
  <fonts count="253">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b/>
      <sz val="14"/>
      <color rgb="FFFFFF00"/>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u/>
      <sz val="14"/>
      <color theme="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z val="8.5"/>
      <name val="ＭＳ Ｐ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sz val="14"/>
      <color theme="1" tint="0.14999847407452621"/>
      <name val="Yu Gothic UI"/>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sz val="14"/>
      <color theme="1" tint="0.14999847407452621"/>
      <name val="Meiryo UI"/>
      <family val="3"/>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rgb="FFFFCC99"/>
      <name val="Microsoft JhengHei"/>
      <family val="3"/>
    </font>
    <font>
      <b/>
      <sz val="18"/>
      <color rgb="FFFFFF00"/>
      <name val="HGｺﾞｼｯｸM"/>
      <family val="3"/>
      <charset val="128"/>
    </font>
    <font>
      <sz val="18"/>
      <color theme="1"/>
      <name val="HGｺﾞｼｯｸM"/>
      <family val="3"/>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
      <sz val="26"/>
      <color theme="1"/>
      <name val="ＭＳ 明朝"/>
      <family val="1"/>
      <charset val="128"/>
    </font>
    <font>
      <sz val="11"/>
      <name val="HGｺﾞｼｯｸM"/>
      <family val="3"/>
      <charset val="128"/>
    </font>
    <font>
      <sz val="8"/>
      <name val="HGｺﾞｼｯｸM"/>
      <family val="3"/>
      <charset val="128"/>
    </font>
    <font>
      <sz val="10"/>
      <color theme="1"/>
      <name val="HGｺﾞｼｯｸM"/>
      <family val="3"/>
      <charset val="128"/>
    </font>
    <font>
      <sz val="13"/>
      <name val="HGｺﾞｼｯｸM"/>
      <family val="3"/>
      <charset val="128"/>
    </font>
    <font>
      <sz val="10"/>
      <name val="HGｺﾞｼｯｸM"/>
      <family val="3"/>
      <charset val="128"/>
    </font>
    <font>
      <b/>
      <sz val="14"/>
      <color theme="0"/>
      <name val="HGｺﾞｼｯｸM"/>
      <family val="3"/>
      <charset val="128"/>
    </font>
    <font>
      <b/>
      <sz val="16"/>
      <color rgb="FFFF0000"/>
      <name val="HGｺﾞｼｯｸM"/>
      <family val="3"/>
      <charset val="128"/>
    </font>
    <font>
      <sz val="14"/>
      <color rgb="FFFFFF00"/>
      <name val="HGｺﾞｼｯｸM"/>
      <family val="3"/>
      <charset val="128"/>
    </font>
    <font>
      <sz val="7"/>
      <name val="ＭＳ Ｐ明朝"/>
      <family val="1"/>
      <charset val="128"/>
    </font>
    <font>
      <b/>
      <sz val="16"/>
      <name val="ＭＳ Ｐ明朝"/>
      <family val="1"/>
      <charset val="128"/>
    </font>
    <font>
      <sz val="8"/>
      <color rgb="FFFF0000"/>
      <name val="ＭＳ Ｐゴシック"/>
      <family val="3"/>
      <charset val="128"/>
    </font>
    <font>
      <sz val="14"/>
      <name val="HGｺﾞｼｯｸM"/>
      <family val="3"/>
      <charset val="128"/>
    </font>
    <font>
      <sz val="11"/>
      <color theme="1"/>
      <name val="ＭＳ Ｐゴシック"/>
      <family val="3"/>
      <charset val="128"/>
    </font>
    <font>
      <sz val="11"/>
      <name val="HGPｺﾞｼｯｸM"/>
      <family val="3"/>
      <charset val="128"/>
    </font>
    <font>
      <sz val="8"/>
      <name val="游ゴシック Light"/>
      <family val="3"/>
      <charset val="128"/>
    </font>
    <font>
      <sz val="10"/>
      <color indexed="8"/>
      <name val="HGｺﾞｼｯｸM"/>
      <family val="3"/>
      <charset val="128"/>
    </font>
    <font>
      <sz val="8"/>
      <color rgb="FFFFFF00"/>
      <name val="HGｺﾞｼｯｸM"/>
      <family val="3"/>
      <charset val="128"/>
    </font>
    <font>
      <b/>
      <sz val="14"/>
      <color rgb="FFFF0000"/>
      <name val="ＭＳ 明朝"/>
      <family val="1"/>
      <charset val="128"/>
    </font>
    <font>
      <u/>
      <sz val="11"/>
      <color theme="10"/>
      <name val="HGｺﾞｼｯｸM"/>
      <family val="3"/>
      <charset val="128"/>
    </font>
  </fonts>
  <fills count="27">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73">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bottom style="dotted">
        <color theme="0" tint="-0.14993743705557422"/>
      </bottom>
      <diagonal/>
    </border>
    <border>
      <left/>
      <right/>
      <top style="dotted">
        <color theme="0" tint="-0.14993743705557422"/>
      </top>
      <bottom/>
      <diagonal/>
    </border>
    <border>
      <left style="thin">
        <color indexed="64"/>
      </left>
      <right/>
      <top style="double">
        <color auto="1"/>
      </top>
      <bottom/>
      <diagonal/>
    </border>
    <border>
      <left style="thin">
        <color rgb="FF595959"/>
      </left>
      <right/>
      <top/>
      <bottom style="thin">
        <color rgb="FF595959"/>
      </bottom>
      <diagonal/>
    </border>
    <border>
      <left style="thin">
        <color rgb="FF595959"/>
      </left>
      <right/>
      <top style="thin">
        <color rgb="FF595959"/>
      </top>
      <bottom style="thin">
        <color rgb="FF595959"/>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diagonalUp="1">
      <left/>
      <right style="thin">
        <color auto="1"/>
      </right>
      <top/>
      <bottom style="double">
        <color indexed="64"/>
      </bottom>
      <diagonal style="hair">
        <color theme="0" tint="-0.24994659260841701"/>
      </diagonal>
    </border>
    <border>
      <left/>
      <right style="medium">
        <color indexed="64"/>
      </right>
      <top style="double">
        <color auto="1"/>
      </top>
      <bottom style="thin">
        <color auto="1"/>
      </bottom>
      <diagonal/>
    </border>
  </borders>
  <cellStyleXfs count="2468">
    <xf numFmtId="0" fontId="0" fillId="0" borderId="0">
      <alignment vertical="center"/>
    </xf>
    <xf numFmtId="38" fontId="19" fillId="0" borderId="0" applyFont="0" applyFill="0" applyBorder="0" applyAlignment="0" applyProtection="0">
      <alignment vertical="center"/>
    </xf>
    <xf numFmtId="0" fontId="51" fillId="0" borderId="0"/>
    <xf numFmtId="0" fontId="52" fillId="0" borderId="0">
      <alignment vertical="center"/>
    </xf>
    <xf numFmtId="38" fontId="53" fillId="0" borderId="0" applyFont="0" applyFill="0" applyBorder="0" applyAlignment="0" applyProtection="0">
      <alignment vertical="center"/>
    </xf>
    <xf numFmtId="0" fontId="53"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2"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2" fillId="0" borderId="0">
      <alignment vertical="center"/>
    </xf>
    <xf numFmtId="0" fontId="18" fillId="0" borderId="0">
      <alignment vertical="center"/>
    </xf>
    <xf numFmtId="0" fontId="82" fillId="0" borderId="0">
      <alignment vertical="center"/>
    </xf>
    <xf numFmtId="0" fontId="17"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7" fillId="0" borderId="0">
      <alignment vertical="center"/>
    </xf>
    <xf numFmtId="0" fontId="16" fillId="0" borderId="0">
      <alignment vertical="center"/>
    </xf>
    <xf numFmtId="0" fontId="16" fillId="0" borderId="0">
      <alignment vertical="center"/>
    </xf>
    <xf numFmtId="0" fontId="84" fillId="0" borderId="0">
      <alignment vertical="center"/>
    </xf>
    <xf numFmtId="0" fontId="15" fillId="0" borderId="0">
      <alignment vertical="center"/>
    </xf>
    <xf numFmtId="38" fontId="14"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2" fillId="0" borderId="0">
      <alignment vertical="center"/>
    </xf>
    <xf numFmtId="38" fontId="12" fillId="0" borderId="0" applyFont="0" applyFill="0" applyBorder="0" applyAlignment="0" applyProtection="0">
      <alignment vertical="center"/>
    </xf>
    <xf numFmtId="0" fontId="172" fillId="0" borderId="0" applyNumberFormat="0" applyFill="0" applyBorder="0" applyAlignment="0" applyProtection="0">
      <alignment vertical="top"/>
      <protection locked="0"/>
    </xf>
    <xf numFmtId="38" fontId="51" fillId="0" borderId="0" applyFont="0" applyFill="0" applyBorder="0" applyAlignment="0" applyProtection="0">
      <alignment vertical="center"/>
    </xf>
    <xf numFmtId="0" fontId="12" fillId="0" borderId="0">
      <alignment vertical="center"/>
    </xf>
    <xf numFmtId="6" fontId="51" fillId="0" borderId="0" applyFont="0" applyFill="0" applyBorder="0" applyAlignment="0" applyProtection="0">
      <alignment vertical="center"/>
    </xf>
    <xf numFmtId="38" fontId="51" fillId="0" borderId="0" applyFont="0" applyFill="0" applyBorder="0" applyAlignment="0" applyProtection="0"/>
    <xf numFmtId="0" fontId="52" fillId="0" borderId="0">
      <alignment vertical="center"/>
    </xf>
    <xf numFmtId="0" fontId="12" fillId="0" borderId="0">
      <alignment vertical="center"/>
    </xf>
    <xf numFmtId="6" fontId="82" fillId="0" borderId="0" applyFont="0" applyFill="0" applyBorder="0" applyAlignment="0" applyProtection="0">
      <alignment vertical="center"/>
    </xf>
    <xf numFmtId="9" fontId="51"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2" fillId="0" borderId="0">
      <alignment vertical="center"/>
    </xf>
    <xf numFmtId="0" fontId="52" fillId="0" borderId="0">
      <alignment vertical="center"/>
    </xf>
    <xf numFmtId="0" fontId="52" fillId="0" borderId="0">
      <alignment vertical="center"/>
    </xf>
    <xf numFmtId="0" fontId="82" fillId="0" borderId="0">
      <alignment vertical="center"/>
    </xf>
    <xf numFmtId="0" fontId="52" fillId="0" borderId="0">
      <alignment vertical="center"/>
    </xf>
    <xf numFmtId="0" fontId="82" fillId="0" borderId="0">
      <alignment vertical="center"/>
    </xf>
    <xf numFmtId="9" fontId="12" fillId="0" borderId="0" applyFont="0" applyFill="0" applyBorder="0" applyAlignment="0" applyProtection="0">
      <alignment vertical="center"/>
    </xf>
    <xf numFmtId="0" fontId="51" fillId="0" borderId="0"/>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9" fontId="51" fillId="0" borderId="0" applyFont="0" applyFill="0" applyBorder="0" applyAlignment="0" applyProtection="0">
      <alignment vertical="center"/>
    </xf>
    <xf numFmtId="0" fontId="51" fillId="0" borderId="0"/>
    <xf numFmtId="0" fontId="51" fillId="0" borderId="0"/>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xf numFmtId="9" fontId="82" fillId="0" borderId="0" applyFont="0" applyFill="0" applyBorder="0" applyAlignment="0" applyProtection="0">
      <alignment vertical="center"/>
    </xf>
    <xf numFmtId="9" fontId="51" fillId="0" borderId="0" applyFont="0" applyFill="0" applyBorder="0" applyAlignment="0" applyProtection="0">
      <alignment vertical="center"/>
    </xf>
    <xf numFmtId="3" fontId="52" fillId="0" borderId="0" applyFont="0" applyFill="0" applyBorder="0" applyAlignment="0" applyProtection="0">
      <alignment vertical="center"/>
    </xf>
    <xf numFmtId="38" fontId="82" fillId="0" borderId="0" applyFont="0" applyFill="0" applyBorder="0" applyAlignment="0" applyProtection="0">
      <alignment vertical="center"/>
    </xf>
    <xf numFmtId="3" fontId="52" fillId="0" borderId="0" applyFont="0" applyFill="0" applyBorder="0" applyAlignment="0" applyProtection="0">
      <alignment vertical="center"/>
    </xf>
    <xf numFmtId="0" fontId="51" fillId="0" borderId="0"/>
    <xf numFmtId="0" fontId="82" fillId="0" borderId="0"/>
    <xf numFmtId="0" fontId="12" fillId="0" borderId="0">
      <alignment vertical="center"/>
    </xf>
    <xf numFmtId="0" fontId="12" fillId="0" borderId="0">
      <alignment vertical="center"/>
    </xf>
    <xf numFmtId="0" fontId="173"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74" fillId="0" borderId="0"/>
    <xf numFmtId="9" fontId="51" fillId="0" borderId="0" applyFont="0" applyFill="0" applyBorder="0" applyAlignment="0" applyProtection="0">
      <alignment vertical="center"/>
    </xf>
    <xf numFmtId="9" fontId="82" fillId="0" borderId="0" applyFont="0" applyFill="0" applyBorder="0" applyAlignment="0" applyProtection="0">
      <alignment vertical="center"/>
    </xf>
    <xf numFmtId="9" fontId="12" fillId="0" borderId="0" applyFont="0" applyFill="0" applyBorder="0" applyAlignment="0" applyProtection="0">
      <alignment vertical="center"/>
    </xf>
    <xf numFmtId="38" fontId="51" fillId="0" borderId="0" applyFont="0" applyFill="0" applyBorder="0" applyAlignment="0" applyProtection="0">
      <alignment vertical="center"/>
    </xf>
    <xf numFmtId="38" fontId="12" fillId="0" borderId="0" applyFont="0" applyFill="0" applyBorder="0" applyAlignment="0" applyProtection="0">
      <alignment vertical="center"/>
    </xf>
    <xf numFmtId="38" fontId="8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0" fontId="82" fillId="0" borderId="0">
      <alignment vertical="center"/>
    </xf>
    <xf numFmtId="0" fontId="8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84" fillId="0" borderId="0">
      <alignment vertical="center"/>
    </xf>
    <xf numFmtId="0" fontId="51" fillId="0" borderId="0"/>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38"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1"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203"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5" fillId="0" borderId="0">
      <alignment vertical="center"/>
    </xf>
    <xf numFmtId="38" fontId="4" fillId="0" borderId="0" applyFont="0" applyFill="0" applyBorder="0" applyAlignment="0" applyProtection="0">
      <alignment vertical="center"/>
    </xf>
    <xf numFmtId="38" fontId="19"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6" fontId="82" fillId="0" borderId="0" applyFont="0" applyFill="0" applyBorder="0" applyAlignment="0" applyProtection="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6" fontId="51"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2433">
    <xf numFmtId="0" fontId="0" fillId="0" borderId="0" xfId="0">
      <alignment vertical="center"/>
    </xf>
    <xf numFmtId="0" fontId="25" fillId="0" borderId="0" xfId="0" applyFont="1">
      <alignment vertical="center"/>
    </xf>
    <xf numFmtId="0" fontId="26" fillId="0" borderId="6" xfId="0" applyFont="1" applyBorder="1" applyAlignment="1" applyProtection="1">
      <alignment horizontal="center" vertical="center" shrinkToFit="1"/>
      <protection locked="0"/>
    </xf>
    <xf numFmtId="0" fontId="41" fillId="0" borderId="0" xfId="0" applyFont="1">
      <alignment vertical="center"/>
    </xf>
    <xf numFmtId="0" fontId="26" fillId="0" borderId="11" xfId="0" applyFont="1" applyBorder="1" applyAlignment="1" applyProtection="1">
      <alignment horizontal="left" vertical="center" indent="1"/>
      <protection locked="0"/>
    </xf>
    <xf numFmtId="0" fontId="55" fillId="0" borderId="0" xfId="0" applyFont="1">
      <alignment vertical="center"/>
    </xf>
    <xf numFmtId="0" fontId="58" fillId="0" borderId="0" xfId="0" applyFont="1">
      <alignment vertical="center"/>
    </xf>
    <xf numFmtId="0" fontId="56" fillId="0" borderId="0" xfId="0" applyFont="1">
      <alignment vertical="center"/>
    </xf>
    <xf numFmtId="0" fontId="54" fillId="0" borderId="0" xfId="0" applyFont="1">
      <alignment vertical="center"/>
    </xf>
    <xf numFmtId="0" fontId="67" fillId="0" borderId="0" xfId="0" applyFont="1" applyAlignment="1">
      <alignment vertical="center" shrinkToFit="1"/>
    </xf>
    <xf numFmtId="0" fontId="49" fillId="0" borderId="0" xfId="0" applyFont="1">
      <alignment vertical="center"/>
    </xf>
    <xf numFmtId="0" fontId="55"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41" fillId="0" borderId="0" xfId="1" applyFont="1">
      <alignment vertical="center"/>
    </xf>
    <xf numFmtId="38" fontId="57" fillId="0" borderId="0" xfId="1" applyFont="1">
      <alignment vertical="center"/>
    </xf>
    <xf numFmtId="38" fontId="55" fillId="0" borderId="0" xfId="1" applyFont="1">
      <alignment vertical="center"/>
    </xf>
    <xf numFmtId="38" fontId="41" fillId="0" borderId="0" xfId="1" applyFont="1" applyAlignment="1">
      <alignment horizontal="right" vertical="center"/>
    </xf>
    <xf numFmtId="38" fontId="56" fillId="0" borderId="0" xfId="1" applyFont="1">
      <alignment vertical="center"/>
    </xf>
    <xf numFmtId="38" fontId="41" fillId="0" borderId="6" xfId="1" applyFont="1" applyBorder="1" applyAlignment="1">
      <alignment horizontal="center" vertical="center"/>
    </xf>
    <xf numFmtId="38" fontId="50" fillId="0" borderId="6" xfId="1" applyFont="1" applyBorder="1" applyAlignment="1">
      <alignment horizontal="center" vertical="center"/>
    </xf>
    <xf numFmtId="38" fontId="66" fillId="0" borderId="6" xfId="1" applyFont="1" applyBorder="1" applyAlignment="1">
      <alignment horizontal="center" vertical="center"/>
    </xf>
    <xf numFmtId="38" fontId="41" fillId="0" borderId="43" xfId="1" applyFont="1" applyBorder="1" applyAlignment="1">
      <alignment horizontal="center" vertical="center"/>
    </xf>
    <xf numFmtId="193" fontId="41" fillId="0" borderId="0" xfId="1" applyNumberFormat="1" applyFont="1">
      <alignment vertical="center"/>
    </xf>
    <xf numFmtId="0" fontId="41" fillId="0" borderId="0" xfId="0" applyFont="1" applyProtection="1">
      <alignment vertical="center"/>
      <protection locked="0"/>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41" fillId="0" borderId="0" xfId="1" applyFont="1" applyBorder="1">
      <alignment vertical="center"/>
    </xf>
    <xf numFmtId="0" fontId="48" fillId="0" borderId="0" xfId="0" applyFont="1">
      <alignment vertical="center"/>
    </xf>
    <xf numFmtId="0" fontId="48" fillId="0" borderId="0" xfId="0" applyFont="1" applyAlignment="1">
      <alignment horizontal="center" vertical="center"/>
    </xf>
    <xf numFmtId="0" fontId="43" fillId="0" borderId="0" xfId="0" applyFont="1">
      <alignment vertical="center"/>
    </xf>
    <xf numFmtId="0" fontId="65" fillId="0" borderId="0" xfId="22" applyFont="1">
      <alignment vertical="center"/>
    </xf>
    <xf numFmtId="0" fontId="65" fillId="0" borderId="0" xfId="22" applyFont="1" applyAlignment="1">
      <alignment vertical="center" shrinkToFit="1"/>
    </xf>
    <xf numFmtId="0" fontId="87" fillId="0" borderId="106" xfId="2" applyFont="1" applyBorder="1" applyAlignment="1">
      <alignment vertical="center" shrinkToFit="1"/>
    </xf>
    <xf numFmtId="0" fontId="87" fillId="0" borderId="101"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87" fillId="0" borderId="0" xfId="2" applyFont="1" applyAlignment="1">
      <alignment vertical="center"/>
    </xf>
    <xf numFmtId="0" fontId="87" fillId="0" borderId="117" xfId="2" applyFont="1" applyBorder="1" applyAlignment="1">
      <alignment horizontal="left" vertical="center" wrapText="1" shrinkToFit="1"/>
    </xf>
    <xf numFmtId="0" fontId="69" fillId="0" borderId="6" xfId="5" applyFont="1" applyBorder="1" applyAlignment="1" applyProtection="1">
      <alignment horizontal="center" vertical="center" wrapText="1"/>
      <protection locked="0"/>
    </xf>
    <xf numFmtId="0" fontId="69" fillId="0" borderId="119" xfId="5" applyFont="1" applyBorder="1" applyAlignment="1" applyProtection="1">
      <alignment horizontal="center" vertical="center" wrapText="1"/>
      <protection locked="0"/>
    </xf>
    <xf numFmtId="49" fontId="69" fillId="0" borderId="119" xfId="5" applyNumberFormat="1"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6" xfId="5"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9" xfId="5" applyFont="1" applyBorder="1" applyAlignment="1" applyProtection="1">
      <alignment horizontal="center" vertical="center" wrapText="1"/>
      <protection locked="0"/>
    </xf>
    <xf numFmtId="0" fontId="69" fillId="0" borderId="122"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38" fontId="69" fillId="0" borderId="122" xfId="1"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75" fillId="0" borderId="0" xfId="4" applyFont="1" applyFill="1" applyAlignment="1">
      <alignment horizontal="center" vertical="center" wrapText="1"/>
    </xf>
    <xf numFmtId="38" fontId="75" fillId="0" borderId="0" xfId="1" applyFont="1" applyFill="1" applyAlignment="1">
      <alignment horizontal="center" vertical="center" wrapTex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7"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19" xfId="5" applyFont="1" applyBorder="1" applyAlignment="1" applyProtection="1">
      <alignment horizontal="center" vertical="center" wrapText="1"/>
      <protection locked="0"/>
    </xf>
    <xf numFmtId="0" fontId="65" fillId="0" borderId="120"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Alignment="1">
      <alignment vertical="center"/>
    </xf>
    <xf numFmtId="0" fontId="103" fillId="0" borderId="0" xfId="22" applyFont="1">
      <alignment vertical="center"/>
    </xf>
    <xf numFmtId="0" fontId="91" fillId="0" borderId="0" xfId="2" applyFont="1" applyAlignment="1">
      <alignment vertical="center"/>
    </xf>
    <xf numFmtId="0" fontId="50" fillId="0" borderId="0" xfId="22" applyFont="1">
      <alignment vertical="center"/>
    </xf>
    <xf numFmtId="0" fontId="102" fillId="0" borderId="0" xfId="2" applyFont="1" applyAlignment="1">
      <alignment vertical="center"/>
    </xf>
    <xf numFmtId="38" fontId="49" fillId="0" borderId="0" xfId="1" applyFont="1" applyFill="1">
      <alignment vertical="center"/>
    </xf>
    <xf numFmtId="195" fontId="69" fillId="0" borderId="0" xfId="5" applyNumberFormat="1" applyFont="1" applyAlignment="1">
      <alignment horizontal="center" vertical="center" wrapText="1"/>
    </xf>
    <xf numFmtId="195" fontId="69" fillId="0" borderId="119" xfId="5" applyNumberFormat="1" applyFont="1" applyBorder="1" applyAlignment="1" applyProtection="1">
      <alignment horizontal="center" vertical="center" wrapText="1"/>
      <protection locked="0"/>
    </xf>
    <xf numFmtId="195" fontId="69" fillId="0" borderId="120"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Alignment="1">
      <alignment vertical="center"/>
    </xf>
    <xf numFmtId="0" fontId="108" fillId="0" borderId="0" xfId="2" applyFont="1" applyAlignment="1">
      <alignment vertical="center"/>
    </xf>
    <xf numFmtId="0" fontId="83" fillId="0" borderId="0" xfId="2" applyFont="1" applyAlignment="1">
      <alignment vertical="center" shrinkToFit="1"/>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2"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41" fillId="0" borderId="6" xfId="0" applyFont="1" applyBorder="1" applyAlignment="1">
      <alignment horizontal="center" vertical="center"/>
    </xf>
    <xf numFmtId="0" fontId="48" fillId="0" borderId="6" xfId="0" applyFont="1" applyBorder="1" applyAlignment="1" applyProtection="1">
      <alignment horizontal="center" vertical="center" shrinkToFit="1"/>
      <protection locked="0"/>
    </xf>
    <xf numFmtId="199" fontId="48" fillId="0" borderId="6" xfId="0" applyNumberFormat="1" applyFont="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0" applyFont="1" applyAlignment="1">
      <alignment horizontal="left" vertical="center" indent="1" shrinkToFit="1"/>
    </xf>
    <xf numFmtId="0" fontId="117" fillId="0" borderId="0" xfId="0" applyFont="1" applyAlignment="1">
      <alignment vertical="center" shrinkToFit="1"/>
    </xf>
    <xf numFmtId="0" fontId="81" fillId="0" borderId="0" xfId="0" applyFont="1">
      <alignment vertical="center"/>
    </xf>
    <xf numFmtId="0" fontId="119" fillId="0" borderId="0" xfId="0" applyFont="1" applyAlignment="1">
      <alignment vertical="center" shrinkToFit="1"/>
    </xf>
    <xf numFmtId="0" fontId="81" fillId="0" borderId="0" xfId="0" applyFont="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lignment vertical="center"/>
    </xf>
    <xf numFmtId="0" fontId="98" fillId="0" borderId="6" xfId="0" applyFont="1" applyBorder="1" applyAlignment="1" applyProtection="1">
      <alignment horizontal="center" vertical="center" shrinkToFit="1"/>
      <protection locked="0"/>
    </xf>
    <xf numFmtId="0" fontId="81" fillId="0" borderId="7" xfId="0" applyFont="1" applyBorder="1" applyProtection="1">
      <alignment vertical="center"/>
      <protection locked="0"/>
    </xf>
    <xf numFmtId="0" fontId="98" fillId="0" borderId="6" xfId="0" applyFont="1" applyBorder="1" applyAlignment="1" applyProtection="1">
      <alignment vertical="center" shrinkToFit="1"/>
      <protection locked="0"/>
    </xf>
    <xf numFmtId="0" fontId="48" fillId="0" borderId="6" xfId="0" applyFont="1" applyBorder="1" applyAlignment="1" applyProtection="1">
      <alignment horizontal="left" vertical="center" shrinkToFit="1"/>
      <protection locked="0"/>
    </xf>
    <xf numFmtId="0" fontId="121" fillId="0" borderId="0" xfId="0" applyFont="1" applyAlignment="1">
      <alignment vertical="center" shrinkToFit="1"/>
    </xf>
    <xf numFmtId="0" fontId="118" fillId="0" borderId="0" xfId="0" applyFont="1">
      <alignment vertical="center"/>
    </xf>
    <xf numFmtId="38" fontId="41" fillId="0" borderId="35" xfId="1" applyFont="1" applyFill="1" applyBorder="1" applyAlignment="1">
      <alignment vertical="center" wrapText="1"/>
    </xf>
    <xf numFmtId="38" fontId="41" fillId="0" borderId="35" xfId="1" applyFont="1" applyFill="1" applyBorder="1" applyAlignment="1">
      <alignment vertical="center"/>
    </xf>
    <xf numFmtId="38" fontId="41" fillId="0" borderId="0" xfId="1" applyFont="1" applyFill="1" applyBorder="1" applyAlignment="1">
      <alignment vertical="center"/>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6"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81" fillId="0" borderId="53" xfId="0" applyFont="1" applyBorder="1" applyAlignment="1" applyProtection="1">
      <alignment horizontal="center" vertical="center"/>
      <protection locked="0"/>
    </xf>
    <xf numFmtId="182" fontId="41" fillId="0" borderId="0" xfId="0" applyNumberFormat="1" applyFont="1">
      <alignment vertical="center"/>
    </xf>
    <xf numFmtId="0" fontId="41" fillId="0" borderId="0" xfId="0" applyFont="1" applyAlignment="1">
      <alignment vertical="center" wrapText="1" shrinkToFit="1"/>
    </xf>
    <xf numFmtId="0" fontId="42" fillId="0" borderId="0" xfId="0" applyFont="1">
      <alignment vertical="center"/>
    </xf>
    <xf numFmtId="0" fontId="41" fillId="0" borderId="0" xfId="0" applyFont="1" applyAlignment="1">
      <alignment vertical="center" shrinkToFit="1"/>
    </xf>
    <xf numFmtId="0" fontId="109" fillId="0" borderId="0" xfId="0" applyFont="1" applyAlignment="1">
      <alignment horizontal="left" vertical="center" indent="1"/>
    </xf>
    <xf numFmtId="179" fontId="41" fillId="0" borderId="0" xfId="0" applyNumberFormat="1" applyFont="1">
      <alignment vertical="center"/>
    </xf>
    <xf numFmtId="179" fontId="41" fillId="0" borderId="0" xfId="0" applyNumberFormat="1" applyFont="1" applyAlignment="1">
      <alignment horizontal="left" vertical="center" indent="1"/>
    </xf>
    <xf numFmtId="0" fontId="81" fillId="0" borderId="0" xfId="0" applyFont="1" applyAlignment="1">
      <alignment vertical="center" wrapText="1"/>
    </xf>
    <xf numFmtId="0" fontId="115" fillId="0" borderId="0" xfId="0" applyFont="1" applyAlignment="1">
      <alignment horizontal="left" vertical="center" wrapText="1"/>
    </xf>
    <xf numFmtId="0" fontId="41" fillId="0" borderId="0" xfId="0" applyFont="1" applyAlignment="1">
      <alignment horizontal="left" vertical="center" indent="3"/>
    </xf>
    <xf numFmtId="49" fontId="41" fillId="0" borderId="0" xfId="0" applyNumberFormat="1" applyFont="1">
      <alignment vertical="center"/>
    </xf>
    <xf numFmtId="0" fontId="41" fillId="0" borderId="0" xfId="0" applyFont="1" applyAlignment="1">
      <alignment horizontal="right" vertical="center"/>
    </xf>
    <xf numFmtId="181" fontId="40" fillId="0" borderId="0" xfId="1" applyNumberFormat="1" applyFont="1" applyAlignment="1" applyProtection="1">
      <alignment vertical="center"/>
    </xf>
    <xf numFmtId="0" fontId="46" fillId="0" borderId="0" xfId="0" applyFont="1">
      <alignment vertical="center"/>
    </xf>
    <xf numFmtId="180" fontId="40" fillId="0" borderId="0" xfId="0" applyNumberFormat="1" applyFont="1">
      <alignment vertical="center"/>
    </xf>
    <xf numFmtId="0" fontId="45" fillId="0" borderId="0" xfId="0" applyFont="1">
      <alignment vertical="center"/>
    </xf>
    <xf numFmtId="0" fontId="47" fillId="0" borderId="0" xfId="0" applyFont="1">
      <alignment vertical="center"/>
    </xf>
    <xf numFmtId="0" fontId="41" fillId="0" borderId="34" xfId="0" applyFont="1" applyBorder="1" applyAlignment="1">
      <alignment horizontal="center"/>
    </xf>
    <xf numFmtId="0" fontId="41" fillId="0" borderId="36" xfId="0" applyFont="1" applyBorder="1" applyAlignment="1">
      <alignment horizontal="center"/>
    </xf>
    <xf numFmtId="0" fontId="41" fillId="0" borderId="40" xfId="0" applyFont="1" applyBorder="1" applyAlignment="1">
      <alignment horizontal="center" vertical="top"/>
    </xf>
    <xf numFmtId="0" fontId="41" fillId="0" borderId="41" xfId="0" applyFont="1" applyBorder="1" applyAlignment="1">
      <alignment horizontal="center" vertical="top"/>
    </xf>
    <xf numFmtId="38" fontId="41" fillId="0" borderId="0" xfId="1" applyFont="1" applyBorder="1" applyAlignment="1" applyProtection="1">
      <alignment vertical="center"/>
    </xf>
    <xf numFmtId="0" fontId="41" fillId="0" borderId="0" xfId="0" applyFont="1" applyAlignment="1">
      <alignment vertical="center" wrapText="1"/>
    </xf>
    <xf numFmtId="0" fontId="41" fillId="0" borderId="0" xfId="0" applyFont="1" applyAlignment="1">
      <alignment vertical="top" wrapText="1"/>
    </xf>
    <xf numFmtId="0" fontId="41" fillId="0" borderId="0" xfId="0" applyFont="1" applyAlignment="1">
      <alignment vertical="top"/>
    </xf>
    <xf numFmtId="0" fontId="104" fillId="0" borderId="0" xfId="0" applyFont="1">
      <alignment vertical="center"/>
    </xf>
    <xf numFmtId="0" fontId="43" fillId="0" borderId="0" xfId="0" applyFont="1" applyAlignment="1">
      <alignment horizontal="center" vertical="center"/>
    </xf>
    <xf numFmtId="0" fontId="41" fillId="5" borderId="6" xfId="0" applyFont="1" applyFill="1" applyBorder="1" applyAlignment="1">
      <alignment horizontal="center" vertical="center"/>
    </xf>
    <xf numFmtId="0" fontId="41" fillId="0" borderId="6" xfId="0" applyFont="1" applyBorder="1" applyAlignment="1" applyProtection="1">
      <alignment horizontal="left" vertical="center" indent="1" shrinkToFit="1"/>
      <protection locked="0"/>
    </xf>
    <xf numFmtId="38" fontId="41" fillId="0" borderId="7" xfId="1" applyFont="1" applyBorder="1" applyAlignment="1" applyProtection="1">
      <alignment horizontal="center" vertical="center"/>
    </xf>
    <xf numFmtId="38" fontId="44" fillId="0" borderId="0" xfId="1" applyFont="1" applyAlignment="1">
      <alignment vertical="center"/>
    </xf>
    <xf numFmtId="0" fontId="69" fillId="18" borderId="6" xfId="5" applyFont="1" applyFill="1" applyBorder="1" applyAlignment="1">
      <alignment horizontal="center" vertical="center" wrapText="1"/>
    </xf>
    <xf numFmtId="0" fontId="112" fillId="0" borderId="0" xfId="0" applyFont="1" applyAlignment="1">
      <alignment horizontal="right" vertical="center"/>
    </xf>
    <xf numFmtId="0" fontId="70" fillId="0" borderId="0" xfId="0" applyFont="1">
      <alignment vertical="center"/>
    </xf>
    <xf numFmtId="0" fontId="69" fillId="0" borderId="0" xfId="0" applyFont="1">
      <alignment vertical="center"/>
    </xf>
    <xf numFmtId="0" fontId="50" fillId="0" borderId="0" xfId="0" applyFont="1">
      <alignment vertical="center"/>
    </xf>
    <xf numFmtId="0" fontId="41" fillId="10" borderId="6" xfId="0" applyFont="1" applyFill="1" applyBorder="1" applyAlignment="1">
      <alignment horizontal="center" vertical="center"/>
    </xf>
    <xf numFmtId="0" fontId="41" fillId="10" borderId="6" xfId="0" applyFont="1" applyFill="1" applyBorder="1" applyAlignment="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Alignment="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6" fillId="0" borderId="16" xfId="0" applyNumberFormat="1" applyFont="1" applyBorder="1" applyAlignment="1" applyProtection="1">
      <alignment horizontal="left" vertical="center" indent="1"/>
      <protection locked="0"/>
    </xf>
    <xf numFmtId="189" fontId="69" fillId="0" borderId="7" xfId="5" applyNumberFormat="1" applyFont="1" applyBorder="1" applyAlignment="1" applyProtection="1">
      <alignment horizontal="center" vertical="center" textRotation="255" shrinkToFit="1"/>
      <protection locked="0"/>
    </xf>
    <xf numFmtId="0" fontId="90" fillId="0" borderId="0" xfId="0" applyFont="1">
      <alignment vertical="center"/>
    </xf>
    <xf numFmtId="0" fontId="127" fillId="0" borderId="0" xfId="0" applyFont="1">
      <alignment vertical="center"/>
    </xf>
    <xf numFmtId="0" fontId="128" fillId="0" borderId="0" xfId="0" applyFont="1">
      <alignment vertical="center"/>
    </xf>
    <xf numFmtId="0" fontId="129" fillId="0" borderId="0" xfId="0" applyFont="1">
      <alignment vertical="center"/>
    </xf>
    <xf numFmtId="0" fontId="130" fillId="0" borderId="0" xfId="0" applyFont="1">
      <alignment vertical="center"/>
    </xf>
    <xf numFmtId="0" fontId="131" fillId="0" borderId="0" xfId="0" applyFont="1">
      <alignment vertical="center"/>
    </xf>
    <xf numFmtId="0" fontId="128" fillId="0" borderId="0" xfId="0" applyFont="1" applyAlignment="1">
      <alignment vertical="center" wrapText="1"/>
    </xf>
    <xf numFmtId="0" fontId="133" fillId="0" borderId="0" xfId="0" applyFont="1">
      <alignment vertical="center"/>
    </xf>
    <xf numFmtId="0" fontId="135" fillId="0" borderId="0" xfId="0" applyFont="1">
      <alignment vertical="center"/>
    </xf>
    <xf numFmtId="0" fontId="127" fillId="0" borderId="0" xfId="2" applyFont="1" applyAlignment="1">
      <alignment vertical="center"/>
    </xf>
    <xf numFmtId="195" fontId="138" fillId="0" borderId="0" xfId="5" applyNumberFormat="1" applyFont="1" applyAlignment="1">
      <alignment horizontal="center" vertical="center" wrapText="1"/>
    </xf>
    <xf numFmtId="49" fontId="138" fillId="0" borderId="0" xfId="5" applyNumberFormat="1" applyFont="1" applyAlignment="1">
      <alignment horizontal="center" vertical="center" wrapText="1"/>
    </xf>
    <xf numFmtId="0" fontId="138" fillId="0" borderId="0" xfId="5" applyFont="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Alignment="1">
      <alignment horizontal="center" vertical="center" textRotation="255" shrinkToFit="1"/>
    </xf>
    <xf numFmtId="38" fontId="138" fillId="0" borderId="0" xfId="1" applyFont="1" applyFill="1" applyAlignment="1">
      <alignment horizontal="center" vertical="center" wrapText="1"/>
    </xf>
    <xf numFmtId="0" fontId="137" fillId="0" borderId="0" xfId="0" applyFo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38" fontId="140" fillId="0" borderId="158" xfId="1" applyFont="1" applyBorder="1">
      <alignment vertical="center"/>
    </xf>
    <xf numFmtId="38" fontId="81" fillId="0" borderId="159" xfId="1" applyFont="1" applyFill="1" applyBorder="1" applyAlignment="1" applyProtection="1">
      <alignment horizontal="center" vertical="center"/>
    </xf>
    <xf numFmtId="0" fontId="39"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Font="1" applyAlignment="1">
      <alignment horizontal="center" vertical="center"/>
    </xf>
    <xf numFmtId="0" fontId="81" fillId="0" borderId="0" xfId="0" applyFont="1" applyAlignment="1">
      <alignment horizontal="left" vertical="center" indent="3"/>
    </xf>
    <xf numFmtId="0" fontId="122" fillId="0" borderId="0" xfId="6" applyFont="1" applyProtection="1">
      <alignment vertical="center"/>
      <protection hidden="1"/>
    </xf>
    <xf numFmtId="0" fontId="56" fillId="0" borderId="0" xfId="12" applyFont="1" applyProtection="1">
      <alignment vertical="center"/>
      <protection hidden="1"/>
    </xf>
    <xf numFmtId="0" fontId="122" fillId="0" borderId="0" xfId="6" applyFont="1">
      <alignment vertical="center"/>
    </xf>
    <xf numFmtId="0" fontId="145" fillId="0" borderId="0" xfId="6" applyFont="1">
      <alignment vertical="center"/>
    </xf>
    <xf numFmtId="0" fontId="146" fillId="9" borderId="0" xfId="6" applyFont="1" applyFill="1">
      <alignment vertical="center"/>
    </xf>
    <xf numFmtId="0" fontId="147" fillId="9" borderId="0" xfId="6" applyFont="1" applyFill="1" applyAlignment="1"/>
    <xf numFmtId="0" fontId="145" fillId="9" borderId="0" xfId="6" applyFont="1" applyFill="1">
      <alignment vertical="center"/>
    </xf>
    <xf numFmtId="0" fontId="145" fillId="9" borderId="0" xfId="6" applyFont="1" applyFill="1" applyAlignment="1">
      <alignment horizontal="left" vertical="center" indent="1"/>
    </xf>
    <xf numFmtId="0" fontId="145" fillId="0" borderId="0" xfId="6" applyFont="1" applyProtection="1">
      <alignment vertical="center"/>
      <protection hidden="1"/>
    </xf>
    <xf numFmtId="0" fontId="148" fillId="0" borderId="0" xfId="12" applyFont="1" applyAlignment="1" applyProtection="1">
      <alignment horizontal="right" vertical="center"/>
      <protection hidden="1"/>
    </xf>
    <xf numFmtId="0" fontId="56" fillId="0" borderId="0" xfId="12" applyFont="1" applyAlignment="1" applyProtection="1">
      <alignment horizontal="right" vertical="center"/>
      <protection hidden="1"/>
    </xf>
    <xf numFmtId="0" fontId="83" fillId="9" borderId="0" xfId="6" applyFont="1" applyFill="1" applyAlignment="1">
      <alignment vertical="top" wrapText="1"/>
    </xf>
    <xf numFmtId="0" fontId="149" fillId="0" borderId="0" xfId="12" applyFont="1" applyProtection="1">
      <alignment vertical="center"/>
      <protection hidden="1"/>
    </xf>
    <xf numFmtId="38" fontId="150" fillId="0" borderId="0" xfId="10" applyFont="1" applyProtection="1">
      <alignment vertical="center"/>
      <protection hidden="1"/>
    </xf>
    <xf numFmtId="0" fontId="124" fillId="0" borderId="0" xfId="12" applyFont="1" applyProtection="1">
      <alignment vertical="center"/>
      <protection hidden="1"/>
    </xf>
    <xf numFmtId="0" fontId="56" fillId="9" borderId="0" xfId="12" applyFont="1" applyFill="1" applyProtection="1">
      <alignment vertical="center"/>
      <protection hidden="1"/>
    </xf>
    <xf numFmtId="0" fontId="41" fillId="9" borderId="0" xfId="12" applyFont="1" applyFill="1" applyAlignment="1" applyProtection="1">
      <alignment vertical="center" wrapText="1"/>
      <protection hidden="1"/>
    </xf>
    <xf numFmtId="201" fontId="56" fillId="0" borderId="0" xfId="12" applyNumberFormat="1" applyFont="1" applyProtection="1">
      <alignment vertical="center"/>
      <protection hidden="1"/>
    </xf>
    <xf numFmtId="202" fontId="56" fillId="0" borderId="0" xfId="12" applyNumberFormat="1" applyFont="1" applyAlignment="1" applyProtection="1">
      <alignment horizontal="center" vertical="center"/>
      <protection hidden="1"/>
    </xf>
    <xf numFmtId="201" fontId="65" fillId="0" borderId="0" xfId="6" applyNumberFormat="1" applyFont="1" applyAlignment="1" applyProtection="1">
      <alignment vertical="center" wrapText="1"/>
      <protection hidden="1"/>
    </xf>
    <xf numFmtId="202" fontId="65" fillId="0" borderId="0" xfId="6" applyNumberFormat="1" applyFont="1" applyAlignment="1" applyProtection="1">
      <alignment horizontal="center" vertical="center" wrapText="1"/>
      <protection hidden="1"/>
    </xf>
    <xf numFmtId="201" fontId="65" fillId="14" borderId="0" xfId="6" applyNumberFormat="1" applyFont="1" applyFill="1" applyAlignment="1" applyProtection="1">
      <alignment vertical="center" wrapText="1"/>
      <protection hidden="1"/>
    </xf>
    <xf numFmtId="202" fontId="65" fillId="14" borderId="0" xfId="6" applyNumberFormat="1" applyFont="1" applyFill="1" applyAlignment="1" applyProtection="1">
      <alignment horizontal="center" vertical="center" wrapText="1"/>
      <protection hidden="1"/>
    </xf>
    <xf numFmtId="0" fontId="82" fillId="0" borderId="0" xfId="14">
      <alignment vertical="center"/>
    </xf>
    <xf numFmtId="0" fontId="151" fillId="0" borderId="0" xfId="12" applyFont="1" applyAlignment="1">
      <alignment horizontal="center" vertical="center" wrapText="1" shrinkToFit="1"/>
    </xf>
    <xf numFmtId="49" fontId="152" fillId="0" borderId="0" xfId="12" applyNumberFormat="1" applyFont="1" applyAlignment="1">
      <alignment vertical="center" shrinkToFit="1"/>
    </xf>
    <xf numFmtId="0" fontId="153" fillId="0" borderId="0" xfId="12" applyFont="1" applyAlignment="1">
      <alignment vertical="center" textRotation="255"/>
    </xf>
    <xf numFmtId="0" fontId="99" fillId="0" borderId="0" xfId="14" applyFont="1" applyAlignment="1">
      <alignment horizontal="center" vertical="center"/>
    </xf>
    <xf numFmtId="0" fontId="99" fillId="0" borderId="0" xfId="12" applyFont="1" applyAlignment="1">
      <alignment vertical="center" wrapText="1"/>
    </xf>
    <xf numFmtId="0" fontId="154" fillId="0" borderId="0" xfId="12" applyFont="1">
      <alignment vertical="center"/>
    </xf>
    <xf numFmtId="0" fontId="99" fillId="0" borderId="0" xfId="12" applyFont="1">
      <alignment vertical="center"/>
    </xf>
    <xf numFmtId="49" fontId="99" fillId="0" borderId="0" xfId="12" applyNumberFormat="1" applyFont="1" applyAlignment="1">
      <alignment horizontal="center" vertical="center" shrinkToFit="1"/>
    </xf>
    <xf numFmtId="49" fontId="99" fillId="0" borderId="0" xfId="12" applyNumberFormat="1" applyFont="1" applyAlignment="1">
      <alignment vertical="center" shrinkToFit="1"/>
    </xf>
    <xf numFmtId="49" fontId="99" fillId="0" borderId="0" xfId="12" applyNumberFormat="1" applyFont="1" applyAlignment="1">
      <alignment horizontal="left" vertical="center" shrinkToFit="1"/>
    </xf>
    <xf numFmtId="0" fontId="99" fillId="0" borderId="0" xfId="14" applyFont="1">
      <alignment vertical="center"/>
    </xf>
    <xf numFmtId="0" fontId="87" fillId="0" borderId="0" xfId="14" applyFont="1" applyAlignment="1">
      <alignment horizontal="center" vertical="center" wrapText="1"/>
    </xf>
    <xf numFmtId="0" fontId="87" fillId="0" borderId="0" xfId="14" applyFont="1" applyAlignment="1">
      <alignment horizontal="center" vertical="center"/>
    </xf>
    <xf numFmtId="49" fontId="87" fillId="0" borderId="0" xfId="12" applyNumberFormat="1" applyFont="1" applyAlignment="1">
      <alignment horizontal="center" vertical="center" shrinkToFit="1"/>
    </xf>
    <xf numFmtId="0" fontId="79" fillId="0" borderId="0" xfId="0" applyFont="1">
      <alignment vertical="center"/>
    </xf>
    <xf numFmtId="0" fontId="50" fillId="0" borderId="0" xfId="0" applyFont="1" applyAlignment="1">
      <alignment horizontal="right" vertical="center"/>
    </xf>
    <xf numFmtId="0" fontId="50" fillId="0" borderId="0" xfId="0" applyFont="1" applyAlignment="1">
      <alignment vertical="center" shrinkToFit="1"/>
    </xf>
    <xf numFmtId="0" fontId="69" fillId="0" borderId="0" xfId="0" applyFont="1" applyAlignment="1">
      <alignment horizontal="right" vertical="center"/>
    </xf>
    <xf numFmtId="0" fontId="69" fillId="0" borderId="0" xfId="0" applyFont="1" applyAlignment="1">
      <alignment vertical="center" shrinkToFit="1"/>
    </xf>
    <xf numFmtId="0" fontId="77" fillId="0" borderId="0" xfId="0" applyFont="1">
      <alignment vertical="center"/>
    </xf>
    <xf numFmtId="0" fontId="69" fillId="0" borderId="0" xfId="0" applyFont="1" applyAlignment="1">
      <alignment horizontal="center" vertical="center"/>
    </xf>
    <xf numFmtId="0" fontId="91" fillId="0" borderId="9" xfId="0" applyFont="1" applyBorder="1">
      <alignment vertical="center"/>
    </xf>
    <xf numFmtId="0" fontId="158" fillId="0" borderId="0" xfId="0" applyFont="1">
      <alignment vertical="center"/>
    </xf>
    <xf numFmtId="0" fontId="69" fillId="0" borderId="8" xfId="5" applyFont="1" applyBorder="1" applyAlignment="1" applyProtection="1">
      <alignment horizontal="center" vertical="center" wrapText="1"/>
      <protection locked="0"/>
    </xf>
    <xf numFmtId="0" fontId="87" fillId="0" borderId="0" xfId="12" applyFont="1" applyAlignment="1">
      <alignment horizontal="center" vertical="center" wrapText="1" shrinkToFit="1"/>
    </xf>
    <xf numFmtId="0" fontId="83" fillId="9" borderId="0" xfId="6" applyFont="1" applyFill="1" applyAlignment="1"/>
    <xf numFmtId="0" fontId="161" fillId="0" borderId="0" xfId="6" applyFont="1" applyProtection="1">
      <alignment vertical="center"/>
      <protection hidden="1"/>
    </xf>
    <xf numFmtId="0" fontId="83" fillId="9" borderId="0" xfId="6" applyFont="1" applyFill="1" applyAlignment="1">
      <alignment vertical="center" wrapText="1"/>
    </xf>
    <xf numFmtId="0" fontId="161" fillId="0" borderId="0" xfId="6" applyFont="1">
      <alignment vertical="center"/>
    </xf>
    <xf numFmtId="0" fontId="161" fillId="0" borderId="0" xfId="12" applyFont="1" applyAlignment="1">
      <alignment vertical="center" shrinkToFit="1"/>
    </xf>
    <xf numFmtId="0" fontId="155" fillId="0" borderId="0" xfId="6" applyFont="1" applyAlignment="1">
      <alignment horizontal="right" vertical="center"/>
    </xf>
    <xf numFmtId="0" fontId="162" fillId="9" borderId="0" xfId="6" applyFont="1" applyFill="1">
      <alignment vertical="center"/>
    </xf>
    <xf numFmtId="0" fontId="161" fillId="9" borderId="0" xfId="6" applyFont="1" applyFill="1">
      <alignment vertical="center"/>
    </xf>
    <xf numFmtId="0" fontId="161" fillId="0" borderId="0" xfId="6" applyFont="1" applyAlignment="1">
      <alignment horizontal="right" vertical="center"/>
    </xf>
    <xf numFmtId="0" fontId="151" fillId="9" borderId="0" xfId="6" applyFont="1" applyFill="1">
      <alignment vertical="center"/>
    </xf>
    <xf numFmtId="0" fontId="161"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51" fillId="0" borderId="0" xfId="6" applyFont="1">
      <alignment vertical="center"/>
    </xf>
    <xf numFmtId="0" fontId="83" fillId="0" borderId="0" xfId="6" applyFont="1" applyAlignment="1">
      <alignment horizontal="left" vertical="center" shrinkToFit="1"/>
    </xf>
    <xf numFmtId="0" fontId="83" fillId="19" borderId="7" xfId="14" applyFont="1" applyFill="1" applyBorder="1" applyAlignment="1" applyProtection="1">
      <alignment horizontal="center" vertical="center"/>
      <protection locked="0"/>
    </xf>
    <xf numFmtId="0" fontId="155" fillId="0" borderId="8" xfId="6" applyFont="1" applyBorder="1">
      <alignment vertical="center"/>
    </xf>
    <xf numFmtId="0" fontId="83" fillId="19" borderId="8" xfId="14" applyFont="1" applyFill="1" applyBorder="1" applyAlignment="1" applyProtection="1">
      <alignment horizontal="center" vertical="center"/>
      <protection locked="0"/>
    </xf>
    <xf numFmtId="0" fontId="83" fillId="0" borderId="9" xfId="6" applyFont="1" applyBorder="1">
      <alignment vertical="center"/>
    </xf>
    <xf numFmtId="0" fontId="163"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51" fillId="9" borderId="0" xfId="6" applyFont="1" applyFill="1" applyAlignment="1">
      <alignment horizontal="right" vertical="center"/>
    </xf>
    <xf numFmtId="0" fontId="155" fillId="9" borderId="0" xfId="6" applyFont="1" applyFill="1" applyAlignment="1">
      <alignment horizontal="left" vertical="top"/>
    </xf>
    <xf numFmtId="0" fontId="83" fillId="9" borderId="0" xfId="6" applyFont="1" applyFill="1" applyAlignment="1">
      <alignment horizontal="right" vertical="center"/>
    </xf>
    <xf numFmtId="0" fontId="151" fillId="0" borderId="0" xfId="6" applyFont="1" applyAlignment="1">
      <alignment horizontal="center" vertical="center"/>
    </xf>
    <xf numFmtId="0" fontId="155" fillId="9" borderId="0" xfId="6" applyFont="1" applyFill="1" applyAlignment="1">
      <alignment vertical="top"/>
    </xf>
    <xf numFmtId="0" fontId="155" fillId="0" borderId="0" xfId="6" applyFont="1">
      <alignment vertical="center"/>
    </xf>
    <xf numFmtId="0" fontId="164" fillId="0" borderId="0" xfId="12" applyFont="1" applyProtection="1">
      <alignment vertical="center"/>
      <protection hidden="1"/>
    </xf>
    <xf numFmtId="0" fontId="154" fillId="0" borderId="0" xfId="12" applyFont="1" applyProtection="1">
      <alignment vertical="center"/>
      <protection hidden="1"/>
    </xf>
    <xf numFmtId="38" fontId="69" fillId="0" borderId="0" xfId="10" applyFont="1" applyProtection="1">
      <alignment vertical="center"/>
      <protection hidden="1"/>
    </xf>
    <xf numFmtId="0" fontId="146" fillId="0" borderId="0" xfId="12" applyFont="1" applyProtection="1">
      <alignment vertical="center"/>
      <protection hidden="1"/>
    </xf>
    <xf numFmtId="0" fontId="83" fillId="0" borderId="0" xfId="12" applyFont="1" applyProtection="1">
      <alignment vertical="center"/>
      <protection hidden="1"/>
    </xf>
    <xf numFmtId="0" fontId="160" fillId="9" borderId="0" xfId="12" applyFont="1" applyFill="1" applyProtection="1">
      <alignment vertical="center"/>
      <protection hidden="1"/>
    </xf>
    <xf numFmtId="0" fontId="50" fillId="9" borderId="0" xfId="12" applyFont="1" applyFill="1" applyAlignment="1" applyProtection="1">
      <alignment vertical="center" wrapText="1"/>
      <protection hidden="1"/>
    </xf>
    <xf numFmtId="201" fontId="163" fillId="0" borderId="0" xfId="12" applyNumberFormat="1" applyFont="1" applyProtection="1">
      <alignment vertical="center"/>
      <protection hidden="1"/>
    </xf>
    <xf numFmtId="202" fontId="160" fillId="0" borderId="0" xfId="12" applyNumberFormat="1" applyFont="1" applyAlignment="1" applyProtection="1">
      <alignment horizontal="center" vertical="center"/>
      <protection hidden="1"/>
    </xf>
    <xf numFmtId="201" fontId="165" fillId="0" borderId="0" xfId="6" applyNumberFormat="1" applyFont="1" applyAlignment="1" applyProtection="1">
      <alignment vertical="center" wrapText="1"/>
      <protection hidden="1"/>
    </xf>
    <xf numFmtId="201" fontId="165" fillId="14" borderId="0" xfId="6" applyNumberFormat="1" applyFont="1" applyFill="1" applyAlignment="1" applyProtection="1">
      <alignment vertical="center" wrapText="1"/>
      <protection hidden="1"/>
    </xf>
    <xf numFmtId="0" fontId="155" fillId="19" borderId="7" xfId="14" applyFont="1" applyFill="1" applyBorder="1" applyAlignment="1" applyProtection="1">
      <alignment horizontal="center" vertical="center"/>
      <protection locked="0"/>
    </xf>
    <xf numFmtId="0" fontId="156" fillId="0" borderId="8" xfId="12" applyFont="1" applyBorder="1">
      <alignment vertical="center"/>
    </xf>
    <xf numFmtId="0" fontId="155" fillId="19" borderId="8" xfId="14" applyFont="1" applyFill="1" applyBorder="1" applyAlignment="1" applyProtection="1">
      <alignment horizontal="center" vertical="center"/>
      <protection locked="0"/>
    </xf>
    <xf numFmtId="0" fontId="155" fillId="9" borderId="8" xfId="14" applyFont="1" applyFill="1" applyBorder="1">
      <alignment vertical="center"/>
    </xf>
    <xf numFmtId="0" fontId="155" fillId="0" borderId="9" xfId="6" applyFont="1" applyBorder="1">
      <alignment vertical="center"/>
    </xf>
    <xf numFmtId="49" fontId="83" fillId="9" borderId="0" xfId="14" applyNumberFormat="1" applyFont="1" applyFill="1">
      <alignment vertical="center"/>
    </xf>
    <xf numFmtId="49" fontId="152" fillId="0" borderId="0" xfId="12" applyNumberFormat="1" applyFont="1" applyAlignment="1">
      <alignment horizontal="center" vertical="center" shrinkToFit="1"/>
    </xf>
    <xf numFmtId="49" fontId="166" fillId="0" borderId="0" xfId="12" applyNumberFormat="1" applyFont="1" applyAlignment="1">
      <alignment horizontal="center" vertical="center" shrinkToFit="1"/>
    </xf>
    <xf numFmtId="0" fontId="152" fillId="0" borderId="0" xfId="12" applyFont="1" applyAlignment="1">
      <alignment vertical="center" shrinkToFit="1"/>
    </xf>
    <xf numFmtId="0" fontId="69" fillId="0" borderId="0" xfId="14" applyFont="1">
      <alignment vertical="center"/>
    </xf>
    <xf numFmtId="0" fontId="87" fillId="0" borderId="0" xfId="12" applyFont="1" applyAlignment="1">
      <alignment vertical="center" shrinkToFit="1"/>
    </xf>
    <xf numFmtId="49" fontId="155" fillId="0" borderId="0" xfId="12" applyNumberFormat="1" applyFont="1" applyAlignment="1">
      <alignment vertical="center" shrinkToFit="1"/>
    </xf>
    <xf numFmtId="49" fontId="144" fillId="0" borderId="0" xfId="12" applyNumberFormat="1" applyFont="1" applyAlignment="1">
      <alignment vertical="center" shrinkToFit="1"/>
    </xf>
    <xf numFmtId="49" fontId="155" fillId="0" borderId="9" xfId="12" applyNumberFormat="1" applyFont="1" applyBorder="1" applyAlignment="1">
      <alignment vertical="center" shrinkToFit="1"/>
    </xf>
    <xf numFmtId="0" fontId="155" fillId="0" borderId="9" xfId="12" applyFont="1" applyBorder="1" applyAlignment="1">
      <alignment vertical="center" shrinkToFit="1"/>
    </xf>
    <xf numFmtId="0" fontId="144" fillId="0" borderId="0" xfId="12" applyFont="1" applyAlignment="1">
      <alignment vertical="center" shrinkToFit="1"/>
    </xf>
    <xf numFmtId="0" fontId="155" fillId="0" borderId="0" xfId="12" applyFont="1" applyAlignment="1">
      <alignment vertical="center" shrinkToFit="1"/>
    </xf>
    <xf numFmtId="49" fontId="145" fillId="0" borderId="0" xfId="12" applyNumberFormat="1" applyFont="1" applyAlignment="1">
      <alignment horizontal="center" vertical="center" shrinkToFit="1"/>
    </xf>
    <xf numFmtId="0" fontId="99"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55" fillId="0" borderId="0" xfId="6" applyFont="1" applyAlignment="1">
      <alignment horizontal="center" vertical="center"/>
    </xf>
    <xf numFmtId="0" fontId="151" fillId="0" borderId="0" xfId="6" applyFont="1" applyProtection="1">
      <alignment vertical="center"/>
      <protection hidden="1"/>
    </xf>
    <xf numFmtId="0" fontId="51" fillId="0" borderId="0" xfId="6" applyFont="1" applyProtection="1">
      <alignment vertical="center"/>
      <protection hidden="1"/>
    </xf>
    <xf numFmtId="0" fontId="163" fillId="0" borderId="0" xfId="12" applyFont="1" applyProtection="1">
      <alignment vertical="center"/>
      <protection hidden="1"/>
    </xf>
    <xf numFmtId="0" fontId="160" fillId="0" borderId="0" xfId="12" applyFont="1" applyProtection="1">
      <alignment vertical="center"/>
      <protection hidden="1"/>
    </xf>
    <xf numFmtId="0" fontId="51" fillId="0" borderId="0" xfId="6" applyFont="1">
      <alignment vertical="center"/>
    </xf>
    <xf numFmtId="0" fontId="155" fillId="0" borderId="9" xfId="6" applyFont="1" applyBorder="1" applyAlignment="1">
      <alignment horizontal="center" vertical="center"/>
    </xf>
    <xf numFmtId="0" fontId="155" fillId="0" borderId="8" xfId="12" applyFont="1" applyBorder="1" applyAlignment="1">
      <alignment vertical="center" wrapText="1"/>
    </xf>
    <xf numFmtId="0" fontId="155" fillId="0" borderId="8" xfId="12" applyFont="1" applyBorder="1">
      <alignment vertical="center"/>
    </xf>
    <xf numFmtId="0" fontId="151" fillId="0" borderId="0" xfId="2" applyFont="1"/>
    <xf numFmtId="0" fontId="86" fillId="0" borderId="0" xfId="2" applyFont="1" applyAlignment="1">
      <alignment horizontal="left" vertical="center"/>
    </xf>
    <xf numFmtId="0" fontId="169" fillId="0" borderId="0" xfId="2" applyFont="1"/>
    <xf numFmtId="0" fontId="155" fillId="0" borderId="0" xfId="2" applyFont="1"/>
    <xf numFmtId="0" fontId="169" fillId="0" borderId="9" xfId="2" applyFont="1" applyBorder="1" applyAlignment="1">
      <alignment vertical="center"/>
    </xf>
    <xf numFmtId="0" fontId="169" fillId="0" borderId="0" xfId="2" applyFont="1" applyAlignment="1">
      <alignment vertical="center"/>
    </xf>
    <xf numFmtId="0" fontId="160" fillId="0" borderId="0" xfId="2" applyFont="1" applyAlignment="1">
      <alignment horizontal="left" vertical="center"/>
    </xf>
    <xf numFmtId="0" fontId="87" fillId="0" borderId="0" xfId="1245" applyFont="1">
      <alignment vertical="center"/>
    </xf>
    <xf numFmtId="38" fontId="159" fillId="0" borderId="0" xfId="1246" applyFont="1" applyFill="1" applyBorder="1" applyAlignment="1" applyProtection="1">
      <alignment vertical="center" shrinkToFit="1"/>
    </xf>
    <xf numFmtId="38" fontId="167" fillId="0" borderId="0" xfId="1246" applyFont="1" applyFill="1" applyBorder="1" applyAlignment="1" applyProtection="1">
      <alignment vertical="center" shrinkToFit="1"/>
    </xf>
    <xf numFmtId="0" fontId="155" fillId="0" borderId="0" xfId="1245" applyFont="1">
      <alignment vertical="center"/>
    </xf>
    <xf numFmtId="0" fontId="163" fillId="0" borderId="0" xfId="12" applyFont="1">
      <alignment vertical="center"/>
    </xf>
    <xf numFmtId="0" fontId="160" fillId="0" borderId="0" xfId="12" applyFont="1">
      <alignment vertical="center"/>
    </xf>
    <xf numFmtId="0" fontId="73" fillId="0" borderId="0" xfId="12" applyFont="1" applyAlignment="1">
      <alignment horizontal="right" vertical="center"/>
    </xf>
    <xf numFmtId="0" fontId="163" fillId="0" borderId="0" xfId="12" applyFont="1" applyAlignment="1">
      <alignment horizontal="right" vertical="center"/>
    </xf>
    <xf numFmtId="0" fontId="164" fillId="0" borderId="0" xfId="12" applyFont="1">
      <alignment vertical="center"/>
    </xf>
    <xf numFmtId="38" fontId="69" fillId="0" borderId="0" xfId="10" applyFont="1" applyProtection="1">
      <alignment vertical="center"/>
    </xf>
    <xf numFmtId="0" fontId="146" fillId="0" borderId="0" xfId="12" applyFont="1">
      <alignment vertical="center"/>
    </xf>
    <xf numFmtId="0" fontId="83" fillId="0" borderId="0" xfId="12" applyFont="1">
      <alignment vertical="center"/>
    </xf>
    <xf numFmtId="0" fontId="160" fillId="9" borderId="0" xfId="12" applyFont="1" applyFill="1">
      <alignment vertical="center"/>
    </xf>
    <xf numFmtId="0" fontId="50" fillId="9" borderId="0" xfId="12" applyFont="1" applyFill="1" applyAlignment="1">
      <alignment vertical="center" wrapText="1"/>
    </xf>
    <xf numFmtId="201" fontId="163" fillId="0" borderId="0" xfId="12" applyNumberFormat="1" applyFont="1">
      <alignment vertical="center"/>
    </xf>
    <xf numFmtId="202" fontId="160" fillId="0" borderId="0" xfId="12" applyNumberFormat="1" applyFont="1" applyAlignment="1">
      <alignment horizontal="center" vertical="center"/>
    </xf>
    <xf numFmtId="201" fontId="165" fillId="0" borderId="0" xfId="6" applyNumberFormat="1" applyFont="1" applyAlignment="1">
      <alignment vertical="center" wrapText="1"/>
    </xf>
    <xf numFmtId="202" fontId="65" fillId="0" borderId="0" xfId="6" applyNumberFormat="1" applyFont="1" applyAlignment="1">
      <alignment horizontal="center" vertical="center" wrapText="1"/>
    </xf>
    <xf numFmtId="201" fontId="165" fillId="14" borderId="0" xfId="6" applyNumberFormat="1" applyFont="1" applyFill="1" applyAlignment="1">
      <alignment vertical="center" wrapText="1"/>
    </xf>
    <xf numFmtId="202" fontId="65" fillId="14" borderId="0" xfId="6" applyNumberFormat="1" applyFont="1" applyFill="1" applyAlignment="1">
      <alignment horizontal="center" vertical="center" wrapText="1"/>
    </xf>
    <xf numFmtId="38" fontId="48" fillId="0" borderId="208" xfId="1" applyFont="1" applyBorder="1" applyAlignment="1">
      <alignment horizontal="center" vertical="center" wrapText="1"/>
    </xf>
    <xf numFmtId="0" fontId="177" fillId="0" borderId="0" xfId="0" applyFont="1">
      <alignment vertical="center"/>
    </xf>
    <xf numFmtId="0" fontId="177" fillId="0" borderId="0" xfId="0" applyFont="1" applyAlignment="1">
      <alignment horizontal="center" vertical="center"/>
    </xf>
    <xf numFmtId="0" fontId="177" fillId="0" borderId="0" xfId="0" applyFont="1" applyAlignment="1">
      <alignment vertical="center" wrapText="1"/>
    </xf>
    <xf numFmtId="0" fontId="178"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79" fillId="0" borderId="0" xfId="0" applyFont="1">
      <alignment vertical="center"/>
    </xf>
    <xf numFmtId="0" fontId="90" fillId="0" borderId="0" xfId="0" applyFont="1" applyAlignment="1">
      <alignment vertical="center" wrapText="1"/>
    </xf>
    <xf numFmtId="0" fontId="180" fillId="0" borderId="0" xfId="2" applyFont="1"/>
    <xf numFmtId="0" fontId="181" fillId="0" borderId="0" xfId="1251" applyFont="1" applyAlignment="1">
      <alignment horizontal="left" vertical="center"/>
    </xf>
    <xf numFmtId="0" fontId="176" fillId="0" borderId="0" xfId="1251" applyFont="1">
      <alignment vertical="center"/>
    </xf>
    <xf numFmtId="0" fontId="176" fillId="0" borderId="0" xfId="1251" applyFont="1" applyAlignment="1">
      <alignment horizontal="center" vertical="center"/>
    </xf>
    <xf numFmtId="38" fontId="176" fillId="0" borderId="0" xfId="1252" applyFont="1" applyBorder="1" applyAlignment="1">
      <alignment horizontal="center" vertical="center"/>
    </xf>
    <xf numFmtId="38" fontId="176" fillId="0" borderId="0" xfId="1252" applyFont="1" applyBorder="1">
      <alignment vertical="center"/>
    </xf>
    <xf numFmtId="214" fontId="176" fillId="0" borderId="196" xfId="1252" applyNumberFormat="1" applyFont="1" applyBorder="1">
      <alignment vertical="center"/>
    </xf>
    <xf numFmtId="215" fontId="176" fillId="0" borderId="211" xfId="1252" applyNumberFormat="1" applyFont="1" applyBorder="1">
      <alignment vertical="center"/>
    </xf>
    <xf numFmtId="206" fontId="176" fillId="0" borderId="198" xfId="1251" applyNumberFormat="1" applyFont="1" applyBorder="1" applyAlignment="1">
      <alignment horizontal="center" vertical="center"/>
    </xf>
    <xf numFmtId="216" fontId="176" fillId="0" borderId="196" xfId="1252" applyNumberFormat="1" applyFont="1" applyBorder="1">
      <alignment vertical="center"/>
    </xf>
    <xf numFmtId="206" fontId="176" fillId="0" borderId="205" xfId="1251" applyNumberFormat="1" applyFont="1" applyBorder="1" applyAlignment="1">
      <alignment horizontal="center" vertical="center"/>
    </xf>
    <xf numFmtId="216" fontId="176" fillId="0" borderId="206" xfId="1252" applyNumberFormat="1" applyFont="1" applyBorder="1">
      <alignment vertical="center"/>
    </xf>
    <xf numFmtId="0" fontId="41" fillId="0" borderId="39" xfId="0" applyFont="1" applyBorder="1">
      <alignment vertical="center"/>
    </xf>
    <xf numFmtId="0" fontId="182" fillId="0" borderId="0" xfId="0" applyFont="1">
      <alignment vertical="center"/>
    </xf>
    <xf numFmtId="0" fontId="176" fillId="0" borderId="0" xfId="0" applyFont="1">
      <alignment vertical="center"/>
    </xf>
    <xf numFmtId="0" fontId="183" fillId="0" borderId="0" xfId="0" applyFont="1">
      <alignment vertical="center"/>
    </xf>
    <xf numFmtId="0" fontId="185" fillId="0" borderId="0" xfId="1250" applyFont="1">
      <alignment vertical="center"/>
    </xf>
    <xf numFmtId="0" fontId="94" fillId="0" borderId="0" xfId="1250" applyFont="1">
      <alignment vertical="center"/>
    </xf>
    <xf numFmtId="0" fontId="94" fillId="0" borderId="0" xfId="1250" applyFont="1" applyAlignment="1">
      <alignment vertical="center" shrinkToFit="1"/>
    </xf>
    <xf numFmtId="0" fontId="68" fillId="0" borderId="0" xfId="1250" applyFont="1" applyAlignment="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Alignment="1">
      <alignment horizontal="center" vertical="center"/>
    </xf>
    <xf numFmtId="0" fontId="70" fillId="0" borderId="0" xfId="0" applyFont="1" applyAlignment="1">
      <alignment horizontal="center" vertical="center"/>
    </xf>
    <xf numFmtId="0" fontId="70" fillId="0" borderId="39" xfId="0" applyFont="1" applyBorder="1">
      <alignment vertical="center"/>
    </xf>
    <xf numFmtId="0" fontId="48" fillId="0" borderId="35" xfId="0" applyFont="1" applyBorder="1" applyAlignment="1">
      <alignment horizontal="center" vertical="center"/>
    </xf>
    <xf numFmtId="0" fontId="184" fillId="0" borderId="0" xfId="22" applyFont="1">
      <alignment vertical="center"/>
    </xf>
    <xf numFmtId="0" fontId="48" fillId="0" borderId="0" xfId="22" applyFont="1">
      <alignment vertical="center"/>
    </xf>
    <xf numFmtId="0" fontId="48" fillId="0" borderId="0" xfId="22" applyFont="1" applyAlignment="1">
      <alignment vertical="center" shrinkToFit="1"/>
    </xf>
    <xf numFmtId="0" fontId="70" fillId="10" borderId="6" xfId="22" applyFont="1" applyFill="1" applyBorder="1" applyAlignment="1">
      <alignment horizontal="center" vertical="center"/>
    </xf>
    <xf numFmtId="0" fontId="70" fillId="0" borderId="39" xfId="0" applyFont="1" applyBorder="1" applyAlignment="1">
      <alignment horizontal="center" vertical="center"/>
    </xf>
    <xf numFmtId="0" fontId="70" fillId="12" borderId="9" xfId="0" applyFont="1" applyFill="1" applyBorder="1" applyAlignment="1">
      <alignment horizontal="center" vertical="center"/>
    </xf>
    <xf numFmtId="0" fontId="70" fillId="12" borderId="36" xfId="0" applyFont="1" applyFill="1" applyBorder="1" applyAlignment="1">
      <alignment horizontal="center" vertical="center"/>
    </xf>
    <xf numFmtId="0" fontId="45" fillId="0" borderId="6" xfId="0" applyFont="1" applyBorder="1" applyAlignment="1">
      <alignment vertical="center" wrapText="1"/>
    </xf>
    <xf numFmtId="0" fontId="45" fillId="0" borderId="43" xfId="0" applyFont="1" applyBorder="1" applyAlignment="1">
      <alignment vertical="center" wrapText="1"/>
    </xf>
    <xf numFmtId="0" fontId="45" fillId="0" borderId="44" xfId="0" applyFont="1" applyBorder="1" applyAlignment="1">
      <alignment vertical="center" wrapText="1"/>
    </xf>
    <xf numFmtId="0" fontId="189" fillId="0" borderId="0" xfId="22" applyFont="1">
      <alignment vertical="center"/>
    </xf>
    <xf numFmtId="38" fontId="176" fillId="0" borderId="0" xfId="1252" applyFont="1" applyFill="1" applyBorder="1">
      <alignment vertical="center"/>
    </xf>
    <xf numFmtId="0" fontId="189" fillId="0" borderId="0" xfId="1250" applyFont="1">
      <alignment vertical="center"/>
    </xf>
    <xf numFmtId="0" fontId="190" fillId="0" borderId="0" xfId="0" applyFont="1">
      <alignment vertical="center"/>
    </xf>
    <xf numFmtId="205"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4" xfId="1252" applyFont="1" applyFill="1" applyBorder="1" applyAlignment="1">
      <alignment horizontal="center" vertical="center"/>
    </xf>
    <xf numFmtId="0" fontId="70" fillId="20" borderId="187" xfId="1251" applyFont="1" applyFill="1" applyBorder="1" applyAlignment="1">
      <alignment horizontal="center" vertical="center"/>
    </xf>
    <xf numFmtId="0" fontId="70" fillId="20" borderId="188" xfId="1251" applyFont="1" applyFill="1" applyBorder="1" applyAlignment="1">
      <alignment horizontal="center" vertical="center"/>
    </xf>
    <xf numFmtId="38" fontId="70" fillId="0" borderId="197" xfId="1252" applyFont="1" applyBorder="1">
      <alignment vertical="center"/>
    </xf>
    <xf numFmtId="38" fontId="70" fillId="0" borderId="224" xfId="1252" applyFont="1" applyFill="1" applyBorder="1">
      <alignment vertical="center"/>
    </xf>
    <xf numFmtId="38" fontId="70" fillId="0" borderId="202" xfId="1252" applyFont="1" applyBorder="1">
      <alignment vertical="center"/>
    </xf>
    <xf numFmtId="203" fontId="70" fillId="0" borderId="204" xfId="1253" applyNumberFormat="1" applyFont="1" applyBorder="1">
      <alignment vertical="center"/>
    </xf>
    <xf numFmtId="203" fontId="70" fillId="0" borderId="224" xfId="1253" applyNumberFormat="1" applyFont="1" applyFill="1" applyBorder="1">
      <alignment vertical="center"/>
    </xf>
    <xf numFmtId="0" fontId="70" fillId="0" borderId="148" xfId="1251" applyFont="1" applyBorder="1">
      <alignment vertical="center"/>
    </xf>
    <xf numFmtId="0" fontId="56" fillId="10" borderId="6" xfId="0" applyFont="1" applyFill="1" applyBorder="1" applyAlignment="1">
      <alignment horizontal="center" vertical="center"/>
    </xf>
    <xf numFmtId="0" fontId="56" fillId="0" borderId="0" xfId="0" applyFont="1" applyAlignment="1">
      <alignment horizontal="center" vertical="center"/>
    </xf>
    <xf numFmtId="0" fontId="191" fillId="0" borderId="0" xfId="0" applyFont="1">
      <alignment vertical="center"/>
    </xf>
    <xf numFmtId="0" fontId="71" fillId="0" borderId="0" xfId="0" applyFont="1">
      <alignment vertical="center"/>
    </xf>
    <xf numFmtId="0" fontId="56" fillId="0" borderId="39" xfId="0" applyFont="1" applyBorder="1">
      <alignment vertical="center"/>
    </xf>
    <xf numFmtId="38" fontId="48" fillId="10" borderId="208" xfId="1" applyFont="1" applyFill="1" applyBorder="1" applyAlignment="1">
      <alignment horizontal="center" vertical="center" wrapText="1"/>
    </xf>
    <xf numFmtId="38" fontId="41" fillId="10" borderId="43" xfId="1" applyFont="1" applyFill="1" applyBorder="1" applyAlignment="1">
      <alignment horizontal="center" vertical="center"/>
    </xf>
    <xf numFmtId="0" fontId="176" fillId="0" borderId="0" xfId="1248" applyFont="1">
      <alignment vertical="center"/>
    </xf>
    <xf numFmtId="38" fontId="176" fillId="0" borderId="0" xfId="1249" applyFont="1" applyProtection="1">
      <alignment vertical="center"/>
    </xf>
    <xf numFmtId="0" fontId="176" fillId="0" borderId="0" xfId="1248" applyFont="1" applyAlignment="1">
      <alignment horizontal="center" vertical="center"/>
    </xf>
    <xf numFmtId="205" fontId="126" fillId="0" borderId="0" xfId="1249" applyNumberFormat="1" applyFont="1" applyProtection="1">
      <alignment vertical="center"/>
    </xf>
    <xf numFmtId="205" fontId="40" fillId="0" borderId="0" xfId="1249" applyNumberFormat="1" applyFont="1" applyProtection="1">
      <alignment vertical="center"/>
    </xf>
    <xf numFmtId="0" fontId="70" fillId="0" borderId="0" xfId="1248" applyFont="1">
      <alignment vertical="center"/>
    </xf>
    <xf numFmtId="38" fontId="70" fillId="0" borderId="0" xfId="1249" applyFont="1" applyProtection="1">
      <alignment vertical="center"/>
    </xf>
    <xf numFmtId="0" fontId="70" fillId="0" borderId="0" xfId="1248" applyFont="1" applyAlignment="1">
      <alignment horizontal="center" vertical="center"/>
    </xf>
    <xf numFmtId="205" fontId="70" fillId="0" borderId="0" xfId="1249" applyNumberFormat="1" applyFont="1" applyProtection="1">
      <alignment vertical="center"/>
    </xf>
    <xf numFmtId="38" fontId="70" fillId="0" borderId="224" xfId="1249" applyFont="1" applyFill="1" applyBorder="1" applyAlignment="1" applyProtection="1">
      <alignment horizontal="center" vertical="center"/>
    </xf>
    <xf numFmtId="38" fontId="176" fillId="0" borderId="0" xfId="1249" applyFont="1" applyBorder="1" applyAlignment="1" applyProtection="1">
      <alignment horizontal="center" vertical="center"/>
    </xf>
    <xf numFmtId="0" fontId="70" fillId="3" borderId="187" xfId="1248" applyFont="1" applyFill="1" applyBorder="1" applyAlignment="1">
      <alignment horizontal="center" vertical="center"/>
    </xf>
    <xf numFmtId="0" fontId="70" fillId="3" borderId="188" xfId="1248" applyFont="1" applyFill="1" applyBorder="1" applyAlignment="1">
      <alignment horizontal="center" vertical="center"/>
    </xf>
    <xf numFmtId="38" fontId="70" fillId="3" borderId="188" xfId="1249" applyFont="1" applyFill="1" applyBorder="1" applyAlignment="1" applyProtection="1">
      <alignment horizontal="center" vertical="center"/>
    </xf>
    <xf numFmtId="38" fontId="176" fillId="0" borderId="0" xfId="1249" applyFont="1" applyBorder="1" applyProtection="1">
      <alignment vertical="center"/>
    </xf>
    <xf numFmtId="0" fontId="176" fillId="0" borderId="191" xfId="1248" applyFont="1" applyBorder="1" applyAlignment="1">
      <alignment horizontal="center" vertical="center"/>
    </xf>
    <xf numFmtId="0" fontId="176" fillId="0" borderId="192" xfId="1248" applyFont="1" applyBorder="1" applyAlignment="1">
      <alignment horizontal="center" vertical="center"/>
    </xf>
    <xf numFmtId="38" fontId="187" fillId="0" borderId="224" xfId="1249" applyFont="1" applyBorder="1" applyProtection="1">
      <alignment vertical="center"/>
    </xf>
    <xf numFmtId="206" fontId="176" fillId="0" borderId="198" xfId="1248" applyNumberFormat="1" applyFont="1" applyBorder="1" applyAlignment="1">
      <alignment horizontal="center" vertical="center"/>
    </xf>
    <xf numFmtId="38" fontId="176" fillId="0" borderId="196" xfId="1249" applyFont="1" applyBorder="1" applyProtection="1">
      <alignment vertical="center"/>
    </xf>
    <xf numFmtId="206" fontId="176" fillId="0" borderId="203" xfId="1248" applyNumberFormat="1" applyFont="1" applyBorder="1" applyAlignment="1">
      <alignment horizontal="center" vertical="center"/>
    </xf>
    <xf numFmtId="38" fontId="176" fillId="0" borderId="201" xfId="1249" applyFont="1" applyBorder="1" applyProtection="1">
      <alignment vertical="center"/>
    </xf>
    <xf numFmtId="38" fontId="187" fillId="0" borderId="0" xfId="1249" applyFont="1" applyBorder="1" applyProtection="1">
      <alignment vertical="center"/>
    </xf>
    <xf numFmtId="207" fontId="176" fillId="0" borderId="205" xfId="1248" applyNumberFormat="1" applyFont="1" applyBorder="1" applyAlignment="1">
      <alignment horizontal="center" vertical="center"/>
    </xf>
    <xf numFmtId="38" fontId="176" fillId="0" borderId="206" xfId="1249" applyFont="1" applyBorder="1" applyProtection="1">
      <alignment vertical="center"/>
    </xf>
    <xf numFmtId="0" fontId="70" fillId="0" borderId="151" xfId="1248" applyFont="1" applyBorder="1" applyAlignment="1">
      <alignment horizontal="center" vertical="center"/>
    </xf>
    <xf numFmtId="38" fontId="187" fillId="0" borderId="151" xfId="1249" applyFont="1" applyFill="1" applyBorder="1" applyProtection="1">
      <alignment vertical="center"/>
    </xf>
    <xf numFmtId="38" fontId="187" fillId="0" borderId="0" xfId="1249" applyFont="1" applyFill="1" applyBorder="1" applyProtection="1">
      <alignment vertical="center"/>
    </xf>
    <xf numFmtId="38" fontId="176" fillId="0" borderId="0" xfId="1249" applyFont="1" applyFill="1" applyBorder="1" applyProtection="1">
      <alignment vertical="center"/>
    </xf>
    <xf numFmtId="0" fontId="176" fillId="0" borderId="238" xfId="1248" applyFont="1" applyBorder="1" applyAlignment="1">
      <alignment horizontal="center" vertical="center"/>
    </xf>
    <xf numFmtId="0" fontId="176" fillId="0" borderId="215" xfId="1248" applyFont="1" applyBorder="1" applyAlignment="1">
      <alignment horizontal="center" vertical="center"/>
    </xf>
    <xf numFmtId="38" fontId="70" fillId="0" borderId="0" xfId="1249" applyFont="1" applyFill="1" applyBorder="1" applyAlignment="1" applyProtection="1">
      <alignment horizontal="center" vertical="center"/>
    </xf>
    <xf numFmtId="208" fontId="176" fillId="0" borderId="198" xfId="1248" applyNumberFormat="1" applyFont="1" applyBorder="1" applyAlignment="1">
      <alignment horizontal="center" vertical="center"/>
    </xf>
    <xf numFmtId="196" fontId="176" fillId="0" borderId="196" xfId="1248" applyNumberFormat="1" applyFont="1" applyBorder="1">
      <alignment vertical="center"/>
    </xf>
    <xf numFmtId="208" fontId="176" fillId="0" borderId="203" xfId="1248" applyNumberFormat="1" applyFont="1" applyBorder="1" applyAlignment="1">
      <alignment horizontal="center" vertical="center"/>
    </xf>
    <xf numFmtId="0" fontId="176" fillId="0" borderId="201" xfId="1248" applyFont="1" applyBorder="1">
      <alignment vertical="center"/>
    </xf>
    <xf numFmtId="209" fontId="176" fillId="0" borderId="205" xfId="1248" applyNumberFormat="1" applyFont="1" applyBorder="1" applyAlignment="1">
      <alignment horizontal="center" vertical="center"/>
    </xf>
    <xf numFmtId="0" fontId="176" fillId="0" borderId="206" xfId="1248" applyFont="1" applyBorder="1">
      <alignment vertical="center"/>
    </xf>
    <xf numFmtId="210" fontId="176" fillId="0" borderId="203" xfId="1248" applyNumberFormat="1" applyFont="1" applyBorder="1" applyAlignment="1">
      <alignment horizontal="center" vertical="center"/>
    </xf>
    <xf numFmtId="194" fontId="176" fillId="0" borderId="201" xfId="1249" applyNumberFormat="1" applyFont="1" applyBorder="1" applyProtection="1">
      <alignment vertical="center"/>
    </xf>
    <xf numFmtId="211" fontId="176" fillId="0" borderId="205" xfId="1248" applyNumberFormat="1" applyFont="1" applyBorder="1" applyAlignment="1">
      <alignment horizontal="center" vertical="center"/>
    </xf>
    <xf numFmtId="0" fontId="176" fillId="0" borderId="232" xfId="1248" applyFont="1" applyBorder="1" applyAlignment="1">
      <alignment horizontal="center" vertical="center"/>
    </xf>
    <xf numFmtId="0" fontId="176" fillId="0" borderId="233" xfId="1248" applyFont="1" applyBorder="1" applyAlignment="1">
      <alignment horizontal="center" vertical="center"/>
    </xf>
    <xf numFmtId="212" fontId="176" fillId="0" borderId="198" xfId="1248" applyNumberFormat="1" applyFont="1" applyBorder="1" applyAlignment="1">
      <alignment horizontal="center" vertical="center"/>
    </xf>
    <xf numFmtId="0" fontId="176" fillId="0" borderId="203" xfId="1248" applyFont="1" applyBorder="1" applyAlignment="1">
      <alignment horizontal="center" vertical="center"/>
    </xf>
    <xf numFmtId="0" fontId="176" fillId="0" borderId="205" xfId="1248" applyFont="1" applyBorder="1" applyAlignment="1">
      <alignment horizontal="center" vertical="center"/>
    </xf>
    <xf numFmtId="38" fontId="187" fillId="0" borderId="148" xfId="1249" applyFont="1" applyFill="1" applyBorder="1" applyProtection="1">
      <alignment vertical="center"/>
    </xf>
    <xf numFmtId="38" fontId="187" fillId="0" borderId="224" xfId="1248" applyNumberFormat="1" applyFont="1" applyBorder="1">
      <alignment vertical="center"/>
    </xf>
    <xf numFmtId="0" fontId="176" fillId="0" borderId="224" xfId="1248" applyFont="1" applyBorder="1">
      <alignment vertical="center"/>
    </xf>
    <xf numFmtId="0" fontId="71" fillId="0" borderId="38" xfId="0" applyFont="1" applyBorder="1">
      <alignment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76" fillId="0" borderId="148" xfId="1251" applyFont="1" applyBorder="1" applyAlignment="1">
      <alignment horizontal="center" vertical="center"/>
    </xf>
    <xf numFmtId="0" fontId="176" fillId="0" borderId="145" xfId="1251" applyFont="1" applyBorder="1" applyAlignment="1">
      <alignment horizontal="center" vertical="center"/>
    </xf>
    <xf numFmtId="38" fontId="70" fillId="12" borderId="7" xfId="1" applyFont="1" applyFill="1" applyBorder="1" applyProtection="1">
      <alignment vertical="center"/>
      <protection locked="0"/>
    </xf>
    <xf numFmtId="38" fontId="187" fillId="0" borderId="0" xfId="1" applyFont="1" applyBorder="1" applyProtection="1">
      <alignment vertical="center"/>
    </xf>
    <xf numFmtId="206" fontId="176" fillId="0" borderId="0" xfId="1251" applyNumberFormat="1" applyFont="1" applyAlignment="1">
      <alignment horizontal="center" vertical="center"/>
    </xf>
    <xf numFmtId="216" fontId="176" fillId="0" borderId="0" xfId="1252" applyNumberFormat="1" applyFont="1" applyBorder="1">
      <alignment vertical="center"/>
    </xf>
    <xf numFmtId="0" fontId="176" fillId="0" borderId="0" xfId="1251" applyFont="1" applyAlignment="1">
      <alignment horizontal="right" vertical="center"/>
    </xf>
    <xf numFmtId="0" fontId="92" fillId="0" borderId="38" xfId="0" applyFont="1" applyBorder="1">
      <alignment vertical="center"/>
    </xf>
    <xf numFmtId="0" fontId="81" fillId="0" borderId="67" xfId="0" applyFont="1" applyBorder="1" applyAlignment="1">
      <alignment horizontal="center" vertical="center" wrapText="1"/>
    </xf>
    <xf numFmtId="0" fontId="81" fillId="0" borderId="208" xfId="0" applyFont="1" applyBorder="1" applyAlignment="1">
      <alignment horizontal="center" vertical="center" wrapText="1"/>
    </xf>
    <xf numFmtId="0" fontId="81" fillId="0" borderId="102" xfId="0" applyFont="1" applyBorder="1" applyAlignment="1">
      <alignment horizontal="center" vertical="center" wrapText="1"/>
    </xf>
    <xf numFmtId="0" fontId="94" fillId="3" borderId="179" xfId="0" applyFont="1" applyFill="1" applyBorder="1" applyAlignment="1">
      <alignment horizontal="right" vertical="center"/>
    </xf>
    <xf numFmtId="0" fontId="81" fillId="0" borderId="8" xfId="0" applyFont="1" applyBorder="1" applyAlignment="1" applyProtection="1">
      <alignment horizontal="center" vertical="center" wrapText="1"/>
      <protection locked="0"/>
    </xf>
    <xf numFmtId="0" fontId="94" fillId="0" borderId="9" xfId="0" applyFont="1" applyBorder="1" applyAlignment="1">
      <alignment vertical="center" wrapText="1"/>
    </xf>
    <xf numFmtId="0" fontId="81" fillId="0" borderId="8" xfId="0" applyFont="1" applyBorder="1" applyAlignment="1" applyProtection="1">
      <alignment horizontal="center" vertical="center"/>
      <protection locked="0"/>
    </xf>
    <xf numFmtId="0" fontId="94" fillId="0" borderId="9" xfId="0" applyFont="1" applyBorder="1" applyAlignment="1">
      <alignment horizontal="left" vertical="center"/>
    </xf>
    <xf numFmtId="0" fontId="81" fillId="0" borderId="81" xfId="0" applyFont="1" applyBorder="1" applyAlignment="1" applyProtection="1">
      <alignment horizontal="center" vertical="center"/>
      <protection locked="0"/>
    </xf>
    <xf numFmtId="0" fontId="155" fillId="0" borderId="0" xfId="5" applyFont="1" applyAlignment="1">
      <alignment horizontal="center" vertical="center" wrapText="1"/>
    </xf>
    <xf numFmtId="189" fontId="155" fillId="0" borderId="0" xfId="5" applyNumberFormat="1" applyFont="1" applyAlignment="1">
      <alignment horizontal="center" vertical="center" textRotation="255" shrinkToFit="1"/>
    </xf>
    <xf numFmtId="0" fontId="91" fillId="3" borderId="6" xfId="0" applyFont="1" applyFill="1" applyBorder="1" applyAlignment="1">
      <alignment horizontal="center" vertical="center"/>
    </xf>
    <xf numFmtId="191" fontId="91" fillId="0" borderId="8" xfId="0" applyNumberFormat="1" applyFont="1" applyBorder="1" applyAlignment="1">
      <alignment horizontal="right" vertical="center"/>
    </xf>
    <xf numFmtId="38" fontId="91" fillId="0" borderId="7" xfId="1" applyFont="1" applyBorder="1" applyProtection="1">
      <alignment vertical="center"/>
      <protection locked="0"/>
    </xf>
    <xf numFmtId="0" fontId="91" fillId="0" borderId="9" xfId="0" applyFont="1" applyBorder="1" applyAlignment="1">
      <alignment horizontal="right" vertical="center"/>
    </xf>
    <xf numFmtId="3" fontId="91" fillId="0" borderId="8" xfId="0" applyNumberFormat="1" applyFont="1" applyBorder="1" applyAlignment="1">
      <alignment vertical="center" shrinkToFit="1"/>
    </xf>
    <xf numFmtId="191" fontId="91" fillId="0" borderId="47" xfId="0" applyNumberFormat="1" applyFont="1" applyBorder="1" applyAlignment="1">
      <alignment horizontal="right" vertical="center"/>
    </xf>
    <xf numFmtId="0" fontId="91" fillId="0" borderId="47" xfId="0" applyFont="1" applyBorder="1" applyAlignment="1">
      <alignment horizontal="right" vertical="center"/>
    </xf>
    <xf numFmtId="3" fontId="91" fillId="0" borderId="46" xfId="0" applyNumberFormat="1" applyFont="1" applyBorder="1" applyAlignment="1">
      <alignment vertical="center" shrinkToFit="1"/>
    </xf>
    <xf numFmtId="0" fontId="91" fillId="0" borderId="47" xfId="0" applyFont="1" applyBorder="1">
      <alignment vertical="center"/>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lignment vertical="center"/>
    </xf>
    <xf numFmtId="0" fontId="151" fillId="4" borderId="7" xfId="0" applyFont="1" applyFill="1" applyBorder="1" applyAlignment="1">
      <alignment vertical="center" textRotation="255"/>
    </xf>
    <xf numFmtId="191" fontId="91" fillId="0" borderId="46" xfId="0" applyNumberFormat="1" applyFont="1" applyBorder="1" applyAlignment="1">
      <alignment horizontal="right" vertical="center"/>
    </xf>
    <xf numFmtId="0" fontId="91" fillId="0" borderId="47" xfId="0" applyFont="1" applyBorder="1" applyAlignment="1">
      <alignment vertical="center" wrapText="1"/>
    </xf>
    <xf numFmtId="38" fontId="91" fillId="0" borderId="90" xfId="1" applyFont="1" applyBorder="1" applyAlignment="1" applyProtection="1">
      <alignment vertical="center" shrinkToFit="1"/>
    </xf>
    <xf numFmtId="0" fontId="91" fillId="0" borderId="92" xfId="0" applyFont="1" applyBorder="1" applyAlignment="1">
      <alignment horizontal="right" vertical="center"/>
    </xf>
    <xf numFmtId="38" fontId="91" fillId="0" borderId="90" xfId="1" applyFont="1" applyBorder="1" applyProtection="1">
      <alignment vertical="center"/>
    </xf>
    <xf numFmtId="3" fontId="91" fillId="0" borderId="91" xfId="0" applyNumberFormat="1" applyFont="1" applyBorder="1" applyAlignment="1">
      <alignment vertical="center" shrinkToFit="1"/>
    </xf>
    <xf numFmtId="38" fontId="91" fillId="0" borderId="28" xfId="1" applyFont="1" applyBorder="1" applyAlignment="1" applyProtection="1">
      <alignment vertical="center" shrinkToFit="1"/>
    </xf>
    <xf numFmtId="0" fontId="91" fillId="0" borderId="30" xfId="0" applyFont="1" applyBorder="1" applyAlignment="1">
      <alignment horizontal="right" vertical="center"/>
    </xf>
    <xf numFmtId="38" fontId="91" fillId="0" borderId="28" xfId="1" applyFont="1" applyBorder="1" applyProtection="1">
      <alignment vertical="center"/>
    </xf>
    <xf numFmtId="3" fontId="91" fillId="0" borderId="29" xfId="0" applyNumberFormat="1" applyFont="1" applyBorder="1" applyAlignment="1">
      <alignment vertical="center" shrinkToFit="1"/>
    </xf>
    <xf numFmtId="38" fontId="91" fillId="0" borderId="68" xfId="1" applyFont="1" applyBorder="1" applyAlignment="1" applyProtection="1">
      <alignment vertical="center" shrinkToFit="1"/>
    </xf>
    <xf numFmtId="0" fontId="91" fillId="0" borderId="70" xfId="0" applyFont="1" applyBorder="1" applyAlignment="1">
      <alignment horizontal="right" vertical="center"/>
    </xf>
    <xf numFmtId="38" fontId="91" fillId="0" borderId="68" xfId="1" applyFont="1" applyBorder="1" applyProtection="1">
      <alignment vertical="center"/>
    </xf>
    <xf numFmtId="3" fontId="91" fillId="0" borderId="69" xfId="0" applyNumberFormat="1" applyFont="1" applyBorder="1" applyAlignment="1">
      <alignment vertical="center" shrinkToFit="1"/>
    </xf>
    <xf numFmtId="0" fontId="91" fillId="0" borderId="41" xfId="0" applyFont="1" applyBorder="1" applyAlignment="1">
      <alignment vertical="center" wrapText="1"/>
    </xf>
    <xf numFmtId="38" fontId="91" fillId="0" borderId="34" xfId="1" applyFont="1" applyBorder="1" applyProtection="1">
      <alignment vertical="center"/>
    </xf>
    <xf numFmtId="38" fontId="91" fillId="0" borderId="161" xfId="1" applyFont="1" applyBorder="1" applyProtection="1">
      <alignment vertical="center"/>
    </xf>
    <xf numFmtId="38" fontId="91" fillId="0" borderId="161" xfId="1" applyFont="1" applyBorder="1" applyAlignment="1" applyProtection="1">
      <alignment vertical="center" shrinkToFit="1"/>
    </xf>
    <xf numFmtId="0" fontId="91" fillId="0" borderId="218" xfId="0" applyFont="1" applyBorder="1" applyAlignment="1">
      <alignment horizontal="right" vertical="center"/>
    </xf>
    <xf numFmtId="38" fontId="91" fillId="0" borderId="38" xfId="1" applyFont="1" applyBorder="1" applyProtection="1">
      <alignment vertical="center"/>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2" xfId="0" applyNumberFormat="1" applyFont="1" applyFill="1" applyBorder="1" applyAlignment="1">
      <alignment horizontal="right" vertical="center"/>
    </xf>
    <xf numFmtId="3" fontId="91" fillId="0" borderId="141" xfId="0" applyNumberFormat="1" applyFont="1" applyBorder="1" applyAlignment="1">
      <alignment vertical="center" shrinkToFit="1"/>
    </xf>
    <xf numFmtId="0" fontId="91" fillId="0" borderId="142" xfId="0" applyFont="1" applyBorder="1" applyAlignment="1">
      <alignment horizontal="right" vertical="center"/>
    </xf>
    <xf numFmtId="0" fontId="91" fillId="0" borderId="142" xfId="0" applyFont="1" applyBorder="1">
      <alignment vertical="center"/>
    </xf>
    <xf numFmtId="0" fontId="81" fillId="10" borderId="99" xfId="0" applyFont="1" applyFill="1" applyBorder="1" applyAlignment="1">
      <alignment horizontal="right" vertical="center"/>
    </xf>
    <xf numFmtId="0" fontId="91" fillId="10" borderId="103"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3" xfId="0" applyFont="1" applyBorder="1" applyAlignment="1">
      <alignment horizontal="right" vertical="center"/>
    </xf>
    <xf numFmtId="0" fontId="81" fillId="10" borderId="140" xfId="0" applyFont="1" applyFill="1" applyBorder="1" applyAlignment="1">
      <alignment horizontal="right" vertical="center"/>
    </xf>
    <xf numFmtId="0" fontId="91" fillId="10" borderId="142" xfId="0" applyFont="1" applyFill="1" applyBorder="1" applyAlignment="1">
      <alignment horizontal="right" vertical="center"/>
    </xf>
    <xf numFmtId="0" fontId="91" fillId="0" borderId="33" xfId="0" applyFont="1" applyBorder="1" applyAlignment="1">
      <alignment horizontal="right" vertical="center"/>
    </xf>
    <xf numFmtId="38" fontId="91" fillId="0" borderId="31" xfId="1" applyFont="1" applyBorder="1" applyProtection="1">
      <alignment vertical="center"/>
    </xf>
    <xf numFmtId="3" fontId="91" fillId="0" borderId="32" xfId="0" applyNumberFormat="1" applyFont="1" applyBorder="1" applyAlignment="1">
      <alignment vertical="center" shrinkToFit="1"/>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193" fillId="0" borderId="45" xfId="0" applyNumberFormat="1" applyFont="1" applyBorder="1" applyAlignment="1">
      <alignment vertical="center" shrinkToFit="1"/>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193" fillId="0" borderId="46" xfId="0" applyNumberFormat="1" applyFont="1" applyBorder="1" applyAlignment="1">
      <alignment vertical="center" shrinkToFit="1"/>
    </xf>
    <xf numFmtId="191" fontId="91" fillId="3" borderId="60" xfId="0" applyNumberFormat="1" applyFont="1" applyFill="1" applyBorder="1" applyAlignment="1">
      <alignment horizontal="right" vertical="center"/>
    </xf>
    <xf numFmtId="191" fontId="91" fillId="10" borderId="103" xfId="0" applyNumberFormat="1" applyFont="1" applyFill="1" applyBorder="1" applyAlignment="1">
      <alignment horizontal="right" vertical="center"/>
    </xf>
    <xf numFmtId="3" fontId="91" fillId="0" borderId="99" xfId="0" applyNumberFormat="1" applyFont="1" applyBorder="1" applyAlignment="1">
      <alignment vertical="center" shrinkToFit="1"/>
    </xf>
    <xf numFmtId="0" fontId="91" fillId="0" borderId="102" xfId="0" applyFont="1" applyBorder="1">
      <alignment vertical="center"/>
    </xf>
    <xf numFmtId="0" fontId="56" fillId="0" borderId="6" xfId="0" applyFont="1" applyBorder="1" applyAlignment="1">
      <alignment horizontal="center" vertical="center"/>
    </xf>
    <xf numFmtId="0" fontId="56" fillId="0" borderId="67" xfId="0" applyFont="1" applyBorder="1" applyAlignment="1">
      <alignment horizontal="center" vertical="center"/>
    </xf>
    <xf numFmtId="0" fontId="56" fillId="0" borderId="42" xfId="0" applyFont="1" applyBorder="1" applyAlignment="1">
      <alignment horizontal="center" vertical="center"/>
    </xf>
    <xf numFmtId="0" fontId="56" fillId="0" borderId="6" xfId="0" applyFont="1" applyBorder="1" applyAlignment="1">
      <alignment horizontal="center" vertical="center" wrapText="1"/>
    </xf>
    <xf numFmtId="0" fontId="56" fillId="0" borderId="67" xfId="0" applyFont="1" applyBorder="1" applyAlignment="1">
      <alignment horizontal="center" vertical="center" wrapText="1"/>
    </xf>
    <xf numFmtId="0" fontId="56" fillId="0" borderId="9" xfId="0" applyFont="1" applyBorder="1" applyAlignment="1">
      <alignment horizontal="center" vertical="center"/>
    </xf>
    <xf numFmtId="0" fontId="56" fillId="0" borderId="44" xfId="0" applyFont="1" applyBorder="1" applyAlignment="1">
      <alignment horizontal="center" vertical="center"/>
    </xf>
    <xf numFmtId="217" fontId="59" fillId="0" borderId="6" xfId="1" applyNumberFormat="1" applyFont="1" applyBorder="1">
      <alignment vertical="center"/>
    </xf>
    <xf numFmtId="217" fontId="59" fillId="0" borderId="43" xfId="1" applyNumberFormat="1" applyFont="1" applyBorder="1">
      <alignment vertical="center"/>
    </xf>
    <xf numFmtId="217" fontId="59" fillId="0" borderId="44" xfId="1" applyNumberFormat="1" applyFont="1" applyBorder="1">
      <alignment vertical="center"/>
    </xf>
    <xf numFmtId="217" fontId="81" fillId="0" borderId="98" xfId="1" applyNumberFormat="1" applyFont="1" applyFill="1" applyBorder="1" applyAlignment="1" applyProtection="1">
      <alignment horizontal="right" vertical="center"/>
    </xf>
    <xf numFmtId="217" fontId="81" fillId="0" borderId="208" xfId="1" applyNumberFormat="1" applyFont="1" applyFill="1" applyBorder="1" applyAlignment="1" applyProtection="1">
      <alignment horizontal="right" vertical="center"/>
    </xf>
    <xf numFmtId="217" fontId="59" fillId="0" borderId="6" xfId="1" applyNumberFormat="1" applyFont="1" applyBorder="1" applyAlignment="1">
      <alignment horizontal="right" vertical="center"/>
    </xf>
    <xf numFmtId="217" fontId="59" fillId="0" borderId="43" xfId="1" applyNumberFormat="1" applyFont="1" applyBorder="1" applyAlignment="1">
      <alignment horizontal="right" vertical="center"/>
    </xf>
    <xf numFmtId="217" fontId="41" fillId="0" borderId="6" xfId="1" applyNumberFormat="1" applyFont="1" applyBorder="1" applyAlignment="1">
      <alignment horizontal="right" vertical="center"/>
    </xf>
    <xf numFmtId="217" fontId="59" fillId="0" borderId="208" xfId="1" applyNumberFormat="1" applyFont="1" applyFill="1" applyBorder="1">
      <alignment vertical="center"/>
    </xf>
    <xf numFmtId="217" fontId="59" fillId="0" borderId="102" xfId="1" applyNumberFormat="1" applyFont="1" applyBorder="1">
      <alignment vertical="center"/>
    </xf>
    <xf numFmtId="217" fontId="59" fillId="0" borderId="98" xfId="1" applyNumberFormat="1" applyFont="1" applyFill="1" applyBorder="1">
      <alignment vertical="center"/>
    </xf>
    <xf numFmtId="217" fontId="123" fillId="0" borderId="0" xfId="1" applyNumberFormat="1" applyFont="1" applyAlignment="1" applyProtection="1">
      <alignment vertical="center"/>
    </xf>
    <xf numFmtId="217" fontId="123" fillId="0" borderId="208" xfId="0" applyNumberFormat="1" applyFont="1" applyBorder="1">
      <alignment vertical="center"/>
    </xf>
    <xf numFmtId="49" fontId="68" fillId="0" borderId="37" xfId="9" applyNumberFormat="1" applyFont="1" applyFill="1" applyBorder="1" applyAlignment="1" applyProtection="1">
      <alignment horizontal="center" vertical="center" shrinkToFit="1"/>
    </xf>
    <xf numFmtId="217" fontId="71" fillId="0" borderId="6" xfId="1" applyNumberFormat="1" applyFont="1" applyBorder="1" applyProtection="1">
      <alignment vertical="center"/>
    </xf>
    <xf numFmtId="217" fontId="71" fillId="0" borderId="67" xfId="1" applyNumberFormat="1" applyFont="1" applyBorder="1" applyProtection="1">
      <alignment vertical="center"/>
    </xf>
    <xf numFmtId="217" fontId="71" fillId="0" borderId="43" xfId="1" applyNumberFormat="1" applyFont="1" applyBorder="1" applyProtection="1">
      <alignment vertical="center"/>
    </xf>
    <xf numFmtId="217" fontId="71" fillId="0" borderId="98" xfId="1" applyNumberFormat="1" applyFont="1" applyBorder="1" applyProtection="1">
      <alignment vertical="center"/>
    </xf>
    <xf numFmtId="217" fontId="71" fillId="0" borderId="102" xfId="1" applyNumberFormat="1" applyFont="1" applyBorder="1" applyProtection="1">
      <alignment vertical="center"/>
    </xf>
    <xf numFmtId="217" fontId="187" fillId="0" borderId="207" xfId="1252" applyNumberFormat="1" applyFont="1" applyBorder="1">
      <alignment vertical="center"/>
    </xf>
    <xf numFmtId="217" fontId="123" fillId="0" borderId="67" xfId="0" applyNumberFormat="1" applyFont="1" applyBorder="1">
      <alignment vertical="center"/>
    </xf>
    <xf numFmtId="217" fontId="123" fillId="0" borderId="102" xfId="0" applyNumberFormat="1" applyFont="1" applyBorder="1">
      <alignment vertical="center"/>
    </xf>
    <xf numFmtId="183" fontId="65" fillId="0" borderId="119" xfId="5" applyNumberFormat="1" applyFont="1" applyBorder="1" applyAlignment="1" applyProtection="1">
      <alignment horizontal="right" vertical="center"/>
      <protection locked="0"/>
    </xf>
    <xf numFmtId="183" fontId="65" fillId="0" borderId="120" xfId="5" applyNumberFormat="1" applyFont="1" applyBorder="1" applyAlignment="1" applyProtection="1">
      <alignment horizontal="right" vertical="center"/>
      <protection locked="0"/>
    </xf>
    <xf numFmtId="183" fontId="198" fillId="0" borderId="6" xfId="5" applyNumberFormat="1" applyFont="1" applyBorder="1">
      <alignment vertical="center"/>
    </xf>
    <xf numFmtId="218" fontId="198" fillId="0" borderId="6" xfId="4" applyNumberFormat="1" applyFont="1" applyBorder="1" applyAlignment="1" applyProtection="1">
      <alignment vertical="center"/>
    </xf>
    <xf numFmtId="183" fontId="198" fillId="0" borderId="129" xfId="5" applyNumberFormat="1" applyFont="1" applyBorder="1">
      <alignment vertical="center"/>
    </xf>
    <xf numFmtId="218" fontId="198" fillId="0" borderId="129" xfId="4" applyNumberFormat="1" applyFont="1" applyBorder="1" applyAlignment="1" applyProtection="1">
      <alignment vertical="center"/>
    </xf>
    <xf numFmtId="218" fontId="175" fillId="0" borderId="9" xfId="5" applyNumberFormat="1" applyFont="1" applyBorder="1">
      <alignment vertical="center"/>
    </xf>
    <xf numFmtId="220" fontId="69" fillId="0" borderId="7" xfId="1" applyNumberFormat="1" applyFont="1" applyBorder="1" applyAlignment="1" applyProtection="1">
      <alignment vertical="center"/>
      <protection locked="0"/>
    </xf>
    <xf numFmtId="220" fontId="69" fillId="0" borderId="131" xfId="1" applyNumberFormat="1" applyFont="1" applyBorder="1" applyAlignment="1" applyProtection="1">
      <alignment vertical="center"/>
      <protection locked="0"/>
    </xf>
    <xf numFmtId="217" fontId="70" fillId="0" borderId="194" xfId="1" applyNumberFormat="1" applyFont="1" applyBorder="1" applyProtection="1">
      <alignment vertical="center"/>
      <protection locked="0"/>
    </xf>
    <xf numFmtId="217" fontId="70" fillId="0" borderId="195" xfId="1" applyNumberFormat="1" applyFont="1" applyBorder="1" applyProtection="1">
      <alignment vertical="center"/>
      <protection locked="0"/>
    </xf>
    <xf numFmtId="217" fontId="70" fillId="0" borderId="195" xfId="1" applyNumberFormat="1" applyFont="1" applyFill="1" applyBorder="1" applyProtection="1">
      <alignment vertical="center"/>
      <protection locked="0"/>
    </xf>
    <xf numFmtId="217" fontId="70" fillId="0" borderId="227" xfId="1" applyNumberFormat="1" applyFont="1" applyBorder="1" applyProtection="1">
      <alignment vertical="center"/>
      <protection locked="0"/>
    </xf>
    <xf numFmtId="217" fontId="70" fillId="0" borderId="199" xfId="1" applyNumberFormat="1" applyFont="1" applyBorder="1" applyProtection="1">
      <alignment vertical="center"/>
      <protection locked="0"/>
    </xf>
    <xf numFmtId="217" fontId="70" fillId="0" borderId="200" xfId="1" applyNumberFormat="1" applyFont="1" applyBorder="1" applyProtection="1">
      <alignment vertical="center"/>
      <protection locked="0"/>
    </xf>
    <xf numFmtId="217" fontId="70" fillId="0" borderId="200" xfId="1" applyNumberFormat="1" applyFont="1" applyFill="1" applyBorder="1" applyProtection="1">
      <alignment vertical="center"/>
      <protection locked="0"/>
    </xf>
    <xf numFmtId="217" fontId="70" fillId="0" borderId="163" xfId="1" applyNumberFormat="1" applyFont="1" applyBorder="1" applyProtection="1">
      <alignment vertical="center"/>
      <protection locked="0"/>
    </xf>
    <xf numFmtId="217" fontId="70" fillId="0" borderId="229" xfId="1" applyNumberFormat="1" applyFont="1" applyBorder="1" applyProtection="1">
      <alignment vertical="center"/>
      <protection locked="0"/>
    </xf>
    <xf numFmtId="217" fontId="70" fillId="0" borderId="230" xfId="1" applyNumberFormat="1" applyFont="1" applyBorder="1" applyProtection="1">
      <alignment vertical="center"/>
      <protection locked="0"/>
    </xf>
    <xf numFmtId="217" fontId="70" fillId="0" borderId="230" xfId="1" applyNumberFormat="1" applyFont="1" applyFill="1" applyBorder="1" applyProtection="1">
      <alignment vertical="center"/>
      <protection locked="0"/>
    </xf>
    <xf numFmtId="217" fontId="70" fillId="0" borderId="231" xfId="1" applyNumberFormat="1" applyFont="1" applyBorder="1" applyProtection="1">
      <alignment vertical="center"/>
      <protection locked="0"/>
    </xf>
    <xf numFmtId="220" fontId="70" fillId="0" borderId="194" xfId="1" applyNumberFormat="1" applyFont="1" applyBorder="1" applyProtection="1">
      <alignment vertical="center"/>
      <protection locked="0"/>
    </xf>
    <xf numFmtId="220" fontId="70" fillId="0" borderId="195" xfId="1" applyNumberFormat="1" applyFont="1" applyBorder="1" applyProtection="1">
      <alignment vertical="center"/>
      <protection locked="0"/>
    </xf>
    <xf numFmtId="220" fontId="70" fillId="0" borderId="195" xfId="1" applyNumberFormat="1" applyFont="1" applyFill="1" applyBorder="1" applyProtection="1">
      <alignment vertical="center"/>
      <protection locked="0"/>
    </xf>
    <xf numFmtId="220" fontId="70" fillId="0" borderId="227" xfId="1" applyNumberFormat="1" applyFont="1" applyBorder="1" applyProtection="1">
      <alignment vertical="center"/>
      <protection locked="0"/>
    </xf>
    <xf numFmtId="220" fontId="70" fillId="0" borderId="199" xfId="1" applyNumberFormat="1" applyFont="1" applyBorder="1" applyProtection="1">
      <alignment vertical="center"/>
      <protection locked="0"/>
    </xf>
    <xf numFmtId="220" fontId="70" fillId="0" borderId="200" xfId="1" applyNumberFormat="1" applyFont="1" applyBorder="1" applyProtection="1">
      <alignment vertical="center"/>
      <protection locked="0"/>
    </xf>
    <xf numFmtId="220" fontId="70" fillId="0" borderId="163" xfId="1" applyNumberFormat="1" applyFont="1" applyBorder="1" applyProtection="1">
      <alignment vertical="center"/>
      <protection locked="0"/>
    </xf>
    <xf numFmtId="220" fontId="70" fillId="0" borderId="229" xfId="1" applyNumberFormat="1" applyFont="1" applyBorder="1" applyProtection="1">
      <alignment vertical="center"/>
      <protection locked="0"/>
    </xf>
    <xf numFmtId="220" fontId="70" fillId="0" borderId="230" xfId="1" applyNumberFormat="1" applyFont="1" applyBorder="1" applyProtection="1">
      <alignment vertical="center"/>
      <protection locked="0"/>
    </xf>
    <xf numFmtId="220" fontId="70" fillId="0" borderId="231" xfId="1" applyNumberFormat="1" applyFont="1" applyBorder="1" applyProtection="1">
      <alignment vertical="center"/>
      <protection locked="0"/>
    </xf>
    <xf numFmtId="220" fontId="70" fillId="0" borderId="163" xfId="1" applyNumberFormat="1" applyFont="1" applyFill="1" applyBorder="1" applyProtection="1">
      <alignment vertical="center"/>
      <protection locked="0"/>
    </xf>
    <xf numFmtId="220" fontId="56" fillId="0" borderId="6" xfId="0" applyNumberFormat="1" applyFont="1" applyBorder="1" applyProtection="1">
      <alignment vertical="center"/>
      <protection locked="0"/>
    </xf>
    <xf numFmtId="220" fontId="56" fillId="0" borderId="67" xfId="0" applyNumberFormat="1" applyFont="1" applyBorder="1" applyProtection="1">
      <alignment vertical="center"/>
      <protection locked="0"/>
    </xf>
    <xf numFmtId="220" fontId="56" fillId="0" borderId="44" xfId="0" applyNumberFormat="1" applyFont="1" applyBorder="1" applyProtection="1">
      <alignment vertical="center"/>
      <protection locked="0"/>
    </xf>
    <xf numFmtId="221" fontId="70" fillId="0" borderId="195" xfId="1252" applyNumberFormat="1" applyFont="1" applyFill="1" applyBorder="1" applyProtection="1">
      <alignment vertical="center"/>
      <protection locked="0"/>
    </xf>
    <xf numFmtId="221" fontId="70" fillId="0" borderId="200" xfId="1252" applyNumberFormat="1" applyFont="1" applyFill="1" applyBorder="1" applyProtection="1">
      <alignment vertical="center"/>
      <protection locked="0"/>
    </xf>
    <xf numFmtId="221" fontId="70" fillId="0" borderId="212" xfId="1252" applyNumberFormat="1" applyFont="1" applyFill="1" applyBorder="1" applyProtection="1">
      <alignment vertical="center"/>
      <protection locked="0"/>
    </xf>
    <xf numFmtId="219" fontId="70" fillId="0" borderId="196" xfId="1251" applyNumberFormat="1" applyFont="1" applyBorder="1" applyProtection="1">
      <alignment vertical="center"/>
      <protection locked="0"/>
    </xf>
    <xf numFmtId="219" fontId="70" fillId="0" borderId="201" xfId="1251" applyNumberFormat="1" applyFont="1" applyBorder="1" applyProtection="1">
      <alignment vertical="center"/>
      <protection locked="0"/>
    </xf>
    <xf numFmtId="219" fontId="70" fillId="0" borderId="213" xfId="1251" applyNumberFormat="1" applyFont="1" applyBorder="1" applyProtection="1">
      <alignment vertical="center"/>
      <protection locked="0"/>
    </xf>
    <xf numFmtId="219" fontId="70" fillId="0" borderId="215" xfId="1251" applyNumberFormat="1" applyFont="1" applyBorder="1" applyProtection="1">
      <alignment vertical="center"/>
      <protection locked="0"/>
    </xf>
    <xf numFmtId="222" fontId="87" fillId="0" borderId="53" xfId="2" applyNumberFormat="1" applyFont="1" applyBorder="1" applyAlignment="1" applyProtection="1">
      <alignment vertical="center" shrinkToFit="1"/>
      <protection locked="0"/>
    </xf>
    <xf numFmtId="222" fontId="87" fillId="16" borderId="6" xfId="2" applyNumberFormat="1" applyFont="1" applyFill="1" applyBorder="1" applyAlignment="1" applyProtection="1">
      <alignment vertical="center" shrinkToFit="1"/>
      <protection locked="0"/>
    </xf>
    <xf numFmtId="222" fontId="87" fillId="16" borderId="6" xfId="2" applyNumberFormat="1" applyFont="1" applyFill="1" applyBorder="1" applyAlignment="1">
      <alignment vertical="center" shrinkToFit="1"/>
    </xf>
    <xf numFmtId="222" fontId="87" fillId="15" borderId="6" xfId="2" applyNumberFormat="1" applyFont="1" applyFill="1" applyBorder="1" applyAlignment="1" applyProtection="1">
      <alignment vertical="center" shrinkToFit="1"/>
      <protection locked="0"/>
    </xf>
    <xf numFmtId="222" fontId="87" fillId="15" borderId="6" xfId="2" applyNumberFormat="1" applyFont="1" applyFill="1" applyBorder="1" applyAlignment="1">
      <alignment vertical="center" shrinkToFit="1"/>
    </xf>
    <xf numFmtId="222" fontId="87" fillId="0" borderId="6" xfId="2" applyNumberFormat="1" applyFont="1" applyBorder="1" applyAlignment="1">
      <alignment vertical="center" shrinkToFit="1"/>
    </xf>
    <xf numFmtId="222" fontId="87" fillId="0" borderId="77" xfId="2" applyNumberFormat="1" applyFont="1" applyBorder="1" applyAlignment="1" applyProtection="1">
      <alignment vertical="center" shrinkToFit="1"/>
      <protection locked="0"/>
    </xf>
    <xf numFmtId="222" fontId="87" fillId="16" borderId="42" xfId="2" applyNumberFormat="1" applyFont="1" applyFill="1" applyBorder="1" applyAlignment="1" applyProtection="1">
      <alignment vertical="center" shrinkToFit="1"/>
      <protection locked="0"/>
    </xf>
    <xf numFmtId="222" fontId="87" fillId="16" borderId="42" xfId="2" applyNumberFormat="1" applyFont="1" applyFill="1" applyBorder="1" applyAlignment="1">
      <alignment vertical="center" shrinkToFit="1"/>
    </xf>
    <xf numFmtId="222" fontId="87" fillId="15" borderId="42" xfId="2" applyNumberFormat="1" applyFont="1" applyFill="1" applyBorder="1" applyAlignment="1" applyProtection="1">
      <alignment vertical="center" shrinkToFit="1"/>
      <protection locked="0"/>
    </xf>
    <xf numFmtId="222" fontId="87" fillId="15" borderId="42" xfId="2" applyNumberFormat="1" applyFont="1" applyFill="1" applyBorder="1" applyAlignment="1">
      <alignment vertical="center" shrinkToFit="1"/>
    </xf>
    <xf numFmtId="222" fontId="87" fillId="0" borderId="42" xfId="2" applyNumberFormat="1" applyFont="1" applyBorder="1" applyAlignment="1">
      <alignment vertical="center" shrinkToFit="1"/>
    </xf>
    <xf numFmtId="222" fontId="87" fillId="16" borderId="107" xfId="2" applyNumberFormat="1" applyFont="1" applyFill="1" applyBorder="1" applyAlignment="1">
      <alignment vertical="center" shrinkToFit="1"/>
    </xf>
    <xf numFmtId="222" fontId="87" fillId="15" borderId="107" xfId="2" applyNumberFormat="1" applyFont="1" applyFill="1" applyBorder="1" applyAlignment="1">
      <alignment vertical="center" shrinkToFit="1"/>
    </xf>
    <xf numFmtId="222" fontId="87" fillId="0" borderId="107" xfId="2" applyNumberFormat="1" applyFont="1" applyBorder="1" applyAlignment="1">
      <alignment vertical="center" shrinkToFit="1"/>
    </xf>
    <xf numFmtId="222" fontId="88" fillId="16" borderId="116" xfId="2" applyNumberFormat="1" applyFont="1" applyFill="1" applyBorder="1" applyAlignment="1">
      <alignment horizontal="right" vertical="center" shrinkToFit="1"/>
    </xf>
    <xf numFmtId="222" fontId="88" fillId="15" borderId="116" xfId="2" applyNumberFormat="1" applyFont="1" applyFill="1" applyBorder="1" applyAlignment="1">
      <alignment horizontal="right" vertical="center" shrinkToFit="1"/>
    </xf>
    <xf numFmtId="222" fontId="88" fillId="0" borderId="116" xfId="2" applyNumberFormat="1" applyFont="1" applyBorder="1" applyAlignment="1">
      <alignment horizontal="right" vertical="center" shrinkToFit="1"/>
    </xf>
    <xf numFmtId="223" fontId="41" fillId="0" borderId="208" xfId="1" quotePrefix="1" applyNumberFormat="1" applyFont="1" applyBorder="1" applyAlignment="1">
      <alignment horizontal="right" vertical="center"/>
    </xf>
    <xf numFmtId="223" fontId="41" fillId="0" borderId="208" xfId="1" applyNumberFormat="1" applyFont="1" applyBorder="1" applyAlignment="1">
      <alignment horizontal="right" vertical="center"/>
    </xf>
    <xf numFmtId="187" fontId="81" fillId="0" borderId="7" xfId="0" applyNumberFormat="1" applyFont="1" applyBorder="1" applyAlignment="1">
      <alignment vertical="center" shrinkToFit="1"/>
    </xf>
    <xf numFmtId="0" fontId="45" fillId="0" borderId="67" xfId="0" applyFont="1" applyBorder="1" applyAlignment="1">
      <alignment vertical="center" wrapText="1"/>
    </xf>
    <xf numFmtId="0" fontId="159" fillId="0" borderId="8" xfId="6" applyFont="1" applyBorder="1" applyAlignment="1">
      <alignment horizontal="center" vertical="center"/>
    </xf>
    <xf numFmtId="49" fontId="155" fillId="0" borderId="9" xfId="12" applyNumberFormat="1" applyFont="1" applyBorder="1" applyAlignment="1">
      <alignment horizontal="center" vertical="center" shrinkToFit="1"/>
    </xf>
    <xf numFmtId="49" fontId="155" fillId="0" borderId="60" xfId="12" applyNumberFormat="1" applyFont="1" applyBorder="1" applyAlignment="1">
      <alignment horizontal="center" vertical="center" shrinkToFit="1"/>
    </xf>
    <xf numFmtId="49" fontId="155" fillId="0" borderId="103" xfId="12" applyNumberFormat="1" applyFont="1" applyBorder="1" applyAlignment="1">
      <alignment horizontal="center" vertical="center" shrinkToFit="1"/>
    </xf>
    <xf numFmtId="0" fontId="155" fillId="0" borderId="9" xfId="12" applyFont="1" applyBorder="1" applyAlignment="1">
      <alignment horizontal="center" vertical="center" shrinkToFit="1"/>
    </xf>
    <xf numFmtId="0" fontId="155" fillId="0" borderId="60" xfId="12" applyFont="1" applyBorder="1" applyAlignment="1">
      <alignment horizontal="center" vertical="center" shrinkToFit="1"/>
    </xf>
    <xf numFmtId="0" fontId="155" fillId="0" borderId="103" xfId="12" applyFont="1" applyBorder="1" applyAlignment="1">
      <alignment horizontal="center" vertical="center" shrinkToFit="1"/>
    </xf>
    <xf numFmtId="0" fontId="190" fillId="0" borderId="0" xfId="1251" applyFont="1" applyAlignment="1">
      <alignment horizontal="left" vertical="center"/>
    </xf>
    <xf numFmtId="0" fontId="170" fillId="0" borderId="0" xfId="2" applyFont="1"/>
    <xf numFmtId="0" fontId="200" fillId="0" borderId="0" xfId="2" applyFont="1" applyAlignment="1">
      <alignment vertical="center"/>
    </xf>
    <xf numFmtId="0" fontId="201" fillId="0" borderId="0" xfId="2" applyFont="1" applyAlignment="1">
      <alignment vertical="center"/>
    </xf>
    <xf numFmtId="0" fontId="90" fillId="0" borderId="6" xfId="0" applyFont="1" applyBorder="1" applyAlignment="1">
      <alignment horizontal="center" vertical="center"/>
    </xf>
    <xf numFmtId="0" fontId="92" fillId="0" borderId="6" xfId="0" applyFont="1" applyBorder="1" applyAlignment="1">
      <alignment vertical="center" wrapText="1"/>
    </xf>
    <xf numFmtId="217" fontId="187" fillId="0" borderId="245" xfId="1" applyNumberFormat="1" applyFont="1" applyBorder="1" applyAlignment="1" applyProtection="1">
      <alignment vertical="center" shrinkToFit="1"/>
    </xf>
    <xf numFmtId="217" fontId="187" fillId="0" borderId="101" xfId="1" applyNumberFormat="1" applyFont="1" applyBorder="1" applyAlignment="1" applyProtection="1">
      <alignment vertical="center" shrinkToFit="1"/>
    </xf>
    <xf numFmtId="217" fontId="187" fillId="0" borderId="106" xfId="1" applyNumberFormat="1" applyFont="1" applyBorder="1" applyAlignment="1" applyProtection="1">
      <alignment vertical="center" shrinkToFit="1"/>
    </xf>
    <xf numFmtId="217" fontId="187" fillId="0" borderId="244" xfId="1" applyNumberFormat="1" applyFont="1" applyBorder="1" applyAlignment="1" applyProtection="1">
      <alignment vertical="center" shrinkToFit="1"/>
    </xf>
    <xf numFmtId="217" fontId="187" fillId="0" borderId="151" xfId="1" applyNumberFormat="1" applyFont="1" applyBorder="1" applyAlignment="1" applyProtection="1">
      <alignment vertical="center" shrinkToFit="1"/>
    </xf>
    <xf numFmtId="217" fontId="187" fillId="0" borderId="106" xfId="1249" applyNumberFormat="1" applyFont="1" applyBorder="1" applyAlignment="1" applyProtection="1">
      <alignment vertical="center" shrinkToFit="1"/>
    </xf>
    <xf numFmtId="0" fontId="70" fillId="0" borderId="199" xfId="1248" applyFont="1" applyBorder="1" applyProtection="1">
      <alignment vertical="center"/>
      <protection locked="0"/>
    </xf>
    <xf numFmtId="0" fontId="70" fillId="0" borderId="200" xfId="1248" applyFont="1" applyBorder="1" applyProtection="1">
      <alignment vertical="center"/>
      <protection locked="0"/>
    </xf>
    <xf numFmtId="38" fontId="70" fillId="0" borderId="200"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155" fillId="9" borderId="0" xfId="6" applyFont="1" applyFill="1" applyAlignment="1">
      <alignment vertical="top" wrapText="1"/>
    </xf>
    <xf numFmtId="0" fontId="155"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lignment vertical="center" shrinkToFit="1"/>
    </xf>
    <xf numFmtId="0" fontId="91" fillId="10" borderId="92" xfId="0" applyFont="1" applyFill="1" applyBorder="1" applyAlignment="1">
      <alignment horizontal="right" vertical="center"/>
    </xf>
    <xf numFmtId="0" fontId="91" fillId="10" borderId="35" xfId="0" applyFont="1" applyFill="1" applyBorder="1">
      <alignment vertical="center"/>
    </xf>
    <xf numFmtId="3" fontId="91" fillId="10" borderId="0" xfId="0" applyNumberFormat="1" applyFont="1" applyFill="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38" fontId="70" fillId="0" borderId="0" xfId="1" applyFont="1">
      <alignment vertical="center"/>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2" xfId="0" applyFont="1" applyBorder="1" applyAlignment="1">
      <alignment horizontal="right" vertical="center"/>
    </xf>
    <xf numFmtId="0" fontId="91" fillId="0" borderId="29" xfId="0" applyFont="1" applyBorder="1" applyAlignment="1">
      <alignment horizontal="right" vertical="center"/>
    </xf>
    <xf numFmtId="0" fontId="91" fillId="0" borderId="32" xfId="0" applyFont="1" applyBorder="1" applyAlignment="1">
      <alignment horizontal="right" vertical="center"/>
    </xf>
    <xf numFmtId="0" fontId="91" fillId="0" borderId="253"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99"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lignment vertical="center" shrinkToFit="1"/>
    </xf>
    <xf numFmtId="0" fontId="91" fillId="10" borderId="25" xfId="0" applyFont="1" applyFill="1" applyBorder="1">
      <alignment vertical="center"/>
    </xf>
    <xf numFmtId="0" fontId="91" fillId="10" borderId="27" xfId="0" applyFont="1" applyFill="1" applyBorder="1">
      <alignmen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83" fillId="0" borderId="0" xfId="6" applyFont="1" applyAlignment="1"/>
    <xf numFmtId="0" fontId="155" fillId="0" borderId="0" xfId="6" applyFont="1" applyAlignment="1">
      <alignment vertical="center" wrapText="1" shrinkToFit="1"/>
    </xf>
    <xf numFmtId="38" fontId="94" fillId="0" borderId="9" xfId="1" applyFont="1" applyBorder="1" applyAlignment="1">
      <alignment vertical="center"/>
    </xf>
    <xf numFmtId="38" fontId="94" fillId="0" borderId="0" xfId="1" applyFont="1" applyBorder="1" applyAlignment="1">
      <alignment vertical="center"/>
    </xf>
    <xf numFmtId="38" fontId="41" fillId="22" borderId="6" xfId="1" applyFont="1" applyFill="1" applyBorder="1" applyAlignment="1">
      <alignment horizontal="center" vertical="center"/>
    </xf>
    <xf numFmtId="38" fontId="41" fillId="0" borderId="35" xfId="1" applyFont="1" applyFill="1" applyBorder="1" applyAlignment="1">
      <alignment horizontal="right" vertical="center"/>
    </xf>
    <xf numFmtId="217" fontId="59" fillId="0" borderId="67" xfId="1" applyNumberFormat="1" applyFont="1" applyFill="1" applyBorder="1">
      <alignment vertical="center"/>
    </xf>
    <xf numFmtId="38" fontId="41" fillId="0" borderId="0" xfId="1" applyFont="1" applyFill="1" applyBorder="1" applyAlignment="1">
      <alignment horizontal="right" vertical="center"/>
    </xf>
    <xf numFmtId="217" fontId="59" fillId="12" borderId="6" xfId="1" applyNumberFormat="1" applyFont="1" applyFill="1" applyBorder="1" applyAlignment="1">
      <alignment horizontal="right" vertical="center"/>
    </xf>
    <xf numFmtId="38" fontId="206" fillId="0" borderId="0" xfId="1" applyFont="1">
      <alignment vertical="center"/>
    </xf>
    <xf numFmtId="38" fontId="41" fillId="0" borderId="35" xfId="1" applyFont="1" applyFill="1" applyBorder="1">
      <alignment vertical="center"/>
    </xf>
    <xf numFmtId="217" fontId="59" fillId="0" borderId="42" xfId="1" applyNumberFormat="1" applyFont="1" applyBorder="1">
      <alignment vertical="center"/>
    </xf>
    <xf numFmtId="223" fontId="41" fillId="0" borderId="67" xfId="1" quotePrefix="1" applyNumberFormat="1" applyFont="1" applyBorder="1" applyAlignment="1">
      <alignment horizontal="right" vertical="center"/>
    </xf>
    <xf numFmtId="223" fontId="41" fillId="0" borderId="98" xfId="1" quotePrefix="1" applyNumberFormat="1" applyFont="1" applyBorder="1" applyAlignment="1">
      <alignment horizontal="right" vertical="center"/>
    </xf>
    <xf numFmtId="38" fontId="41" fillId="24" borderId="98"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Protection="1">
      <alignment vertical="center"/>
      <protection locked="0"/>
    </xf>
    <xf numFmtId="0" fontId="99" fillId="9" borderId="0" xfId="6" applyFont="1" applyFill="1" applyAlignment="1" applyProtection="1">
      <alignment horizontal="left" vertical="center" indent="1"/>
      <protection locked="0"/>
    </xf>
    <xf numFmtId="0" fontId="87" fillId="9" borderId="38" xfId="6" applyFont="1" applyFill="1" applyBorder="1" applyAlignment="1" applyProtection="1">
      <protection locked="0"/>
    </xf>
    <xf numFmtId="0" fontId="161" fillId="0" borderId="38" xfId="6" applyFont="1" applyBorder="1" applyProtection="1">
      <alignment vertical="center"/>
      <protection locked="0"/>
    </xf>
    <xf numFmtId="0" fontId="161" fillId="0" borderId="0" xfId="6" applyFont="1" applyProtection="1">
      <alignment vertical="center"/>
      <protection locked="0"/>
    </xf>
    <xf numFmtId="0" fontId="161" fillId="0" borderId="38" xfId="6" applyFont="1" applyBorder="1" applyProtection="1">
      <alignment vertical="center"/>
      <protection locked="0" hidden="1"/>
    </xf>
    <xf numFmtId="0" fontId="161" fillId="0" borderId="0" xfId="6" applyFont="1" applyProtection="1">
      <alignment vertical="center"/>
      <protection locked="0" hidden="1"/>
    </xf>
    <xf numFmtId="0" fontId="161" fillId="0" borderId="40" xfId="6" applyFont="1" applyBorder="1" applyProtection="1">
      <alignment vertical="center"/>
      <protection locked="0" hidden="1"/>
    </xf>
    <xf numFmtId="0" fontId="161" fillId="0" borderId="37" xfId="6" applyFont="1" applyBorder="1" applyProtection="1">
      <alignment vertical="center"/>
      <protection locked="0" hidden="1"/>
    </xf>
    <xf numFmtId="38" fontId="50" fillId="0" borderId="90" xfId="1" applyFont="1" applyFill="1" applyBorder="1" applyAlignment="1" applyProtection="1">
      <alignment vertical="center" shrinkToFit="1"/>
    </xf>
    <xf numFmtId="0" fontId="50" fillId="0" borderId="92" xfId="0" applyFont="1" applyBorder="1" applyAlignment="1">
      <alignment horizontal="right" vertical="center"/>
    </xf>
    <xf numFmtId="38" fontId="50" fillId="0" borderId="28" xfId="1" applyFont="1" applyFill="1" applyBorder="1" applyAlignment="1" applyProtection="1">
      <alignment vertical="center" shrinkToFit="1"/>
    </xf>
    <xf numFmtId="0" fontId="50" fillId="0" borderId="30" xfId="0" applyFont="1" applyBorder="1" applyAlignment="1">
      <alignment horizontal="right" vertical="center"/>
    </xf>
    <xf numFmtId="38" fontId="50" fillId="0" borderId="68" xfId="1" applyFont="1" applyFill="1" applyBorder="1" applyAlignment="1" applyProtection="1">
      <alignment vertical="center" shrinkToFit="1"/>
    </xf>
    <xf numFmtId="0" fontId="50" fillId="0" borderId="70" xfId="0" applyFont="1" applyBorder="1" applyAlignment="1">
      <alignment horizontal="right" vertical="center"/>
    </xf>
    <xf numFmtId="0" fontId="207" fillId="11" borderId="0" xfId="2" applyFont="1" applyFill="1" applyAlignment="1" applyProtection="1">
      <alignment vertical="center"/>
      <protection hidden="1"/>
    </xf>
    <xf numFmtId="0" fontId="209"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10" fillId="0" borderId="0" xfId="2" applyFont="1" applyAlignment="1" applyProtection="1">
      <alignment vertical="center"/>
      <protection hidden="1"/>
    </xf>
    <xf numFmtId="0" fontId="147" fillId="0" borderId="0" xfId="2" applyFont="1" applyAlignment="1" applyProtection="1">
      <alignment vertical="center"/>
      <protection hidden="1"/>
    </xf>
    <xf numFmtId="0" fontId="48" fillId="0" borderId="0" xfId="12" applyFont="1" applyProtection="1">
      <alignment vertical="center"/>
      <protection hidden="1"/>
    </xf>
    <xf numFmtId="0" fontId="211" fillId="0" borderId="0" xfId="12" applyFont="1" applyProtection="1">
      <alignment vertical="center"/>
      <protection hidden="1"/>
    </xf>
    <xf numFmtId="0" fontId="48" fillId="9" borderId="0" xfId="12" applyFont="1" applyFill="1" applyProtection="1">
      <alignment vertical="center"/>
      <protection hidden="1"/>
    </xf>
    <xf numFmtId="0" fontId="48" fillId="9" borderId="0" xfId="12" applyFont="1" applyFill="1" applyAlignment="1" applyProtection="1">
      <alignment horizontal="center" vertical="center"/>
      <protection hidden="1"/>
    </xf>
    <xf numFmtId="38" fontId="48" fillId="9" borderId="0" xfId="9" applyFont="1" applyFill="1" applyProtection="1">
      <alignment vertical="center"/>
      <protection hidden="1"/>
    </xf>
    <xf numFmtId="49" fontId="48" fillId="9" borderId="0" xfId="12" applyNumberFormat="1" applyFont="1" applyFill="1" applyProtection="1">
      <alignment vertical="center"/>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vertical="top"/>
      <protection hidden="1"/>
    </xf>
    <xf numFmtId="49" fontId="212" fillId="9" borderId="0" xfId="6" applyNumberFormat="1" applyFont="1" applyFill="1" applyAlignment="1" applyProtection="1">
      <alignment vertical="top"/>
      <protection hidden="1"/>
    </xf>
    <xf numFmtId="0" fontId="5" fillId="0" borderId="0" xfId="1258" applyProtection="1">
      <alignment vertical="center"/>
      <protection hidden="1"/>
    </xf>
    <xf numFmtId="0" fontId="48" fillId="0" borderId="0" xfId="12" applyFont="1" applyAlignment="1" applyProtection="1">
      <alignment horizontal="center" vertical="center"/>
      <protection hidden="1"/>
    </xf>
    <xf numFmtId="20" fontId="48"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8" fillId="9" borderId="0" xfId="6" applyNumberFormat="1" applyFont="1" applyFill="1" applyAlignment="1" applyProtection="1">
      <alignment horizontal="left" vertical="center"/>
      <protection hidden="1"/>
    </xf>
    <xf numFmtId="49" fontId="48"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08" fillId="0" borderId="0" xfId="12" applyFont="1" applyProtection="1">
      <alignment vertical="center"/>
      <protection hidden="1"/>
    </xf>
    <xf numFmtId="0" fontId="165"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8" fillId="0" borderId="0" xfId="9" applyFont="1" applyProtection="1">
      <alignment vertical="center"/>
      <protection hidden="1"/>
    </xf>
    <xf numFmtId="0" fontId="48" fillId="9" borderId="0" xfId="12" applyFont="1" applyFill="1" applyAlignment="1" applyProtection="1">
      <alignment horizontal="right" vertical="distributed" wrapText="1"/>
      <protection hidden="1"/>
    </xf>
    <xf numFmtId="49" fontId="48" fillId="9" borderId="0" xfId="6" applyNumberFormat="1" applyFont="1" applyFill="1" applyAlignment="1" applyProtection="1">
      <alignment vertical="top" wrapText="1" shrinkToFit="1"/>
      <protection hidden="1"/>
    </xf>
    <xf numFmtId="49" fontId="48" fillId="9" borderId="0" xfId="6" applyNumberFormat="1" applyFont="1" applyFill="1" applyAlignment="1" applyProtection="1">
      <alignment vertical="top" shrinkToFit="1"/>
      <protection hidden="1"/>
    </xf>
    <xf numFmtId="0" fontId="48" fillId="0" borderId="0" xfId="12" applyFont="1" applyAlignment="1" applyProtection="1">
      <alignment horizontal="left" vertical="center"/>
      <protection hidden="1"/>
    </xf>
    <xf numFmtId="188" fontId="48" fillId="9" borderId="0" xfId="12" applyNumberFormat="1" applyFont="1" applyFill="1" applyAlignment="1" applyProtection="1">
      <alignment vertical="center" shrinkToFit="1"/>
      <protection hidden="1"/>
    </xf>
    <xf numFmtId="0" fontId="208" fillId="0" borderId="0" xfId="2" applyFont="1" applyAlignment="1">
      <alignment vertical="center"/>
    </xf>
    <xf numFmtId="49" fontId="26" fillId="0" borderId="30"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0" fontId="26" fillId="0" borderId="33" xfId="0" applyFont="1" applyBorder="1" applyAlignment="1" applyProtection="1">
      <alignment horizontal="left" vertical="center" indent="1" shrinkToFit="1"/>
      <protection locked="0"/>
    </xf>
    <xf numFmtId="0" fontId="204" fillId="9" borderId="8" xfId="6" applyFont="1" applyFill="1" applyBorder="1" applyAlignment="1">
      <alignment horizontal="center" vertical="center" wrapText="1"/>
    </xf>
    <xf numFmtId="0" fontId="65" fillId="9" borderId="0" xfId="6" applyFont="1" applyFill="1" applyAlignment="1" applyProtection="1">
      <alignment vertical="center" shrinkToFit="1"/>
      <protection hidden="1"/>
    </xf>
    <xf numFmtId="0" fontId="41" fillId="0" borderId="35" xfId="0" applyFont="1" applyBorder="1" applyAlignment="1">
      <alignment horizontal="left" vertical="center" indent="1" shrinkToFit="1"/>
    </xf>
    <xf numFmtId="0" fontId="41" fillId="0" borderId="35" xfId="0" applyFont="1" applyBorder="1" applyAlignment="1">
      <alignment vertical="center" shrinkToFit="1"/>
    </xf>
    <xf numFmtId="0" fontId="116" fillId="0" borderId="35" xfId="0" applyFont="1" applyBorder="1" applyAlignment="1">
      <alignment vertical="center" shrinkToFit="1"/>
    </xf>
    <xf numFmtId="0" fontId="65" fillId="9" borderId="35" xfId="6" applyFont="1" applyFill="1" applyBorder="1" applyAlignment="1" applyProtection="1">
      <alignment horizontal="left" vertical="center" indent="1" shrinkToFit="1"/>
      <protection hidden="1"/>
    </xf>
    <xf numFmtId="0" fontId="26" fillId="0" borderId="28" xfId="0" applyFont="1" applyBorder="1" applyAlignment="1" applyProtection="1">
      <alignment horizontal="left" vertical="center" indent="1"/>
      <protection locked="0"/>
    </xf>
    <xf numFmtId="0" fontId="26" fillId="0" borderId="28" xfId="0" applyFont="1" applyBorder="1" applyAlignment="1" applyProtection="1">
      <alignment horizontal="left" vertical="center" wrapText="1" indent="1"/>
      <protection locked="0"/>
    </xf>
    <xf numFmtId="0" fontId="26" fillId="9" borderId="255" xfId="0" applyFont="1" applyFill="1" applyBorder="1" applyAlignment="1" applyProtection="1">
      <alignment horizontal="left" vertical="center" indent="1" shrinkToFit="1"/>
      <protection locked="0"/>
    </xf>
    <xf numFmtId="217" fontId="56" fillId="0" borderId="6" xfId="1" applyNumberFormat="1" applyFont="1" applyFill="1" applyBorder="1" applyProtection="1">
      <alignment vertical="center"/>
      <protection locked="0"/>
    </xf>
    <xf numFmtId="38" fontId="87" fillId="0" borderId="0" xfId="1255" applyFont="1" applyFill="1" applyBorder="1" applyAlignment="1" applyProtection="1">
      <alignment vertical="center" wrapText="1" shrinkToFit="1"/>
    </xf>
    <xf numFmtId="0" fontId="83" fillId="0" borderId="7" xfId="14" applyFont="1" applyBorder="1" applyAlignment="1">
      <alignment horizontal="center" vertical="center"/>
    </xf>
    <xf numFmtId="0" fontId="83" fillId="0" borderId="8" xfId="6" applyFont="1" applyBorder="1">
      <alignment vertical="center"/>
    </xf>
    <xf numFmtId="0" fontId="151" fillId="0" borderId="38" xfId="6" applyFont="1" applyBorder="1" applyAlignment="1">
      <alignment horizontal="center" vertical="center"/>
    </xf>
    <xf numFmtId="0" fontId="83" fillId="0" borderId="0" xfId="6" applyFont="1" applyAlignment="1">
      <alignment vertical="center" wrapText="1"/>
    </xf>
    <xf numFmtId="0" fontId="155" fillId="9" borderId="35" xfId="6" applyFont="1" applyFill="1" applyBorder="1" applyAlignment="1">
      <alignment vertical="top"/>
    </xf>
    <xf numFmtId="0" fontId="83" fillId="0" borderId="0" xfId="6" applyFont="1" applyAlignment="1">
      <alignment horizontal="center" vertical="center" wrapText="1"/>
    </xf>
    <xf numFmtId="38" fontId="87" fillId="0" borderId="0" xfId="1" applyFont="1" applyFill="1" applyBorder="1" applyAlignment="1" applyProtection="1">
      <alignment vertical="center" wrapText="1" shrinkToFit="1"/>
    </xf>
    <xf numFmtId="0" fontId="205" fillId="9" borderId="0" xfId="6" applyFont="1" applyFill="1" applyAlignment="1">
      <alignment vertical="top"/>
    </xf>
    <xf numFmtId="0" fontId="155" fillId="23" borderId="6" xfId="6" applyFont="1" applyFill="1" applyBorder="1">
      <alignment vertical="center"/>
    </xf>
    <xf numFmtId="0" fontId="155" fillId="0" borderId="8" xfId="6" applyFont="1" applyBorder="1" applyAlignment="1">
      <alignment horizontal="center" vertical="center"/>
    </xf>
    <xf numFmtId="0" fontId="83" fillId="9" borderId="6" xfId="6" applyFont="1" applyFill="1" applyBorder="1" applyAlignment="1">
      <alignment horizontal="center" vertical="center" wrapText="1"/>
    </xf>
    <xf numFmtId="0" fontId="83" fillId="17" borderId="0" xfId="6" applyFont="1" applyFill="1" applyAlignment="1">
      <alignment vertical="center" wrapText="1"/>
    </xf>
    <xf numFmtId="0" fontId="155" fillId="9" borderId="0" xfId="6" applyFont="1" applyFill="1" applyAlignment="1">
      <alignment vertical="center" wrapText="1"/>
    </xf>
    <xf numFmtId="0" fontId="204" fillId="9" borderId="0" xfId="6" applyFont="1" applyFill="1" applyAlignment="1">
      <alignment horizontal="center" vertical="center" wrapText="1"/>
    </xf>
    <xf numFmtId="0" fontId="26" fillId="0" borderId="0" xfId="0" applyFont="1">
      <alignment vertical="center"/>
    </xf>
    <xf numFmtId="0" fontId="26" fillId="0" borderId="0" xfId="0" applyFont="1" applyAlignment="1">
      <alignment horizontal="left" vertical="center" shrinkToFit="1"/>
    </xf>
    <xf numFmtId="0" fontId="110" fillId="0" borderId="0" xfId="0" applyFont="1" applyAlignment="1">
      <alignment horizontal="right" vertical="center"/>
    </xf>
    <xf numFmtId="189" fontId="111" fillId="0" borderId="0" xfId="5" applyNumberFormat="1" applyFont="1" applyAlignment="1">
      <alignment horizontal="right" vertical="center"/>
    </xf>
    <xf numFmtId="0" fontId="36" fillId="0" borderId="0" xfId="0" applyFont="1">
      <alignment vertical="center"/>
    </xf>
    <xf numFmtId="0" fontId="143" fillId="0" borderId="0" xfId="0" applyFont="1">
      <alignment vertical="center"/>
    </xf>
    <xf numFmtId="0" fontId="27" fillId="0" borderId="0" xfId="0" applyFont="1">
      <alignment vertical="center"/>
    </xf>
    <xf numFmtId="0" fontId="114" fillId="0" borderId="0" xfId="0" applyFont="1">
      <alignment vertical="center"/>
    </xf>
    <xf numFmtId="0" fontId="30" fillId="0" borderId="0" xfId="0" applyFont="1">
      <alignment vertical="center"/>
    </xf>
    <xf numFmtId="49" fontId="92" fillId="0" borderId="0" xfId="0" applyNumberFormat="1" applyFont="1">
      <alignment vertical="center"/>
    </xf>
    <xf numFmtId="0" fontId="32" fillId="0" borderId="0" xfId="0" applyFont="1">
      <alignment vertical="center"/>
    </xf>
    <xf numFmtId="0" fontId="32" fillId="6" borderId="1" xfId="0" applyFont="1" applyFill="1" applyBorder="1">
      <alignment vertical="center"/>
    </xf>
    <xf numFmtId="0" fontId="89" fillId="0" borderId="0" xfId="0" applyFont="1">
      <alignment vertical="center"/>
    </xf>
    <xf numFmtId="0" fontId="26" fillId="0" borderId="23" xfId="0" applyFont="1" applyBorder="1" applyAlignment="1">
      <alignment vertical="center" wrapText="1"/>
    </xf>
    <xf numFmtId="0" fontId="37" fillId="0" borderId="0" xfId="0" applyFont="1">
      <alignment vertical="center"/>
    </xf>
    <xf numFmtId="49" fontId="92" fillId="0" borderId="8" xfId="0" applyNumberFormat="1" applyFont="1" applyBorder="1" applyAlignment="1">
      <alignment horizontal="left" vertical="center" indent="1" shrinkToFit="1"/>
    </xf>
    <xf numFmtId="0" fontId="34" fillId="0" borderId="9" xfId="0" applyFont="1" applyBorder="1">
      <alignment vertical="center"/>
    </xf>
    <xf numFmtId="0" fontId="35" fillId="0" borderId="0" xfId="0" applyFont="1">
      <alignment vertical="center"/>
    </xf>
    <xf numFmtId="0" fontId="26" fillId="0" borderId="93" xfId="0" applyFont="1" applyBorder="1">
      <alignment vertical="center"/>
    </xf>
    <xf numFmtId="0" fontId="92" fillId="0" borderId="93" xfId="0" applyFont="1" applyBorder="1">
      <alignment vertical="center"/>
    </xf>
    <xf numFmtId="0" fontId="34" fillId="0" borderId="33" xfId="0" applyFont="1" applyBorder="1">
      <alignment vertical="center"/>
    </xf>
    <xf numFmtId="0" fontId="90" fillId="0" borderId="93" xfId="0" applyFont="1" applyBorder="1" applyAlignment="1">
      <alignment vertical="center" wrapText="1"/>
    </xf>
    <xf numFmtId="0" fontId="90" fillId="0" borderId="93" xfId="0" applyFont="1" applyBorder="1">
      <alignment vertical="center"/>
    </xf>
    <xf numFmtId="0" fontId="95" fillId="0" borderId="93" xfId="0" applyFont="1" applyBorder="1">
      <alignment vertical="center"/>
    </xf>
    <xf numFmtId="0" fontId="34" fillId="0" borderId="41" xfId="0" applyFont="1" applyBorder="1">
      <alignment vertical="center"/>
    </xf>
    <xf numFmtId="0" fontId="92" fillId="0" borderId="93" xfId="0" applyFont="1" applyBorder="1" applyAlignment="1">
      <alignment vertical="center" wrapText="1"/>
    </xf>
    <xf numFmtId="0" fontId="63" fillId="0" borderId="0" xfId="0" applyFont="1">
      <alignment vertical="center"/>
    </xf>
    <xf numFmtId="0" fontId="31" fillId="4" borderId="1" xfId="0" applyFont="1" applyFill="1" applyBorder="1">
      <alignment vertical="center"/>
    </xf>
    <xf numFmtId="0" fontId="31" fillId="4" borderId="0" xfId="0" applyFont="1" applyFill="1">
      <alignment vertical="center"/>
    </xf>
    <xf numFmtId="0" fontId="31" fillId="4" borderId="37" xfId="0" applyFont="1" applyFill="1" applyBorder="1">
      <alignment vertical="center"/>
    </xf>
    <xf numFmtId="0" fontId="36" fillId="0" borderId="8" xfId="0" applyFont="1" applyBorder="1" applyAlignment="1">
      <alignment horizontal="right" vertical="center"/>
    </xf>
    <xf numFmtId="0" fontId="93" fillId="0" borderId="9" xfId="0" applyFont="1" applyBorder="1">
      <alignment vertical="center"/>
    </xf>
    <xf numFmtId="0" fontId="90" fillId="0" borderId="23" xfId="0" applyFont="1" applyBorder="1">
      <alignment vertical="center"/>
    </xf>
    <xf numFmtId="0" fontId="26" fillId="0" borderId="23" xfId="0" applyFont="1" applyBorder="1">
      <alignment vertical="center"/>
    </xf>
    <xf numFmtId="0" fontId="89" fillId="0" borderId="93" xfId="0" applyFont="1" applyBorder="1">
      <alignment vertical="center"/>
    </xf>
    <xf numFmtId="0" fontId="26" fillId="0" borderId="93" xfId="0" applyFont="1" applyBorder="1" applyAlignment="1">
      <alignment vertical="center" wrapText="1"/>
    </xf>
    <xf numFmtId="0" fontId="37" fillId="0" borderId="0" xfId="0" applyFont="1" applyAlignment="1">
      <alignment horizontal="right" vertical="center"/>
    </xf>
    <xf numFmtId="0" fontId="38" fillId="0" borderId="0" xfId="0" applyFont="1">
      <alignment vertical="center"/>
    </xf>
    <xf numFmtId="0" fontId="64" fillId="0" borderId="0" xfId="0" applyFont="1">
      <alignment vertical="center"/>
    </xf>
    <xf numFmtId="0" fontId="34" fillId="0" borderId="36" xfId="0" applyFont="1" applyBorder="1">
      <alignment vertical="center"/>
    </xf>
    <xf numFmtId="0" fontId="62" fillId="0" borderId="0" xfId="0" applyFont="1">
      <alignment vertical="center"/>
    </xf>
    <xf numFmtId="0" fontId="89" fillId="0" borderId="23" xfId="0" applyFont="1" applyBorder="1">
      <alignment vertical="center"/>
    </xf>
    <xf numFmtId="183" fontId="26" fillId="0" borderId="27" xfId="0" applyNumberFormat="1" applyFont="1" applyBorder="1" applyAlignment="1">
      <alignment vertical="center" shrinkToFit="1"/>
    </xf>
    <xf numFmtId="0" fontId="92" fillId="0" borderId="23" xfId="0" applyFont="1" applyBorder="1">
      <alignment vertical="center"/>
    </xf>
    <xf numFmtId="183" fontId="26" fillId="0" borderId="30" xfId="0" applyNumberFormat="1" applyFont="1" applyBorder="1" applyAlignment="1">
      <alignment vertical="center" shrinkToFit="1"/>
    </xf>
    <xf numFmtId="183" fontId="26" fillId="0" borderId="218" xfId="0" applyNumberFormat="1" applyFont="1" applyBorder="1" applyAlignment="1">
      <alignment vertical="center" shrinkToFit="1"/>
    </xf>
    <xf numFmtId="0" fontId="26" fillId="0" borderId="35" xfId="0" applyFont="1" applyBorder="1" applyAlignment="1">
      <alignment horizontal="left" vertical="center" shrinkToFit="1"/>
    </xf>
    <xf numFmtId="0" fontId="26" fillId="0" borderId="35" xfId="0" applyFont="1" applyBorder="1">
      <alignment vertical="center"/>
    </xf>
    <xf numFmtId="0" fontId="36" fillId="0" borderId="8" xfId="0" applyFont="1" applyBorder="1" applyAlignment="1" applyProtection="1">
      <alignment horizontal="right" vertical="center"/>
      <protection locked="0"/>
    </xf>
    <xf numFmtId="0" fontId="26" fillId="9" borderId="28" xfId="0" applyFont="1" applyFill="1" applyBorder="1" applyAlignment="1" applyProtection="1">
      <alignment horizontal="center" vertical="center" wrapText="1"/>
      <protection locked="0"/>
    </xf>
    <xf numFmtId="0" fontId="26" fillId="0" borderId="0" xfId="0" applyFont="1" applyAlignment="1">
      <alignment horizontal="center" vertical="center"/>
    </xf>
    <xf numFmtId="0" fontId="26" fillId="0" borderId="0" xfId="0" applyFont="1" applyAlignment="1">
      <alignment horizontal="left" vertical="center" indent="1"/>
    </xf>
    <xf numFmtId="49" fontId="26" fillId="0" borderId="41" xfId="0" applyNumberFormat="1" applyFont="1" applyBorder="1" applyAlignment="1" applyProtection="1">
      <alignment horizontal="left" vertical="center" indent="1" shrinkToFit="1"/>
      <protection locked="0"/>
    </xf>
    <xf numFmtId="49" fontId="26" fillId="0" borderId="163" xfId="0" applyNumberFormat="1" applyFont="1" applyBorder="1" applyAlignment="1" applyProtection="1">
      <alignment horizontal="left" vertical="center" indent="1" shrinkToFit="1"/>
      <protection locked="0"/>
    </xf>
    <xf numFmtId="0" fontId="26" fillId="0" borderId="38" xfId="0" applyFont="1" applyBorder="1">
      <alignment vertical="center"/>
    </xf>
    <xf numFmtId="0" fontId="94" fillId="9" borderId="0" xfId="35" applyFont="1" applyFill="1" applyProtection="1">
      <alignment vertical="center"/>
      <protection hidden="1"/>
    </xf>
    <xf numFmtId="195" fontId="48" fillId="9" borderId="0" xfId="12" applyNumberFormat="1" applyFont="1" applyFill="1" applyProtection="1">
      <alignment vertical="center"/>
      <protection hidden="1"/>
    </xf>
    <xf numFmtId="188" fontId="48" fillId="9" borderId="0" xfId="12" applyNumberFormat="1" applyFont="1" applyFill="1" applyAlignment="1">
      <alignment vertical="center" shrinkToFit="1"/>
    </xf>
    <xf numFmtId="38" fontId="140" fillId="0" borderId="0" xfId="1" applyFont="1" applyBorder="1">
      <alignment vertical="center"/>
    </xf>
    <xf numFmtId="217" fontId="123" fillId="0" borderId="98" xfId="1" applyNumberFormat="1" applyFont="1" applyFill="1" applyBorder="1" applyAlignment="1" applyProtection="1">
      <alignment horizontal="right" vertical="center"/>
    </xf>
    <xf numFmtId="38" fontId="48" fillId="0" borderId="6" xfId="1" applyFont="1" applyBorder="1" applyAlignment="1">
      <alignment horizontal="left" vertical="center" wrapText="1"/>
    </xf>
    <xf numFmtId="38" fontId="41" fillId="12" borderId="6" xfId="1" applyFont="1" applyFill="1" applyBorder="1">
      <alignment vertical="center"/>
    </xf>
    <xf numFmtId="38" fontId="48" fillId="0" borderId="6" xfId="1" applyFont="1" applyBorder="1" applyAlignment="1">
      <alignment horizontal="center" vertical="center"/>
    </xf>
    <xf numFmtId="38" fontId="41" fillId="21" borderId="6" xfId="1" applyFont="1" applyFill="1" applyBorder="1" applyProtection="1">
      <alignment vertical="center"/>
      <protection locked="0"/>
    </xf>
    <xf numFmtId="38" fontId="41" fillId="12" borderId="43" xfId="1" applyFont="1" applyFill="1" applyBorder="1">
      <alignment vertical="center"/>
    </xf>
    <xf numFmtId="38" fontId="41" fillId="0" borderId="42" xfId="1" applyFont="1" applyBorder="1">
      <alignment vertical="center"/>
    </xf>
    <xf numFmtId="38" fontId="41" fillId="0" borderId="7" xfId="1" applyFont="1" applyBorder="1" applyAlignment="1">
      <alignment vertical="center" shrinkToFit="1"/>
    </xf>
    <xf numFmtId="38" fontId="41" fillId="0" borderId="8" xfId="1" applyFont="1" applyBorder="1">
      <alignment vertical="center"/>
    </xf>
    <xf numFmtId="217" fontId="123" fillId="0" borderId="6" xfId="1" applyNumberFormat="1" applyFont="1" applyFill="1" applyBorder="1" applyAlignment="1" applyProtection="1">
      <alignment horizontal="right" vertical="center"/>
    </xf>
    <xf numFmtId="0" fontId="161" fillId="9" borderId="0" xfId="6" applyFont="1" applyFill="1" applyAlignment="1">
      <alignment horizontal="left" vertical="center" shrinkToFit="1"/>
    </xf>
    <xf numFmtId="0" fontId="218" fillId="0" borderId="0" xfId="6" applyFont="1" applyAlignment="1">
      <alignment horizontal="left" vertical="center"/>
    </xf>
    <xf numFmtId="0" fontId="216" fillId="9" borderId="262" xfId="0" applyFont="1" applyFill="1" applyBorder="1" applyAlignment="1" applyProtection="1">
      <alignment horizontal="left" vertical="center"/>
      <protection hidden="1"/>
    </xf>
    <xf numFmtId="0" fontId="95" fillId="9" borderId="263" xfId="0" applyFont="1" applyFill="1" applyBorder="1" applyAlignment="1" applyProtection="1">
      <alignment horizontal="left" vertical="center"/>
      <protection hidden="1"/>
    </xf>
    <xf numFmtId="0" fontId="216" fillId="9" borderId="93" xfId="0" applyFont="1" applyFill="1" applyBorder="1" applyAlignment="1" applyProtection="1">
      <alignment horizontal="left" vertical="center"/>
      <protection hidden="1"/>
    </xf>
    <xf numFmtId="0" fontId="221" fillId="9" borderId="23" xfId="0" applyFont="1" applyFill="1" applyBorder="1" applyAlignment="1" applyProtection="1">
      <alignment horizontal="left" vertical="center"/>
      <protection hidden="1"/>
    </xf>
    <xf numFmtId="0" fontId="221" fillId="9" borderId="0" xfId="0" applyFont="1" applyFill="1" applyAlignment="1" applyProtection="1">
      <alignment horizontal="left" vertical="center"/>
      <protection hidden="1"/>
    </xf>
    <xf numFmtId="0" fontId="94" fillId="3" borderId="179" xfId="0" applyFont="1" applyFill="1" applyBorder="1" applyAlignment="1">
      <alignment horizontal="center" vertical="center"/>
    </xf>
    <xf numFmtId="0" fontId="205" fillId="0" borderId="0" xfId="6" applyFont="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Border="1" applyAlignment="1">
      <alignment vertical="center" shrinkToFit="1"/>
    </xf>
    <xf numFmtId="198" fontId="217" fillId="9" borderId="43" xfId="6" applyNumberFormat="1" applyFont="1" applyFill="1" applyBorder="1">
      <alignment vertical="center"/>
    </xf>
    <xf numFmtId="0" fontId="217" fillId="9" borderId="43" xfId="6" applyFont="1" applyFill="1" applyBorder="1">
      <alignment vertical="center"/>
    </xf>
    <xf numFmtId="198" fontId="159" fillId="9" borderId="6" xfId="6" applyNumberFormat="1" applyFont="1" applyFill="1" applyBorder="1" applyAlignment="1">
      <alignment horizontal="right" vertical="center"/>
    </xf>
    <xf numFmtId="198" fontId="159" fillId="9" borderId="67" xfId="6" applyNumberFormat="1" applyFont="1" applyFill="1" applyBorder="1" applyAlignment="1">
      <alignment horizontal="right" vertical="center"/>
    </xf>
    <xf numFmtId="0" fontId="155" fillId="0" borderId="6" xfId="6" applyFont="1" applyBorder="1" applyProtection="1">
      <alignment vertical="center"/>
      <protection locked="0" hidden="1"/>
    </xf>
    <xf numFmtId="0" fontId="155" fillId="0" borderId="67" xfId="6" applyFont="1" applyBorder="1" applyProtection="1">
      <alignment vertical="center"/>
      <protection locked="0" hidden="1"/>
    </xf>
    <xf numFmtId="0" fontId="160" fillId="0" borderId="0" xfId="6" applyFont="1" applyAlignment="1">
      <alignment horizontal="left" vertical="center"/>
    </xf>
    <xf numFmtId="0" fontId="99" fillId="0" borderId="37" xfId="6" applyFont="1" applyBorder="1">
      <alignment vertical="center"/>
    </xf>
    <xf numFmtId="0" fontId="145" fillId="0" borderId="37" xfId="6" applyFont="1" applyBorder="1" applyProtection="1">
      <alignment vertical="center"/>
      <protection hidden="1"/>
    </xf>
    <xf numFmtId="0" fontId="163" fillId="0" borderId="37" xfId="12" applyFont="1" applyBorder="1" applyProtection="1">
      <alignment vertical="center"/>
      <protection hidden="1"/>
    </xf>
    <xf numFmtId="0" fontId="160"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61" fillId="0" borderId="39" xfId="6" applyFont="1" applyBorder="1" applyProtection="1">
      <alignment vertical="center"/>
      <protection hidden="1"/>
    </xf>
    <xf numFmtId="0" fontId="161" fillId="0" borderId="37" xfId="6" applyFont="1" applyBorder="1" applyProtection="1">
      <alignment vertical="center"/>
      <protection hidden="1"/>
    </xf>
    <xf numFmtId="0" fontId="122" fillId="0" borderId="37" xfId="6" applyFont="1" applyBorder="1" applyProtection="1">
      <alignment vertical="center"/>
      <protection hidden="1"/>
    </xf>
    <xf numFmtId="0" fontId="164" fillId="0" borderId="37" xfId="12" applyFont="1" applyBorder="1" applyProtection="1">
      <alignment vertical="center"/>
      <protection hidden="1"/>
    </xf>
    <xf numFmtId="0" fontId="154" fillId="0" borderId="37" xfId="12" applyFont="1" applyBorder="1" applyProtection="1">
      <alignment vertical="center"/>
      <protection hidden="1"/>
    </xf>
    <xf numFmtId="0" fontId="161" fillId="0" borderId="41" xfId="6" applyFont="1" applyBorder="1" applyProtection="1">
      <alignment vertical="center"/>
      <protection hidden="1"/>
    </xf>
    <xf numFmtId="198" fontId="155" fillId="16" borderId="6" xfId="6" applyNumberFormat="1" applyFont="1" applyFill="1" applyBorder="1" applyProtection="1">
      <alignment vertical="center"/>
      <protection locked="0"/>
    </xf>
    <xf numFmtId="198" fontId="155" fillId="16" borderId="67" xfId="6" applyNumberFormat="1" applyFont="1" applyFill="1" applyBorder="1" applyProtection="1">
      <alignment vertical="center"/>
      <protection locked="0"/>
    </xf>
    <xf numFmtId="197" fontId="87" fillId="26" borderId="6" xfId="2" applyNumberFormat="1" applyFont="1" applyFill="1" applyBorder="1" applyAlignment="1">
      <alignment vertical="center" shrinkToFit="1"/>
    </xf>
    <xf numFmtId="198" fontId="155" fillId="26" borderId="6" xfId="6" applyNumberFormat="1" applyFont="1" applyFill="1" applyBorder="1" applyProtection="1">
      <alignment vertical="center"/>
      <protection locked="0"/>
    </xf>
    <xf numFmtId="198" fontId="155" fillId="26" borderId="67" xfId="6" applyNumberFormat="1" applyFont="1" applyFill="1" applyBorder="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124" fillId="0" borderId="0" xfId="6" applyFont="1" applyAlignment="1">
      <alignment horizontal="center" vertical="center"/>
    </xf>
    <xf numFmtId="38" fontId="59" fillId="0" borderId="6" xfId="1" applyFont="1" applyFill="1" applyBorder="1" applyAlignment="1">
      <alignment horizontal="right" vertical="center"/>
    </xf>
    <xf numFmtId="38" fontId="59" fillId="0" borderId="9" xfId="1" applyFont="1" applyBorder="1" applyAlignment="1">
      <alignment horizontal="right" vertical="center"/>
    </xf>
    <xf numFmtId="49" fontId="92" fillId="0" borderId="35" xfId="1256" applyNumberFormat="1" applyFont="1" applyFill="1" applyBorder="1" applyAlignment="1" applyProtection="1">
      <alignment horizontal="left" vertical="center" indent="1" shrinkToFit="1"/>
    </xf>
    <xf numFmtId="49" fontId="92" fillId="0" borderId="35" xfId="0" applyNumberFormat="1" applyFont="1" applyBorder="1" applyAlignment="1">
      <alignment horizontal="left" vertical="center" indent="1" shrinkToFit="1"/>
    </xf>
    <xf numFmtId="0" fontId="151" fillId="9" borderId="39" xfId="6" applyFont="1" applyFill="1" applyBorder="1">
      <alignment vertical="center"/>
    </xf>
    <xf numFmtId="0" fontId="222" fillId="0" borderId="0" xfId="1256" applyFont="1">
      <alignment vertical="center"/>
    </xf>
    <xf numFmtId="0" fontId="222" fillId="0" borderId="0" xfId="1256" applyFont="1" applyAlignment="1">
      <alignment vertical="center" wrapText="1"/>
    </xf>
    <xf numFmtId="0" fontId="223" fillId="0" borderId="0" xfId="1256" applyFont="1">
      <alignment vertical="center"/>
    </xf>
    <xf numFmtId="38" fontId="91" fillId="0" borderId="45" xfId="1" applyFont="1" applyBorder="1" applyProtection="1">
      <alignment vertical="center"/>
      <protection locked="0"/>
    </xf>
    <xf numFmtId="0" fontId="26" fillId="2" borderId="5"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26" fillId="2" borderId="20" xfId="0" applyFont="1" applyFill="1" applyBorder="1" applyAlignment="1">
      <alignment horizontal="center" vertical="center"/>
    </xf>
    <xf numFmtId="0" fontId="26" fillId="2" borderId="21" xfId="0" applyFont="1" applyFill="1" applyBorder="1" applyAlignment="1">
      <alignment horizontal="center" vertical="center"/>
    </xf>
    <xf numFmtId="0" fontId="226" fillId="0" borderId="0" xfId="0" applyFont="1">
      <alignment vertical="center"/>
    </xf>
    <xf numFmtId="0" fontId="227" fillId="0" borderId="0" xfId="0" applyFont="1">
      <alignment vertical="center"/>
    </xf>
    <xf numFmtId="0" fontId="226" fillId="0" borderId="0" xfId="12" applyFont="1">
      <alignment vertical="center"/>
    </xf>
    <xf numFmtId="0" fontId="227" fillId="17" borderId="0" xfId="0" applyFont="1" applyFill="1">
      <alignment vertical="center"/>
    </xf>
    <xf numFmtId="38" fontId="226" fillId="0" borderId="0" xfId="1" applyFont="1" applyAlignment="1">
      <alignment vertical="center"/>
    </xf>
    <xf numFmtId="0" fontId="227" fillId="0" borderId="0" xfId="0" applyFont="1" applyAlignment="1">
      <alignment horizontal="center" vertical="center"/>
    </xf>
    <xf numFmtId="0" fontId="127" fillId="0" borderId="0" xfId="12" applyFont="1" applyProtection="1">
      <alignment vertical="center"/>
      <protection hidden="1"/>
    </xf>
    <xf numFmtId="0" fontId="226" fillId="0" borderId="0" xfId="2" applyFont="1" applyAlignment="1">
      <alignment vertical="center"/>
    </xf>
    <xf numFmtId="0" fontId="132" fillId="0" borderId="0" xfId="12" applyFont="1" applyProtection="1">
      <alignment vertical="center"/>
      <protection hidden="1"/>
    </xf>
    <xf numFmtId="0" fontId="223" fillId="0" borderId="0" xfId="1256" applyFont="1" applyAlignment="1">
      <alignment vertical="center" wrapText="1"/>
    </xf>
    <xf numFmtId="0" fontId="228" fillId="0" borderId="0" xfId="0" applyFont="1">
      <alignment vertical="center"/>
    </xf>
    <xf numFmtId="0" fontId="233" fillId="0" borderId="0" xfId="0" applyFont="1">
      <alignment vertical="center"/>
    </xf>
    <xf numFmtId="0" fontId="41" fillId="3" borderId="6" xfId="0" applyFont="1" applyFill="1" applyBorder="1" applyAlignment="1">
      <alignment horizontal="center" vertical="center"/>
    </xf>
    <xf numFmtId="0" fontId="59" fillId="0" borderId="8" xfId="0" applyFont="1" applyBorder="1" applyAlignment="1">
      <alignment horizontal="left" vertical="center" wrapText="1" indent="1" shrinkToFit="1"/>
    </xf>
    <xf numFmtId="0" fontId="41" fillId="0" borderId="34" xfId="0" applyFont="1" applyBorder="1" applyProtection="1">
      <alignment vertical="center"/>
      <protection locked="0"/>
    </xf>
    <xf numFmtId="0" fontId="41" fillId="0" borderId="35" xfId="0" applyFont="1" applyBorder="1" applyProtection="1">
      <alignment vertical="center"/>
      <protection locked="0"/>
    </xf>
    <xf numFmtId="0" fontId="41" fillId="0" borderId="36" xfId="0" applyFont="1" applyBorder="1" applyProtection="1">
      <alignment vertical="center"/>
      <protection locked="0"/>
    </xf>
    <xf numFmtId="0" fontId="41" fillId="0" borderId="38" xfId="0" applyFont="1" applyBorder="1" applyProtection="1">
      <alignment vertical="center"/>
      <protection locked="0"/>
    </xf>
    <xf numFmtId="0" fontId="41" fillId="0" borderId="39" xfId="0" applyFont="1" applyBorder="1" applyProtection="1">
      <alignment vertical="center"/>
      <protection locked="0"/>
    </xf>
    <xf numFmtId="0" fontId="41" fillId="0" borderId="40" xfId="0" applyFont="1" applyBorder="1" applyProtection="1">
      <alignment vertical="center"/>
      <protection locked="0"/>
    </xf>
    <xf numFmtId="0" fontId="41" fillId="0" borderId="37" xfId="0" applyFont="1" applyBorder="1" applyProtection="1">
      <alignment vertical="center"/>
      <protection locked="0"/>
    </xf>
    <xf numFmtId="0" fontId="41" fillId="0" borderId="41" xfId="0" applyFont="1" applyBorder="1" applyProtection="1">
      <alignment vertical="center"/>
      <protection locked="0"/>
    </xf>
    <xf numFmtId="0" fontId="92" fillId="0" borderId="6" xfId="0" applyFont="1" applyBorder="1" applyAlignment="1">
      <alignment horizontal="left" vertical="center"/>
    </xf>
    <xf numFmtId="0" fontId="137" fillId="0" borderId="0" xfId="2" applyFont="1" applyAlignment="1">
      <alignment vertical="center"/>
    </xf>
    <xf numFmtId="0" fontId="234" fillId="0" borderId="0" xfId="6" applyFont="1" applyProtection="1">
      <alignment vertical="center"/>
      <protection hidden="1"/>
    </xf>
    <xf numFmtId="0" fontId="235" fillId="0" borderId="0" xfId="6" applyFont="1" applyProtection="1">
      <alignment vertical="center"/>
      <protection hidden="1"/>
    </xf>
    <xf numFmtId="0" fontId="236" fillId="0" borderId="0" xfId="12" applyFont="1" applyProtection="1">
      <alignment vertical="center"/>
      <protection hidden="1"/>
    </xf>
    <xf numFmtId="0" fontId="237" fillId="0" borderId="0" xfId="6" applyFont="1" applyProtection="1">
      <alignment vertical="center"/>
      <protection hidden="1"/>
    </xf>
    <xf numFmtId="0" fontId="238" fillId="17" borderId="0" xfId="6" applyFont="1" applyFill="1" applyAlignment="1">
      <alignment vertical="center" wrapText="1"/>
    </xf>
    <xf numFmtId="0" fontId="131" fillId="0" borderId="0" xfId="1251" applyFont="1" applyAlignment="1">
      <alignment horizontal="left" vertical="center"/>
    </xf>
    <xf numFmtId="0" fontId="45" fillId="0" borderId="42" xfId="0" applyFont="1" applyBorder="1" applyAlignment="1">
      <alignment vertical="center" wrapText="1"/>
    </xf>
    <xf numFmtId="38" fontId="70" fillId="12" borderId="34" xfId="1" applyFont="1" applyFill="1" applyBorder="1" applyProtection="1">
      <alignment vertical="center"/>
      <protection locked="0"/>
    </xf>
    <xf numFmtId="38" fontId="187" fillId="0" borderId="7" xfId="1" applyFont="1" applyFill="1" applyBorder="1" applyAlignment="1" applyProtection="1">
      <alignment vertical="center"/>
    </xf>
    <xf numFmtId="38" fontId="187" fillId="0" borderId="34" xfId="1" applyFont="1" applyFill="1" applyBorder="1" applyProtection="1">
      <alignment vertical="center"/>
    </xf>
    <xf numFmtId="0" fontId="70" fillId="12" borderId="41" xfId="0" applyFont="1" applyFill="1" applyBorder="1" applyAlignment="1">
      <alignment horizontal="center" vertical="center"/>
    </xf>
    <xf numFmtId="38" fontId="187" fillId="0" borderId="99" xfId="1" applyFont="1" applyBorder="1" applyProtection="1">
      <alignment vertical="center"/>
    </xf>
    <xf numFmtId="0" fontId="70" fillId="0" borderId="228" xfId="0" applyFont="1" applyBorder="1" applyAlignment="1">
      <alignment horizontal="center" vertical="center"/>
    </xf>
    <xf numFmtId="0" fontId="45" fillId="0" borderId="139" xfId="0" applyFont="1" applyBorder="1" applyAlignment="1">
      <alignment vertical="center" wrapText="1"/>
    </xf>
    <xf numFmtId="38" fontId="187" fillId="0" borderId="264" xfId="1" applyFont="1" applyBorder="1" applyProtection="1">
      <alignment vertical="center"/>
    </xf>
    <xf numFmtId="0" fontId="70" fillId="12" borderId="8" xfId="0" applyFont="1" applyFill="1" applyBorder="1" applyAlignment="1">
      <alignment horizontal="center" vertical="center"/>
    </xf>
    <xf numFmtId="0" fontId="0" fillId="0" borderId="38" xfId="0" applyBorder="1">
      <alignment vertical="center"/>
    </xf>
    <xf numFmtId="0" fontId="70" fillId="0" borderId="103" xfId="0" applyFont="1" applyBorder="1" applyAlignment="1">
      <alignment horizontal="center" vertical="center"/>
    </xf>
    <xf numFmtId="0" fontId="45" fillId="0" borderId="102" xfId="0" applyFont="1" applyBorder="1" applyAlignment="1">
      <alignment vertical="center" wrapText="1"/>
    </xf>
    <xf numFmtId="0" fontId="92" fillId="0" borderId="38" xfId="0" applyFont="1" applyBorder="1" applyAlignment="1">
      <alignment horizontal="left" vertical="center"/>
    </xf>
    <xf numFmtId="0" fontId="92" fillId="0" borderId="9" xfId="0" applyFont="1" applyBorder="1">
      <alignment vertical="center"/>
    </xf>
    <xf numFmtId="0" fontId="92" fillId="0" borderId="7" xfId="0" applyFont="1" applyBorder="1">
      <alignment vertical="center"/>
    </xf>
    <xf numFmtId="0" fontId="92" fillId="0" borderId="7" xfId="0" applyFont="1" applyBorder="1" applyAlignment="1">
      <alignment vertical="center" wrapText="1"/>
    </xf>
    <xf numFmtId="0" fontId="92" fillId="0" borderId="265" xfId="0" applyFont="1" applyBorder="1" applyAlignment="1">
      <alignment horizontal="left" vertical="center" wrapText="1" readingOrder="1"/>
    </xf>
    <xf numFmtId="0" fontId="92" fillId="0" borderId="266" xfId="0" applyFont="1" applyBorder="1" applyAlignment="1">
      <alignment horizontal="left" vertical="center" wrapText="1" readingOrder="1"/>
    </xf>
    <xf numFmtId="0" fontId="90" fillId="0" borderId="6" xfId="0" applyFont="1" applyBorder="1" applyAlignment="1">
      <alignment horizontal="center" vertical="center" wrapText="1"/>
    </xf>
    <xf numFmtId="0" fontId="95" fillId="0" borderId="6" xfId="0" applyFont="1" applyBorder="1" applyAlignment="1">
      <alignment vertical="center" wrapText="1"/>
    </xf>
    <xf numFmtId="0" fontId="214" fillId="0" borderId="6" xfId="0" applyFont="1" applyBorder="1" applyAlignment="1">
      <alignment horizontal="left" vertical="center" wrapText="1" readingOrder="1"/>
    </xf>
    <xf numFmtId="0" fontId="141" fillId="0" borderId="6" xfId="0" applyFont="1" applyBorder="1" applyAlignment="1">
      <alignment horizontal="center" vertical="center"/>
    </xf>
    <xf numFmtId="38" fontId="131" fillId="0" borderId="0" xfId="1" applyFont="1" applyAlignment="1">
      <alignment vertical="center"/>
    </xf>
    <xf numFmtId="38" fontId="128" fillId="0" borderId="0" xfId="1" applyFont="1">
      <alignment vertical="center"/>
    </xf>
    <xf numFmtId="38" fontId="138" fillId="0" borderId="0" xfId="1" applyFont="1">
      <alignment vertical="center"/>
    </xf>
    <xf numFmtId="38" fontId="239" fillId="0" borderId="158" xfId="1" applyFont="1" applyBorder="1" applyAlignment="1">
      <alignment vertical="center" wrapText="1"/>
    </xf>
    <xf numFmtId="38" fontId="240" fillId="0" borderId="0" xfId="1" applyFont="1" applyAlignment="1">
      <alignment horizontal="left" vertical="center" wrapText="1" shrinkToFit="1"/>
    </xf>
    <xf numFmtId="38" fontId="241" fillId="0" borderId="0" xfId="1" applyFont="1">
      <alignment vertical="center"/>
    </xf>
    <xf numFmtId="38" fontId="131" fillId="0" borderId="0" xfId="1" applyFont="1" applyAlignment="1">
      <alignment vertical="top"/>
    </xf>
    <xf numFmtId="0" fontId="91" fillId="0" borderId="251" xfId="0" applyFont="1" applyBorder="1" applyAlignment="1">
      <alignment horizontal="left" vertical="center" indent="1"/>
    </xf>
    <xf numFmtId="0" fontId="161" fillId="0" borderId="0" xfId="12" applyFont="1" applyAlignment="1" applyProtection="1">
      <alignment vertical="center" shrinkToFit="1"/>
      <protection hidden="1"/>
    </xf>
    <xf numFmtId="0" fontId="155" fillId="0" borderId="0" xfId="6" applyFont="1" applyAlignment="1" applyProtection="1">
      <alignment horizontal="right" vertical="center"/>
      <protection hidden="1"/>
    </xf>
    <xf numFmtId="0" fontId="161" fillId="9" borderId="0" xfId="6" applyFont="1" applyFill="1" applyProtection="1">
      <alignment vertical="center"/>
      <protection hidden="1"/>
    </xf>
    <xf numFmtId="0" fontId="86" fillId="9" borderId="0" xfId="6" applyFont="1" applyFill="1" applyProtection="1">
      <alignment vertical="center"/>
      <protection hidden="1"/>
    </xf>
    <xf numFmtId="0" fontId="99" fillId="9" borderId="0" xfId="6" applyFont="1" applyFill="1" applyProtection="1">
      <alignment vertical="center"/>
      <protection hidden="1"/>
    </xf>
    <xf numFmtId="0" fontId="99" fillId="9" borderId="37" xfId="6" applyFont="1" applyFill="1" applyBorder="1" applyProtection="1">
      <alignment vertical="center"/>
      <protection hidden="1"/>
    </xf>
    <xf numFmtId="0" fontId="99" fillId="9" borderId="0" xfId="6" applyFont="1" applyFill="1" applyAlignment="1" applyProtection="1">
      <alignment horizontal="left" vertical="center" indent="1"/>
      <protection hidden="1"/>
    </xf>
    <xf numFmtId="0" fontId="151" fillId="9" borderId="0" xfId="6" applyFont="1" applyFill="1" applyProtection="1">
      <alignment vertical="center"/>
      <protection hidden="1"/>
    </xf>
    <xf numFmtId="0" fontId="155" fillId="0" borderId="38" xfId="6" applyFont="1" applyBorder="1" applyAlignment="1" applyProtection="1">
      <alignment horizontal="center" vertical="center"/>
      <protection hidden="1"/>
    </xf>
    <xf numFmtId="0" fontId="155" fillId="0" borderId="0" xfId="6" applyFont="1" applyProtection="1">
      <alignment vertical="center"/>
      <protection hidden="1"/>
    </xf>
    <xf numFmtId="0" fontId="155" fillId="9" borderId="0" xfId="6" applyFont="1" applyFill="1" applyAlignment="1" applyProtection="1">
      <alignment horizontal="left" vertical="center" indent="1"/>
      <protection hidden="1"/>
    </xf>
    <xf numFmtId="0" fontId="155" fillId="9" borderId="0" xfId="6" applyFont="1" applyFill="1" applyProtection="1">
      <alignment vertical="center"/>
      <protection hidden="1"/>
    </xf>
    <xf numFmtId="0" fontId="155" fillId="0" borderId="0" xfId="6" applyFont="1" applyAlignment="1" applyProtection="1">
      <alignment horizontal="center" vertical="center"/>
      <protection hidden="1"/>
    </xf>
    <xf numFmtId="0" fontId="83" fillId="9" borderId="0" xfId="6" applyFont="1" applyFill="1" applyProtection="1">
      <alignment vertical="center"/>
      <protection hidden="1"/>
    </xf>
    <xf numFmtId="0" fontId="83" fillId="9" borderId="0" xfId="6" applyFont="1" applyFill="1" applyAlignment="1" applyProtection="1">
      <alignment horizontal="left" vertical="center"/>
      <protection hidden="1"/>
    </xf>
    <xf numFmtId="0" fontId="151" fillId="9" borderId="0" xfId="6" applyFont="1" applyFill="1" applyAlignment="1" applyProtection="1">
      <alignment horizontal="center" vertical="center"/>
      <protection hidden="1"/>
    </xf>
    <xf numFmtId="0" fontId="155" fillId="9" borderId="0" xfId="6" applyFont="1" applyFill="1" applyAlignment="1" applyProtection="1">
      <protection hidden="1"/>
    </xf>
    <xf numFmtId="0" fontId="155" fillId="9" borderId="0" xfId="6" applyFont="1" applyFill="1" applyAlignment="1" applyProtection="1">
      <alignment horizontal="center" vertical="center"/>
      <protection hidden="1"/>
    </xf>
    <xf numFmtId="0" fontId="151" fillId="9" borderId="0" xfId="6" applyFont="1" applyFill="1" applyAlignment="1" applyProtection="1">
      <alignment horizontal="right" vertical="center"/>
      <protection hidden="1"/>
    </xf>
    <xf numFmtId="0" fontId="155" fillId="9" borderId="0" xfId="6" applyFont="1" applyFill="1" applyAlignment="1" applyProtection="1">
      <alignment horizontal="left" vertical="top"/>
      <protection hidden="1"/>
    </xf>
    <xf numFmtId="0" fontId="83" fillId="9" borderId="0" xfId="6" applyFont="1" applyFill="1" applyAlignment="1" applyProtection="1">
      <alignment horizontal="right" vertical="center"/>
      <protection hidden="1"/>
    </xf>
    <xf numFmtId="0" fontId="83" fillId="9" borderId="0" xfId="6" applyFont="1" applyFill="1" applyAlignment="1" applyProtection="1">
      <alignment vertical="top" wrapText="1"/>
      <protection hidden="1"/>
    </xf>
    <xf numFmtId="0" fontId="155" fillId="9" borderId="0" xfId="6" applyFont="1" applyFill="1" applyAlignment="1" applyProtection="1">
      <alignment vertical="center" wrapText="1"/>
      <protection hidden="1"/>
    </xf>
    <xf numFmtId="0" fontId="155" fillId="0" borderId="0" xfId="6" applyFont="1" applyAlignment="1" applyProtection="1">
      <alignment vertical="center" wrapText="1"/>
      <protection hidden="1"/>
    </xf>
    <xf numFmtId="0" fontId="83" fillId="9" borderId="0" xfId="6" applyFont="1" applyFill="1" applyAlignment="1" applyProtection="1">
      <alignment vertical="center" wrapText="1"/>
      <protection hidden="1"/>
    </xf>
    <xf numFmtId="0" fontId="151" fillId="0" borderId="0" xfId="6" applyFont="1" applyAlignment="1" applyProtection="1">
      <alignment horizontal="center" vertical="center"/>
      <protection hidden="1"/>
    </xf>
    <xf numFmtId="0" fontId="162" fillId="9" borderId="0" xfId="6" applyFont="1" applyFill="1" applyAlignment="1" applyProtection="1">
      <alignment horizontal="center" vertical="center" wrapText="1"/>
      <protection hidden="1"/>
    </xf>
    <xf numFmtId="38" fontId="243" fillId="0" borderId="0" xfId="9" applyFont="1" applyFill="1" applyBorder="1" applyAlignment="1" applyProtection="1">
      <alignment horizontal="center" vertical="center" shrinkToFit="1"/>
      <protection hidden="1"/>
    </xf>
    <xf numFmtId="49" fontId="83" fillId="9" borderId="0" xfId="6" applyNumberFormat="1" applyFont="1" applyFill="1" applyAlignment="1" applyProtection="1">
      <alignment vertical="center" wrapText="1"/>
      <protection hidden="1"/>
    </xf>
    <xf numFmtId="0" fontId="244" fillId="0" borderId="0" xfId="6" applyFont="1" applyProtection="1">
      <alignment vertical="center"/>
      <protection hidden="1"/>
    </xf>
    <xf numFmtId="38" fontId="87" fillId="0" borderId="0" xfId="1260" applyFont="1" applyFill="1" applyBorder="1" applyAlignment="1" applyProtection="1">
      <alignment vertical="center" wrapText="1" shrinkToFit="1"/>
    </xf>
    <xf numFmtId="0" fontId="56" fillId="10" borderId="43" xfId="0" applyFont="1" applyFill="1" applyBorder="1" applyAlignment="1">
      <alignment horizontal="center" vertical="center"/>
    </xf>
    <xf numFmtId="0" fontId="245" fillId="0" borderId="0" xfId="6" applyFont="1" applyProtection="1">
      <alignment vertical="center"/>
      <protection hidden="1"/>
    </xf>
    <xf numFmtId="0" fontId="234" fillId="0" borderId="0" xfId="6" applyFont="1">
      <alignment vertical="center"/>
    </xf>
    <xf numFmtId="0" fontId="136" fillId="0" borderId="0" xfId="6" applyFont="1" applyProtection="1">
      <alignment vertical="center"/>
      <protection hidden="1"/>
    </xf>
    <xf numFmtId="0" fontId="139" fillId="0" borderId="0" xfId="6" applyFont="1" applyProtection="1">
      <alignment vertical="center"/>
      <protection hidden="1"/>
    </xf>
    <xf numFmtId="0" fontId="151" fillId="9" borderId="0" xfId="6" applyFont="1" applyFill="1" applyAlignment="1">
      <alignment horizontal="left" vertical="center"/>
    </xf>
    <xf numFmtId="0" fontId="246" fillId="0" borderId="0" xfId="12" applyFont="1" applyProtection="1">
      <alignment vertical="center"/>
      <protection hidden="1"/>
    </xf>
    <xf numFmtId="0" fontId="69" fillId="0" borderId="0" xfId="12" applyFont="1" applyProtection="1">
      <alignment vertical="center"/>
      <protection hidden="1"/>
    </xf>
    <xf numFmtId="0" fontId="70" fillId="12" borderId="35" xfId="0" applyFont="1" applyFill="1" applyBorder="1" applyAlignment="1">
      <alignment horizontal="center" vertical="center"/>
    </xf>
    <xf numFmtId="0" fontId="45" fillId="0" borderId="98" xfId="0" applyFont="1" applyBorder="1" applyAlignment="1">
      <alignment vertical="center" wrapText="1"/>
    </xf>
    <xf numFmtId="0" fontId="190" fillId="0" borderId="0" xfId="1261" applyFont="1" applyAlignment="1">
      <alignment horizontal="left" vertical="center"/>
    </xf>
    <xf numFmtId="0" fontId="189" fillId="0" borderId="0" xfId="1262" applyFont="1">
      <alignment vertical="center"/>
    </xf>
    <xf numFmtId="0" fontId="185" fillId="0" borderId="0" xfId="1262" applyFont="1">
      <alignment vertical="center"/>
    </xf>
    <xf numFmtId="0" fontId="94" fillId="0" borderId="0" xfId="1262" applyFont="1">
      <alignment vertical="center"/>
    </xf>
    <xf numFmtId="0" fontId="94" fillId="0" borderId="0" xfId="1262" applyFont="1" applyAlignment="1">
      <alignment vertical="center" shrinkToFit="1"/>
    </xf>
    <xf numFmtId="0" fontId="94" fillId="0" borderId="0" xfId="1262" applyFont="1" applyAlignment="1">
      <alignment horizontal="center" vertical="center"/>
    </xf>
    <xf numFmtId="0" fontId="247" fillId="10" borderId="267" xfId="0" applyFont="1" applyFill="1" applyBorder="1" applyAlignment="1">
      <alignment horizontal="left" vertical="center" indent="1"/>
    </xf>
    <xf numFmtId="38" fontId="247" fillId="10" borderId="268" xfId="1" applyFont="1" applyFill="1" applyBorder="1" applyAlignment="1" applyProtection="1">
      <alignment horizontal="center" vertical="center" shrinkToFit="1"/>
    </xf>
    <xf numFmtId="38" fontId="176" fillId="10" borderId="269" xfId="1" applyFont="1" applyFill="1" applyBorder="1" applyAlignment="1" applyProtection="1">
      <alignment horizontal="center" vertical="center" shrinkToFit="1"/>
    </xf>
    <xf numFmtId="0" fontId="176" fillId="0" borderId="203" xfId="1263" applyNumberFormat="1" applyFont="1" applyFill="1" applyBorder="1" applyAlignment="1" applyProtection="1">
      <alignment horizontal="center" vertical="center"/>
      <protection locked="0"/>
    </xf>
    <xf numFmtId="38" fontId="247" fillId="0" borderId="200" xfId="1" applyFont="1" applyBorder="1" applyAlignment="1" applyProtection="1">
      <alignment vertical="center" shrinkToFit="1"/>
    </xf>
    <xf numFmtId="38" fontId="176" fillId="0" borderId="201" xfId="1" applyFont="1" applyFill="1" applyBorder="1" applyAlignment="1" applyProtection="1">
      <alignment vertical="center" shrinkToFit="1"/>
    </xf>
    <xf numFmtId="0" fontId="176" fillId="0" borderId="205" xfId="1263" applyNumberFormat="1" applyFont="1" applyFill="1" applyBorder="1" applyAlignment="1" applyProtection="1">
      <alignment horizontal="center" vertical="center" shrinkToFit="1"/>
      <protection locked="0"/>
    </xf>
    <xf numFmtId="38" fontId="247" fillId="0" borderId="270" xfId="1" applyFont="1" applyBorder="1" applyAlignment="1" applyProtection="1">
      <alignment vertical="center" shrinkToFit="1"/>
    </xf>
    <xf numFmtId="38" fontId="176" fillId="0" borderId="206" xfId="1" applyFont="1" applyFill="1" applyBorder="1" applyAlignment="1" applyProtection="1">
      <alignment vertical="center" shrinkToFit="1"/>
    </xf>
    <xf numFmtId="220" fontId="56" fillId="0" borderId="81" xfId="0" applyNumberFormat="1" applyFont="1" applyBorder="1" applyProtection="1">
      <alignment vertical="center"/>
      <protection locked="0"/>
    </xf>
    <xf numFmtId="217" fontId="71" fillId="0" borderId="81" xfId="1" applyNumberFormat="1" applyFont="1" applyBorder="1" applyProtection="1">
      <alignment vertical="center"/>
    </xf>
    <xf numFmtId="0" fontId="83" fillId="9" borderId="0" xfId="6" applyFont="1" applyFill="1" applyAlignment="1">
      <alignment horizontal="left" vertical="center" wrapText="1"/>
    </xf>
    <xf numFmtId="0" fontId="155" fillId="9" borderId="0" xfId="6" applyFont="1" applyFill="1" applyAlignment="1">
      <alignment horizontal="left" vertical="center"/>
    </xf>
    <xf numFmtId="38" fontId="240" fillId="0" borderId="38" xfId="1" applyFont="1" applyBorder="1" applyAlignment="1">
      <alignment vertical="top"/>
    </xf>
    <xf numFmtId="3" fontId="193" fillId="0" borderId="100" xfId="0" applyNumberFormat="1" applyFont="1" applyBorder="1" applyAlignment="1">
      <alignment vertical="center" shrinkToFit="1"/>
    </xf>
    <xf numFmtId="3" fontId="91" fillId="0" borderId="140" xfId="0" applyNumberFormat="1" applyFont="1" applyBorder="1" applyAlignment="1">
      <alignment vertical="center" shrinkToFit="1"/>
    </xf>
    <xf numFmtId="0" fontId="91" fillId="0" borderId="208" xfId="0" applyFont="1" applyBorder="1">
      <alignment vertical="center"/>
    </xf>
    <xf numFmtId="38" fontId="240" fillId="0" borderId="0" xfId="1" applyFont="1" applyAlignment="1">
      <alignment vertical="center"/>
    </xf>
    <xf numFmtId="3" fontId="91" fillId="0" borderId="68" xfId="0" applyNumberFormat="1" applyFont="1" applyBorder="1" applyAlignment="1">
      <alignment vertical="center" shrinkToFit="1"/>
    </xf>
    <xf numFmtId="0" fontId="70" fillId="0" borderId="41" xfId="0" applyFont="1" applyBorder="1" applyAlignment="1">
      <alignment horizontal="center" vertical="center"/>
    </xf>
    <xf numFmtId="0" fontId="70" fillId="0" borderId="142" xfId="0" applyFont="1" applyBorder="1" applyAlignment="1">
      <alignment horizontal="center" vertical="center"/>
    </xf>
    <xf numFmtId="0" fontId="45" fillId="0" borderId="208" xfId="0" applyFont="1" applyBorder="1" applyAlignment="1">
      <alignment vertical="center" wrapText="1"/>
    </xf>
    <xf numFmtId="0" fontId="162" fillId="9" borderId="0" xfId="6" applyFont="1" applyFill="1" applyProtection="1">
      <alignment vertical="center"/>
      <protection hidden="1"/>
    </xf>
    <xf numFmtId="0" fontId="161" fillId="0" borderId="0" xfId="12" applyFont="1" applyAlignment="1" applyProtection="1">
      <alignment horizontal="right" vertical="center"/>
      <protection hidden="1"/>
    </xf>
    <xf numFmtId="0" fontId="83" fillId="9" borderId="0" xfId="6" applyFont="1" applyFill="1" applyAlignment="1" applyProtection="1">
      <alignment horizontal="left" vertical="center" indent="1"/>
      <protection hidden="1"/>
    </xf>
    <xf numFmtId="0" fontId="83" fillId="0" borderId="0" xfId="6" applyFont="1" applyProtection="1">
      <alignment vertical="center"/>
      <protection hidden="1"/>
    </xf>
    <xf numFmtId="0" fontId="83" fillId="9" borderId="0" xfId="6" applyFont="1" applyFill="1" applyAlignment="1" applyProtection="1">
      <alignment horizontal="center" vertical="center"/>
      <protection hidden="1"/>
    </xf>
    <xf numFmtId="0" fontId="83" fillId="0" borderId="0" xfId="6" applyFont="1" applyAlignment="1" applyProtection="1">
      <protection hidden="1"/>
    </xf>
    <xf numFmtId="0" fontId="151" fillId="9" borderId="0" xfId="6" applyFont="1" applyFill="1" applyAlignment="1" applyProtection="1">
      <alignment horizontal="left" vertical="center" indent="1"/>
      <protection hidden="1"/>
    </xf>
    <xf numFmtId="0" fontId="151" fillId="0" borderId="0" xfId="6" applyFont="1" applyAlignment="1">
      <alignment horizontal="left" vertical="center"/>
    </xf>
    <xf numFmtId="0" fontId="99" fillId="9" borderId="0" xfId="6" applyFont="1" applyFill="1" applyAlignment="1">
      <alignment horizontal="left" vertical="center"/>
    </xf>
    <xf numFmtId="0" fontId="204" fillId="9" borderId="0" xfId="6" applyFont="1" applyFill="1" applyAlignment="1">
      <alignment horizontal="center" vertical="center"/>
    </xf>
    <xf numFmtId="0" fontId="87" fillId="0" borderId="0" xfId="2467" applyFont="1">
      <alignment vertical="center"/>
    </xf>
    <xf numFmtId="38" fontId="159" fillId="0" borderId="0" xfId="2466" applyFont="1" applyFill="1" applyBorder="1" applyAlignment="1" applyProtection="1">
      <alignment vertical="center" shrinkToFit="1"/>
    </xf>
    <xf numFmtId="38" fontId="167" fillId="0" borderId="0" xfId="2466" applyFont="1" applyFill="1" applyBorder="1" applyAlignment="1" applyProtection="1">
      <alignment vertical="center" shrinkToFit="1"/>
    </xf>
    <xf numFmtId="0" fontId="155" fillId="0" borderId="0" xfId="2467" applyFont="1">
      <alignment vertical="center"/>
    </xf>
    <xf numFmtId="0" fontId="159" fillId="0" borderId="0" xfId="6" applyFont="1" applyAlignment="1">
      <alignment vertical="center" wrapText="1" shrinkToFit="1"/>
    </xf>
    <xf numFmtId="0" fontId="248" fillId="0" borderId="0" xfId="6" applyFont="1">
      <alignment vertical="center"/>
    </xf>
    <xf numFmtId="0" fontId="236" fillId="0" borderId="0" xfId="12" applyFont="1" applyAlignment="1" applyProtection="1">
      <alignment horizontal="right" vertical="center"/>
      <protection hidden="1"/>
    </xf>
    <xf numFmtId="0" fontId="249" fillId="0" borderId="0" xfId="12" applyFont="1" applyProtection="1">
      <alignment vertical="center"/>
      <protection hidden="1"/>
    </xf>
    <xf numFmtId="0" fontId="238" fillId="0" borderId="0" xfId="12" applyFont="1" applyProtection="1">
      <alignment vertical="center"/>
      <protection hidden="1"/>
    </xf>
    <xf numFmtId="201" fontId="236" fillId="0" borderId="0" xfId="12" applyNumberFormat="1" applyFont="1" applyProtection="1">
      <alignment vertical="center"/>
      <protection hidden="1"/>
    </xf>
    <xf numFmtId="201" fontId="132" fillId="0" borderId="0" xfId="6" applyNumberFormat="1" applyFont="1" applyAlignment="1" applyProtection="1">
      <alignment vertical="center" wrapText="1"/>
      <protection hidden="1"/>
    </xf>
    <xf numFmtId="201" fontId="132" fillId="14" borderId="0" xfId="6" applyNumberFormat="1" applyFont="1" applyFill="1" applyAlignment="1" applyProtection="1">
      <alignment vertical="center" wrapText="1"/>
      <protection hidden="1"/>
    </xf>
    <xf numFmtId="0" fontId="155" fillId="0" borderId="6" xfId="6" applyFont="1" applyBorder="1" applyAlignment="1">
      <alignment horizontal="center" vertical="center"/>
    </xf>
    <xf numFmtId="0" fontId="237" fillId="0" borderId="0" xfId="6" applyFont="1">
      <alignment vertical="center"/>
    </xf>
    <xf numFmtId="0" fontId="136" fillId="9" borderId="0" xfId="6" applyFont="1" applyFill="1" applyProtection="1">
      <alignment vertical="center"/>
      <protection hidden="1"/>
    </xf>
    <xf numFmtId="0" fontId="250" fillId="0" borderId="0" xfId="6" applyFont="1" applyProtection="1">
      <alignment vertical="center"/>
      <protection hidden="1"/>
    </xf>
    <xf numFmtId="0" fontId="83" fillId="0" borderId="0" xfId="14" applyFont="1" applyAlignment="1">
      <alignment horizontal="center" vertical="center"/>
    </xf>
    <xf numFmtId="0" fontId="251" fillId="0" borderId="0" xfId="0" applyFont="1">
      <alignment vertical="center"/>
    </xf>
    <xf numFmtId="0" fontId="203" fillId="0" borderId="0" xfId="1256" applyProtection="1">
      <alignment vertical="center"/>
      <protection hidden="1"/>
    </xf>
    <xf numFmtId="0" fontId="56" fillId="0" borderId="6" xfId="0" applyFont="1" applyBorder="1" applyAlignment="1" applyProtection="1">
      <alignment horizontal="center" vertical="center"/>
      <protection locked="0"/>
    </xf>
    <xf numFmtId="0" fontId="56" fillId="0" borderId="67" xfId="0" applyFont="1" applyBorder="1" applyAlignment="1" applyProtection="1">
      <alignment horizontal="center" vertical="center"/>
      <protection locked="0"/>
    </xf>
    <xf numFmtId="0" fontId="87" fillId="0" borderId="51" xfId="2" applyFont="1" applyBorder="1" applyAlignment="1" applyProtection="1">
      <alignment vertical="center" shrinkToFit="1"/>
      <protection locked="0"/>
    </xf>
    <xf numFmtId="0" fontId="87" fillId="0" borderId="110" xfId="2" applyFont="1" applyBorder="1" applyAlignment="1" applyProtection="1">
      <alignment vertical="center" shrinkToFit="1"/>
      <protection locked="0"/>
    </xf>
    <xf numFmtId="0" fontId="87" fillId="0" borderId="83" xfId="2" applyFont="1" applyBorder="1" applyAlignment="1" applyProtection="1">
      <alignment vertical="center" shrinkToFit="1"/>
      <protection locked="0"/>
    </xf>
    <xf numFmtId="0" fontId="87" fillId="0" borderId="109" xfId="2" applyFont="1" applyBorder="1" applyAlignment="1" applyProtection="1">
      <alignment vertical="center" shrinkToFit="1"/>
      <protection locked="0"/>
    </xf>
    <xf numFmtId="0" fontId="87" fillId="0" borderId="112" xfId="2" applyFont="1" applyBorder="1" applyAlignment="1" applyProtection="1">
      <alignment horizontal="left" vertical="center" shrinkToFit="1"/>
      <protection locked="0"/>
    </xf>
    <xf numFmtId="0" fontId="87" fillId="0" borderId="110" xfId="2" applyFont="1" applyBorder="1" applyAlignment="1" applyProtection="1">
      <alignment horizontal="left" vertical="center" shrinkToFit="1"/>
      <protection locked="0"/>
    </xf>
    <xf numFmtId="0" fontId="87" fillId="0" borderId="83" xfId="2" applyFont="1" applyBorder="1" applyAlignment="1" applyProtection="1">
      <alignment horizontal="left" vertical="center" shrinkToFit="1"/>
      <protection locked="0"/>
    </xf>
    <xf numFmtId="0" fontId="87" fillId="0" borderId="109" xfId="2" applyFont="1" applyBorder="1" applyAlignment="1" applyProtection="1">
      <alignment horizontal="left" vertical="center" shrinkToFit="1"/>
      <protection locked="0"/>
    </xf>
    <xf numFmtId="0" fontId="41" fillId="0" borderId="145" xfId="0" applyFont="1" applyBorder="1">
      <alignment vertical="center"/>
    </xf>
    <xf numFmtId="0" fontId="81" fillId="0" borderId="151" xfId="0" applyFont="1" applyBorder="1">
      <alignment vertical="center"/>
    </xf>
    <xf numFmtId="0" fontId="41" fillId="0" borderId="86" xfId="0" applyFont="1" applyBorder="1" applyAlignment="1" applyProtection="1">
      <alignment horizontal="center" vertical="center" wrapText="1"/>
      <protection locked="0"/>
    </xf>
    <xf numFmtId="0" fontId="41" fillId="0" borderId="63" xfId="0" applyFont="1" applyBorder="1" applyAlignment="1" applyProtection="1">
      <alignment horizontal="center" vertical="center" wrapText="1"/>
      <protection locked="0"/>
    </xf>
    <xf numFmtId="0" fontId="70" fillId="12" borderId="36" xfId="22" applyFont="1" applyFill="1" applyBorder="1" applyAlignment="1">
      <alignment horizontal="center" vertical="center"/>
    </xf>
    <xf numFmtId="0" fontId="187" fillId="0" borderId="34" xfId="22" applyFont="1" applyBorder="1">
      <alignment vertical="center"/>
    </xf>
    <xf numFmtId="0" fontId="70" fillId="0" borderId="35" xfId="22" applyFont="1" applyBorder="1" applyAlignment="1">
      <alignment horizontal="center" vertical="center"/>
    </xf>
    <xf numFmtId="0" fontId="70" fillId="0" borderId="9" xfId="0" applyFont="1" applyBorder="1" applyAlignment="1">
      <alignment horizontal="center" vertical="center"/>
    </xf>
    <xf numFmtId="0" fontId="70" fillId="0" borderId="36" xfId="0" applyFont="1" applyBorder="1" applyAlignment="1">
      <alignment horizontal="center" vertical="center"/>
    </xf>
    <xf numFmtId="38" fontId="187" fillId="0" borderId="40" xfId="1" applyFont="1" applyFill="1" applyBorder="1" applyProtection="1">
      <alignment vertical="center"/>
    </xf>
    <xf numFmtId="0" fontId="70" fillId="0" borderId="37" xfId="0" applyFont="1" applyBorder="1" applyAlignment="1">
      <alignment horizontal="center" vertical="center"/>
    </xf>
    <xf numFmtId="38" fontId="187" fillId="0" borderId="7" xfId="1" applyFont="1" applyFill="1" applyBorder="1" applyProtection="1">
      <alignment vertical="center"/>
    </xf>
    <xf numFmtId="38" fontId="187" fillId="0" borderId="7" xfId="1" applyFont="1" applyFill="1" applyBorder="1" applyAlignment="1" applyProtection="1">
      <alignment horizontal="right" vertical="center"/>
    </xf>
    <xf numFmtId="0" fontId="70" fillId="0" borderId="8" xfId="0" applyFont="1" applyBorder="1" applyAlignment="1">
      <alignment horizontal="center" vertical="center"/>
    </xf>
    <xf numFmtId="38" fontId="187" fillId="0" borderId="34" xfId="1" applyFont="1" applyFill="1" applyBorder="1" applyAlignment="1" applyProtection="1">
      <alignment horizontal="right" vertical="center"/>
    </xf>
    <xf numFmtId="0" fontId="70" fillId="0" borderId="35" xfId="0" applyFont="1" applyBorder="1" applyAlignment="1">
      <alignment horizontal="center" vertical="center"/>
    </xf>
    <xf numFmtId="0" fontId="70" fillId="0" borderId="47" xfId="0" applyFont="1" applyBorder="1" applyAlignment="1">
      <alignment horizontal="center" vertical="center"/>
    </xf>
    <xf numFmtId="38" fontId="187" fillId="0" borderId="45" xfId="1" applyFont="1" applyFill="1" applyBorder="1" applyProtection="1">
      <alignment vertical="center"/>
    </xf>
    <xf numFmtId="38" fontId="187" fillId="0" borderId="34" xfId="1" applyFont="1" applyFill="1" applyBorder="1" applyAlignment="1" applyProtection="1">
      <alignment vertical="center"/>
    </xf>
    <xf numFmtId="38" fontId="187" fillId="0" borderId="45" xfId="1" applyFont="1" applyFill="1" applyBorder="1" applyAlignment="1" applyProtection="1">
      <alignment horizontal="right" vertical="center"/>
    </xf>
    <xf numFmtId="0" fontId="81" fillId="0" borderId="0" xfId="0" applyFont="1" applyAlignment="1">
      <alignment horizontal="left" vertical="center" wrapText="1"/>
    </xf>
    <xf numFmtId="0" fontId="252" fillId="0" borderId="0" xfId="1256" applyFont="1" applyProtection="1">
      <alignment vertical="center"/>
      <protection hidden="1"/>
    </xf>
    <xf numFmtId="0" fontId="26" fillId="3" borderId="24" xfId="0" applyFont="1" applyFill="1" applyBorder="1" applyAlignment="1">
      <alignment horizontal="center" vertical="center"/>
    </xf>
    <xf numFmtId="0" fontId="26" fillId="2" borderId="3" xfId="0" applyFont="1" applyFill="1" applyBorder="1" applyAlignment="1">
      <alignment horizontal="center" vertical="center" shrinkToFit="1"/>
    </xf>
    <xf numFmtId="0" fontId="26" fillId="2" borderId="21" xfId="0" applyFont="1" applyFill="1" applyBorder="1" applyAlignment="1">
      <alignment horizontal="center" vertical="center" shrinkToFit="1"/>
    </xf>
    <xf numFmtId="49" fontId="26" fillId="0" borderId="7" xfId="0" applyNumberFormat="1" applyFont="1" applyBorder="1" applyAlignment="1" applyProtection="1">
      <alignment horizontal="left" vertical="center" indent="1" shrinkToFit="1"/>
      <protection locked="0"/>
    </xf>
    <xf numFmtId="49" fontId="26" fillId="0" borderId="8" xfId="0" applyNumberFormat="1" applyFont="1" applyBorder="1" applyAlignment="1" applyProtection="1">
      <alignment horizontal="left" vertical="center" indent="1" shrinkToFit="1"/>
      <protection locked="0"/>
    </xf>
    <xf numFmtId="49" fontId="26" fillId="0" borderId="9" xfId="0" applyNumberFormat="1" applyFont="1" applyBorder="1" applyAlignment="1" applyProtection="1">
      <alignment horizontal="left" vertical="center" indent="1" shrinkToFit="1"/>
      <protection locked="0"/>
    </xf>
    <xf numFmtId="49" fontId="26" fillId="0" borderId="28" xfId="0" applyNumberFormat="1" applyFont="1" applyBorder="1" applyAlignment="1" applyProtection="1">
      <alignment horizontal="left" vertical="center" indent="1" shrinkToFit="1"/>
      <protection locked="0"/>
    </xf>
    <xf numFmtId="49" fontId="26" fillId="0" borderId="29" xfId="0" applyNumberFormat="1" applyFont="1" applyBorder="1" applyAlignment="1" applyProtection="1">
      <alignment horizontal="left" vertical="center" indent="1" shrinkToFit="1"/>
      <protection locked="0"/>
    </xf>
    <xf numFmtId="49" fontId="26" fillId="0" borderId="256" xfId="0" applyNumberFormat="1" applyFont="1" applyBorder="1" applyAlignment="1" applyProtection="1">
      <alignment horizontal="left" vertical="center" indent="1" shrinkToFit="1"/>
      <protection locked="0"/>
    </xf>
    <xf numFmtId="0" fontId="26" fillId="2" borderId="2" xfId="0" applyFont="1" applyFill="1" applyBorder="1" applyAlignment="1">
      <alignment horizontal="center" vertical="center"/>
    </xf>
    <xf numFmtId="0" fontId="26" fillId="2" borderId="22" xfId="0" applyFont="1" applyFill="1" applyBorder="1" applyAlignment="1">
      <alignment horizontal="center" vertical="center"/>
    </xf>
    <xf numFmtId="176" fontId="26" fillId="0" borderId="25" xfId="0" applyNumberFormat="1" applyFont="1" applyBorder="1" applyAlignment="1" applyProtection="1">
      <alignment horizontal="left" vertical="center" indent="1" shrinkToFit="1"/>
      <protection locked="0"/>
    </xf>
    <xf numFmtId="176" fontId="26" fillId="0" borderId="26" xfId="0" applyNumberFormat="1" applyFont="1" applyBorder="1" applyAlignment="1" applyProtection="1">
      <alignment horizontal="left" vertical="center" indent="1" shrinkToFit="1"/>
      <protection locked="0"/>
    </xf>
    <xf numFmtId="176" fontId="26" fillId="0" borderId="27"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protection locked="0"/>
    </xf>
    <xf numFmtId="0" fontId="26" fillId="0" borderId="29" xfId="0" applyFont="1" applyBorder="1" applyAlignment="1" applyProtection="1">
      <alignment horizontal="left" vertical="center" indent="1"/>
      <protection locked="0"/>
    </xf>
    <xf numFmtId="0" fontId="26" fillId="0" borderId="30" xfId="0" applyFont="1" applyBorder="1" applyAlignment="1" applyProtection="1">
      <alignment horizontal="left" vertical="center" indent="1"/>
      <protection locked="0"/>
    </xf>
    <xf numFmtId="49" fontId="26" fillId="0" borderId="30" xfId="0" applyNumberFormat="1" applyFont="1" applyBorder="1" applyAlignment="1" applyProtection="1">
      <alignment horizontal="left" vertical="center" indent="1" shrinkToFit="1"/>
      <protection locked="0"/>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0" fontId="26" fillId="2" borderId="249" xfId="0" applyFont="1" applyFill="1" applyBorder="1" applyAlignment="1">
      <alignment horizontal="center" vertical="center"/>
    </xf>
    <xf numFmtId="0" fontId="26" fillId="2" borderId="160" xfId="0" applyFont="1" applyFill="1" applyBorder="1" applyAlignment="1">
      <alignment horizontal="center" vertical="center"/>
    </xf>
    <xf numFmtId="49" fontId="26" fillId="0" borderId="40" xfId="0" applyNumberFormat="1" applyFont="1" applyBorder="1" applyAlignment="1" applyProtection="1">
      <alignment horizontal="left" vertical="center" indent="1" shrinkToFit="1"/>
      <protection locked="0"/>
    </xf>
    <xf numFmtId="49" fontId="26" fillId="0" borderId="37" xfId="0" applyNumberFormat="1" applyFont="1" applyBorder="1" applyAlignment="1" applyProtection="1">
      <alignment horizontal="left" vertical="center" indent="1" shrinkToFit="1"/>
      <protection locked="0"/>
    </xf>
    <xf numFmtId="49" fontId="26" fillId="0" borderId="258" xfId="0" applyNumberFormat="1" applyFont="1" applyBorder="1" applyAlignment="1" applyProtection="1">
      <alignment horizontal="left" vertical="center" indent="1" shrinkToFit="1"/>
      <protection locked="0"/>
    </xf>
    <xf numFmtId="0" fontId="26" fillId="2" borderId="5" xfId="0" applyFont="1" applyFill="1" applyBorder="1" applyAlignment="1">
      <alignment horizontal="center" vertical="center" shrinkToFit="1"/>
    </xf>
    <xf numFmtId="0" fontId="26" fillId="2" borderId="20" xfId="0" applyFont="1" applyFill="1" applyBorder="1" applyAlignment="1">
      <alignment horizontal="center" vertical="center" shrinkToFit="1"/>
    </xf>
    <xf numFmtId="179" fontId="26" fillId="0" borderId="7" xfId="0" applyNumberFormat="1" applyFont="1" applyBorder="1" applyAlignment="1" applyProtection="1">
      <alignment horizontal="left" vertical="center" indent="1" shrinkToFit="1"/>
      <protection locked="0"/>
    </xf>
    <xf numFmtId="179" fontId="26" fillId="0" borderId="8" xfId="0" applyNumberFormat="1" applyFont="1" applyBorder="1" applyAlignment="1" applyProtection="1">
      <alignment horizontal="left" vertical="center" indent="1" shrinkToFit="1"/>
      <protection locked="0"/>
    </xf>
    <xf numFmtId="179" fontId="26" fillId="0" borderId="9" xfId="0" applyNumberFormat="1" applyFont="1" applyBorder="1" applyAlignment="1" applyProtection="1">
      <alignment horizontal="left" vertical="center" indent="1" shrinkToFit="1"/>
      <protection locked="0"/>
    </xf>
    <xf numFmtId="0" fontId="27" fillId="4" borderId="0" xfId="0" applyFont="1" applyFill="1">
      <alignment vertical="center"/>
    </xf>
    <xf numFmtId="176" fontId="26" fillId="0" borderId="28" xfId="0" applyNumberFormat="1" applyFont="1" applyBorder="1" applyAlignment="1" applyProtection="1">
      <alignment horizontal="left" vertical="center" indent="1" shrinkToFit="1"/>
      <protection locked="0"/>
    </xf>
    <xf numFmtId="176" fontId="26" fillId="0" borderId="29" xfId="0" applyNumberFormat="1" applyFont="1" applyBorder="1" applyAlignment="1" applyProtection="1">
      <alignment horizontal="left" vertical="center" indent="1" shrinkToFit="1"/>
      <protection locked="0"/>
    </xf>
    <xf numFmtId="176" fontId="26" fillId="0" borderId="30" xfId="0" applyNumberFormat="1" applyFont="1" applyBorder="1" applyAlignment="1" applyProtection="1">
      <alignment horizontal="left" vertical="center" indent="1" shrinkToFit="1"/>
      <protection locked="0"/>
    </xf>
    <xf numFmtId="49" fontId="26" fillId="0" borderId="31" xfId="0" applyNumberFormat="1" applyFont="1" applyBorder="1" applyAlignment="1" applyProtection="1">
      <alignment horizontal="left" vertical="center" indent="1" shrinkToFit="1"/>
      <protection locked="0"/>
    </xf>
    <xf numFmtId="49" fontId="26" fillId="0" borderId="32"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1" xfId="0" applyFont="1" applyBorder="1" applyAlignment="1" applyProtection="1">
      <alignment horizontal="left" vertical="center" indent="1" shrinkToFit="1"/>
      <protection locked="0"/>
    </xf>
    <xf numFmtId="0" fontId="26" fillId="0" borderId="32" xfId="0" applyFont="1" applyBorder="1" applyAlignment="1" applyProtection="1">
      <alignment horizontal="left" vertical="center" indent="1" shrinkToFit="1"/>
      <protection locked="0"/>
    </xf>
    <xf numFmtId="0" fontId="26" fillId="0" borderId="257" xfId="0" applyFont="1" applyBorder="1" applyAlignment="1" applyProtection="1">
      <alignment horizontal="left" vertical="center" indent="1" shrinkToFit="1"/>
      <protection locked="0"/>
    </xf>
    <xf numFmtId="178" fontId="26" fillId="0" borderId="34" xfId="0" applyNumberFormat="1" applyFont="1" applyBorder="1" applyAlignment="1" applyProtection="1">
      <alignment horizontal="left" vertical="center" indent="1" shrinkToFit="1"/>
      <protection locked="0"/>
    </xf>
    <xf numFmtId="178" fontId="26" fillId="0" borderId="35"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shrinkToFit="1"/>
      <protection locked="0"/>
    </xf>
    <xf numFmtId="0" fontId="26" fillId="0" borderId="29" xfId="0" applyFont="1" applyBorder="1" applyAlignment="1" applyProtection="1">
      <alignment horizontal="left" vertical="center" indent="1" shrinkToFit="1"/>
      <protection locked="0"/>
    </xf>
    <xf numFmtId="0" fontId="26" fillId="0" borderId="256" xfId="0" applyFont="1" applyBorder="1" applyAlignment="1" applyProtection="1">
      <alignment horizontal="left" vertical="center" indent="1" shrinkToFit="1"/>
      <protection locked="0"/>
    </xf>
    <xf numFmtId="49" fontId="26" fillId="0" borderId="257" xfId="0" applyNumberFormat="1" applyFont="1" applyBorder="1" applyAlignment="1" applyProtection="1">
      <alignment horizontal="left" vertical="center" indent="1" shrinkToFit="1"/>
      <protection locked="0"/>
    </xf>
    <xf numFmtId="0" fontId="26" fillId="0" borderId="7" xfId="0" applyFont="1" applyBorder="1" applyAlignment="1" applyProtection="1">
      <alignment horizontal="left" vertical="center" indent="1"/>
      <protection locked="0"/>
    </xf>
    <xf numFmtId="0" fontId="26" fillId="0" borderId="8" xfId="0" applyFont="1" applyBorder="1" applyAlignment="1" applyProtection="1">
      <alignment horizontal="left" vertical="center" indent="1"/>
      <protection locked="0"/>
    </xf>
    <xf numFmtId="0" fontId="26" fillId="0" borderId="9" xfId="0" applyFont="1" applyBorder="1" applyAlignment="1" applyProtection="1">
      <alignment horizontal="left" vertical="center" indent="1"/>
      <protection locked="0"/>
    </xf>
    <xf numFmtId="0" fontId="60" fillId="4" borderId="37" xfId="0" applyFont="1" applyFill="1" applyBorder="1">
      <alignment vertical="center"/>
    </xf>
    <xf numFmtId="0" fontId="31" fillId="4" borderId="1" xfId="0" applyFont="1" applyFill="1" applyBorder="1">
      <alignment vertical="center"/>
    </xf>
    <xf numFmtId="0" fontId="31" fillId="4" borderId="0" xfId="0" applyFont="1" applyFill="1">
      <alignment vertical="center"/>
    </xf>
    <xf numFmtId="0" fontId="26" fillId="2" borderId="135" xfId="0" applyFont="1" applyFill="1" applyBorder="1" applyAlignment="1">
      <alignment horizontal="center" vertical="center" shrinkToFit="1"/>
    </xf>
    <xf numFmtId="0" fontId="26" fillId="2" borderId="39" xfId="0" applyFont="1" applyFill="1" applyBorder="1" applyAlignment="1">
      <alignment horizontal="center" vertical="center" shrinkToFit="1"/>
    </xf>
    <xf numFmtId="0" fontId="26" fillId="2" borderId="4" xfId="0" applyFont="1" applyFill="1" applyBorder="1" applyAlignment="1">
      <alignment horizontal="center" vertical="center" shrinkToFit="1"/>
    </xf>
    <xf numFmtId="0" fontId="26" fillId="2" borderId="19" xfId="0" applyFont="1" applyFill="1" applyBorder="1" applyAlignment="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lignment horizontal="center" vertical="center" wrapText="1" shrinkToFit="1"/>
    </xf>
    <xf numFmtId="0" fontId="92" fillId="2" borderId="20"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92" fillId="2" borderId="4" xfId="0" applyFont="1" applyFill="1" applyBorder="1" applyAlignment="1">
      <alignment horizontal="center" vertical="center" shrinkToFit="1"/>
    </xf>
    <xf numFmtId="0" fontId="92" fillId="2" borderId="19" xfId="0" applyFont="1" applyFill="1" applyBorder="1" applyAlignment="1">
      <alignment horizontal="center" vertical="center" shrinkToFit="1"/>
    </xf>
    <xf numFmtId="0" fontId="92" fillId="2" borderId="22" xfId="0" applyFont="1" applyFill="1" applyBorder="1" applyAlignment="1">
      <alignment horizontal="center" vertical="center" wrapText="1" shrinkToFit="1"/>
    </xf>
    <xf numFmtId="0" fontId="92" fillId="2" borderId="249" xfId="0" applyFont="1" applyFill="1" applyBorder="1" applyAlignment="1">
      <alignment horizontal="center" vertical="center" shrinkToFit="1"/>
    </xf>
    <xf numFmtId="0" fontId="92" fillId="2" borderId="160" xfId="0" applyFont="1" applyFill="1" applyBorder="1" applyAlignment="1">
      <alignment horizontal="center" vertical="center" shrinkToFit="1"/>
    </xf>
    <xf numFmtId="49" fontId="26" fillId="0" borderId="7" xfId="0" applyNumberFormat="1" applyFont="1" applyBorder="1" applyAlignment="1" applyProtection="1">
      <alignment horizontal="left" vertical="center" wrapText="1" indent="1" shrinkToFit="1"/>
      <protection locked="0"/>
    </xf>
    <xf numFmtId="49" fontId="26" fillId="0" borderId="8" xfId="0" applyNumberFormat="1" applyFont="1" applyBorder="1" applyAlignment="1" applyProtection="1">
      <alignment horizontal="left" vertical="center" wrapText="1" indent="1" shrinkToFit="1"/>
      <protection locked="0"/>
    </xf>
    <xf numFmtId="177" fontId="26" fillId="0" borderId="7" xfId="0" applyNumberFormat="1" applyFont="1" applyBorder="1" applyAlignment="1" applyProtection="1">
      <alignment horizontal="left" vertical="center" indent="1"/>
      <protection locked="0"/>
    </xf>
    <xf numFmtId="177" fontId="26" fillId="0" borderId="8" xfId="0" applyNumberFormat="1" applyFont="1" applyBorder="1" applyAlignment="1" applyProtection="1">
      <alignment horizontal="left" vertical="center" indent="1"/>
      <protection locked="0"/>
    </xf>
    <xf numFmtId="178" fontId="26" fillId="0" borderId="7" xfId="0" applyNumberFormat="1" applyFont="1" applyBorder="1" applyAlignment="1" applyProtection="1">
      <alignment horizontal="left" vertical="center" indent="1" shrinkToFit="1"/>
      <protection locked="0"/>
    </xf>
    <xf numFmtId="178" fontId="26" fillId="0" borderId="8" xfId="0" applyNumberFormat="1" applyFont="1" applyBorder="1" applyAlignment="1" applyProtection="1">
      <alignment horizontal="left" vertical="center" indent="1" shrinkToFit="1"/>
      <protection locked="0"/>
    </xf>
    <xf numFmtId="0" fontId="26" fillId="0" borderId="0" xfId="0" applyFont="1" applyAlignment="1" applyProtection="1">
      <alignment horizontal="left" vertical="center" indent="1"/>
      <protection locked="0"/>
    </xf>
    <xf numFmtId="0" fontId="26" fillId="2" borderId="4" xfId="0" applyFont="1" applyFill="1" applyBorder="1" applyAlignment="1">
      <alignment horizontal="center" vertical="center" wrapText="1" shrinkToFit="1"/>
    </xf>
    <xf numFmtId="0" fontId="26" fillId="3" borderId="0" xfId="0" applyFont="1" applyFill="1" applyAlignment="1">
      <alignment horizontal="center" vertical="center"/>
    </xf>
    <xf numFmtId="0" fontId="63" fillId="0" borderId="0" xfId="0" applyFont="1" applyAlignment="1">
      <alignment horizontal="center" vertical="center" shrinkToFit="1"/>
    </xf>
    <xf numFmtId="0" fontId="31" fillId="4" borderId="37" xfId="0" applyFont="1" applyFill="1" applyBorder="1" applyAlignment="1">
      <alignment horizontal="left" vertical="center"/>
    </xf>
    <xf numFmtId="0" fontId="26" fillId="0" borderId="7" xfId="0" applyFont="1" applyBorder="1" applyAlignment="1" applyProtection="1">
      <alignment horizontal="left" vertical="center" indent="1" shrinkToFit="1"/>
      <protection locked="0"/>
    </xf>
    <xf numFmtId="0" fontId="26" fillId="0" borderId="8" xfId="0" applyFont="1" applyBorder="1" applyAlignment="1" applyProtection="1">
      <alignment horizontal="left" vertical="center" indent="1" shrinkToFit="1"/>
      <protection locked="0"/>
    </xf>
    <xf numFmtId="0" fontId="26" fillId="0" borderId="9" xfId="0"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58" fontId="26" fillId="0" borderId="7" xfId="0" applyNumberFormat="1" applyFont="1" applyBorder="1" applyAlignment="1" applyProtection="1">
      <alignment horizontal="left" vertical="center" indent="1" shrinkToFit="1"/>
      <protection locked="0"/>
    </xf>
    <xf numFmtId="58" fontId="26" fillId="0" borderId="8" xfId="0" applyNumberFormat="1" applyFont="1" applyBorder="1" applyAlignment="1" applyProtection="1">
      <alignment horizontal="left" vertical="center" indent="1" shrinkToFit="1"/>
      <protection locked="0"/>
    </xf>
    <xf numFmtId="58" fontId="26" fillId="0" borderId="9" xfId="0" applyNumberFormat="1" applyFont="1" applyBorder="1" applyAlignment="1" applyProtection="1">
      <alignment horizontal="left" vertical="center" indent="1" shrinkToFit="1"/>
      <protection locked="0"/>
    </xf>
    <xf numFmtId="0" fontId="0" fillId="0" borderId="0" xfId="0">
      <alignment vertical="center"/>
    </xf>
    <xf numFmtId="0" fontId="26" fillId="3" borderId="0" xfId="0" applyFont="1" applyFill="1" applyAlignment="1">
      <alignment horizontal="center" vertical="center" wrapText="1"/>
    </xf>
    <xf numFmtId="49" fontId="26" fillId="0" borderId="25" xfId="0" applyNumberFormat="1" applyFont="1" applyBorder="1" applyAlignment="1" applyProtection="1">
      <alignment horizontal="left" vertical="center" indent="1" shrinkToFit="1"/>
      <protection locked="0"/>
    </xf>
    <xf numFmtId="49" fontId="26" fillId="0" borderId="26" xfId="0" applyNumberFormat="1" applyFont="1" applyBorder="1" applyAlignment="1" applyProtection="1">
      <alignment horizontal="left" vertical="center" indent="1" shrinkToFit="1"/>
      <protection locked="0"/>
    </xf>
    <xf numFmtId="49" fontId="26" fillId="0" borderId="27" xfId="0" applyNumberFormat="1" applyFont="1" applyBorder="1" applyAlignment="1" applyProtection="1">
      <alignment horizontal="left" vertical="center" indent="1" shrinkToFit="1"/>
      <protection locked="0"/>
    </xf>
    <xf numFmtId="0" fontId="63" fillId="0" borderId="35" xfId="0" applyFont="1" applyBorder="1" applyAlignment="1">
      <alignment horizontal="center" vertical="center" shrinkToFit="1"/>
    </xf>
    <xf numFmtId="0" fontId="31" fillId="4" borderId="37" xfId="0" applyFont="1" applyFill="1" applyBorder="1" applyAlignment="1">
      <alignment horizontal="center" vertical="center"/>
    </xf>
    <xf numFmtId="0" fontId="26" fillId="0" borderId="25" xfId="0" applyFont="1" applyBorder="1" applyAlignment="1" applyProtection="1">
      <alignment horizontal="left" vertical="center" indent="1" shrinkToFit="1"/>
      <protection locked="0"/>
    </xf>
    <xf numFmtId="0" fontId="26" fillId="0" borderId="26" xfId="0" applyFont="1" applyBorder="1" applyAlignment="1" applyProtection="1">
      <alignment horizontal="left" vertical="center" indent="1" shrinkToFit="1"/>
      <protection locked="0"/>
    </xf>
    <xf numFmtId="0" fontId="26" fillId="0" borderId="27" xfId="0" applyFont="1" applyBorder="1" applyAlignment="1" applyProtection="1">
      <alignment horizontal="left" vertical="center" indent="1" shrinkToFit="1"/>
      <protection locked="0"/>
    </xf>
    <xf numFmtId="0" fontId="26" fillId="0" borderId="12" xfId="0" applyFont="1" applyBorder="1">
      <alignment vertical="center"/>
    </xf>
    <xf numFmtId="0" fontId="26" fillId="0" borderId="13" xfId="0" applyFont="1" applyBorder="1">
      <alignment vertical="center"/>
    </xf>
    <xf numFmtId="56" fontId="26" fillId="0" borderId="17" xfId="0" applyNumberFormat="1" applyFont="1" applyBorder="1">
      <alignment vertical="center"/>
    </xf>
    <xf numFmtId="56" fontId="26" fillId="0" borderId="37" xfId="0" applyNumberFormat="1" applyFont="1" applyBorder="1">
      <alignment vertical="center"/>
    </xf>
    <xf numFmtId="56" fontId="26" fillId="0" borderId="41" xfId="0" applyNumberFormat="1" applyFont="1" applyBorder="1">
      <alignment vertical="center"/>
    </xf>
    <xf numFmtId="56" fontId="26" fillId="0" borderId="8" xfId="0" applyNumberFormat="1" applyFont="1" applyBorder="1">
      <alignment vertical="center"/>
    </xf>
    <xf numFmtId="56" fontId="26" fillId="0" borderId="9" xfId="0" applyNumberFormat="1" applyFont="1" applyBorder="1">
      <alignment vertical="center"/>
    </xf>
    <xf numFmtId="0" fontId="62" fillId="0" borderId="35" xfId="0" applyFont="1" applyBorder="1" applyAlignment="1">
      <alignment horizontal="center" vertical="center" shrinkToFit="1"/>
    </xf>
    <xf numFmtId="0" fontId="26" fillId="0" borderId="14" xfId="0" applyFont="1" applyBorder="1" applyAlignment="1" applyProtection="1">
      <alignment horizontal="left" vertical="center" wrapText="1" indent="1"/>
      <protection locked="0"/>
    </xf>
    <xf numFmtId="0" fontId="26" fillId="0" borderId="10" xfId="0" applyFont="1" applyBorder="1" applyAlignment="1" applyProtection="1">
      <alignment horizontal="left" vertical="center" wrapText="1" indent="1"/>
      <protection locked="0"/>
    </xf>
    <xf numFmtId="0" fontId="26" fillId="0" borderId="15" xfId="0" applyFont="1" applyBorder="1" applyAlignment="1" applyProtection="1">
      <alignment horizontal="left" vertical="center" wrapText="1" indent="1"/>
      <protection locked="0"/>
    </xf>
    <xf numFmtId="0" fontId="31" fillId="4" borderId="1" xfId="0" applyFont="1" applyFill="1" applyBorder="1" applyAlignment="1">
      <alignment horizontal="left" vertical="center"/>
    </xf>
    <xf numFmtId="0" fontId="31" fillId="4" borderId="0" xfId="0" applyFont="1" applyFill="1" applyAlignment="1">
      <alignment horizontal="left" vertical="center"/>
    </xf>
    <xf numFmtId="0" fontId="180" fillId="0" borderId="0" xfId="0" applyFont="1">
      <alignment vertical="center"/>
    </xf>
    <xf numFmtId="0" fontId="25" fillId="0" borderId="35" xfId="0" applyFont="1" applyBorder="1" applyAlignment="1">
      <alignment horizontal="center" vertical="center" shrinkToFit="1"/>
    </xf>
    <xf numFmtId="0" fontId="61" fillId="4" borderId="37" xfId="0" applyFont="1" applyFill="1" applyBorder="1">
      <alignment vertical="center"/>
    </xf>
    <xf numFmtId="0" fontId="26" fillId="3" borderId="250"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0" borderId="16" xfId="0" applyFont="1" applyBorder="1" applyAlignment="1" applyProtection="1">
      <alignment horizontal="left" vertical="center" wrapText="1" indent="1"/>
      <protection locked="0"/>
    </xf>
    <xf numFmtId="0" fontId="26" fillId="0" borderId="17" xfId="0" applyFont="1" applyBorder="1" applyAlignment="1" applyProtection="1">
      <alignment horizontal="left" vertical="center" wrapText="1" indent="1"/>
      <protection locked="0"/>
    </xf>
    <xf numFmtId="0" fontId="26" fillId="0" borderId="18" xfId="0" applyFont="1" applyBorder="1" applyAlignment="1" applyProtection="1">
      <alignment horizontal="left" vertical="center" wrapText="1" indent="1"/>
      <protection locked="0"/>
    </xf>
    <xf numFmtId="183" fontId="199" fillId="0" borderId="161" xfId="0" applyNumberFormat="1" applyFont="1" applyBorder="1" applyAlignment="1">
      <alignment horizontal="right" vertical="center" shrinkToFit="1"/>
    </xf>
    <xf numFmtId="183" fontId="199" fillId="0" borderId="162" xfId="0" applyNumberFormat="1" applyFont="1" applyBorder="1" applyAlignment="1">
      <alignment horizontal="right" vertical="center" shrinkToFit="1"/>
    </xf>
    <xf numFmtId="183" fontId="26" fillId="0" borderId="28" xfId="0" applyNumberFormat="1" applyFont="1" applyBorder="1" applyAlignment="1" applyProtection="1">
      <alignment horizontal="right" vertical="center" shrinkToFit="1"/>
      <protection locked="0"/>
    </xf>
    <xf numFmtId="183" fontId="26" fillId="0" borderId="29" xfId="0" applyNumberFormat="1" applyFont="1" applyBorder="1" applyAlignment="1" applyProtection="1">
      <alignment horizontal="right" vertical="center" shrinkToFit="1"/>
      <protection locked="0"/>
    </xf>
    <xf numFmtId="183" fontId="26" fillId="0" borderId="90" xfId="0" applyNumberFormat="1" applyFont="1" applyBorder="1" applyAlignment="1" applyProtection="1">
      <alignment horizontal="right" vertical="center" shrinkToFit="1"/>
      <protection locked="0"/>
    </xf>
    <xf numFmtId="183" fontId="26" fillId="0" borderId="91" xfId="0" applyNumberFormat="1" applyFont="1" applyBorder="1" applyAlignment="1" applyProtection="1">
      <alignment horizontal="right" vertical="center" shrinkToFit="1"/>
      <protection locked="0"/>
    </xf>
    <xf numFmtId="183" fontId="26" fillId="0" borderId="25" xfId="0" applyNumberFormat="1" applyFont="1" applyBorder="1" applyAlignment="1" applyProtection="1">
      <alignment horizontal="right" vertical="center" shrinkToFit="1"/>
      <protection locked="0"/>
    </xf>
    <xf numFmtId="183" fontId="26" fillId="0" borderId="26" xfId="0" applyNumberFormat="1" applyFont="1" applyBorder="1" applyAlignment="1" applyProtection="1">
      <alignment horizontal="right" vertical="center" shrinkToFit="1"/>
      <protection locked="0"/>
    </xf>
    <xf numFmtId="0" fontId="90" fillId="0" borderId="6" xfId="0" applyFont="1" applyBorder="1" applyAlignment="1">
      <alignment vertical="center" wrapText="1"/>
    </xf>
    <xf numFmtId="0" fontId="92" fillId="0" borderId="235" xfId="0" applyFont="1" applyBorder="1" applyAlignment="1">
      <alignment vertical="center" wrapText="1" readingOrder="1"/>
    </xf>
    <xf numFmtId="0" fontId="92" fillId="0" borderId="236" xfId="0" applyFont="1" applyBorder="1" applyAlignment="1">
      <alignment vertical="center" wrapText="1" readingOrder="1"/>
    </xf>
    <xf numFmtId="0" fontId="92" fillId="0" borderId="38" xfId="0" applyFont="1" applyBorder="1" applyAlignment="1">
      <alignment horizontal="left" vertical="center"/>
    </xf>
    <xf numFmtId="0" fontId="92" fillId="0" borderId="6" xfId="0" applyFont="1" applyBorder="1">
      <alignment vertical="center"/>
    </xf>
    <xf numFmtId="0" fontId="92" fillId="0" borderId="6" xfId="0" applyFont="1" applyBorder="1" applyAlignment="1">
      <alignment vertical="center" wrapText="1"/>
    </xf>
    <xf numFmtId="0" fontId="90" fillId="0" borderId="6" xfId="0" applyFont="1" applyBorder="1" applyAlignment="1">
      <alignment horizontal="center" vertical="center"/>
    </xf>
    <xf numFmtId="0" fontId="92" fillId="0" borderId="6" xfId="0" applyFont="1" applyBorder="1" applyAlignment="1">
      <alignment horizontal="center" vertical="center"/>
    </xf>
    <xf numFmtId="0" fontId="90" fillId="0" borderId="6" xfId="0" applyFont="1" applyBorder="1" applyAlignment="1">
      <alignment horizontal="center" vertical="center" wrapText="1"/>
    </xf>
    <xf numFmtId="0" fontId="92" fillId="0" borderId="6" xfId="0" applyFont="1" applyBorder="1" applyAlignment="1">
      <alignment horizontal="center" vertical="center" wrapText="1" readingOrder="1"/>
    </xf>
    <xf numFmtId="0" fontId="92" fillId="0" borderId="38" xfId="0" applyFont="1" applyBorder="1">
      <alignment vertical="center"/>
    </xf>
    <xf numFmtId="0" fontId="48" fillId="0" borderId="6" xfId="0" applyFont="1" applyBorder="1" applyAlignment="1" applyProtection="1">
      <alignment horizontal="left" vertical="center" shrinkToFit="1"/>
      <protection locked="0"/>
    </xf>
    <xf numFmtId="0" fontId="41" fillId="0" borderId="0" xfId="0" applyFont="1" applyAlignment="1">
      <alignment horizontal="center" vertical="center"/>
    </xf>
    <xf numFmtId="0" fontId="41" fillId="0" borderId="35" xfId="0" applyFont="1" applyBorder="1" applyAlignment="1">
      <alignment horizontal="center" vertical="center"/>
    </xf>
    <xf numFmtId="0" fontId="41" fillId="0" borderId="37" xfId="0" applyFont="1" applyBorder="1" applyAlignment="1">
      <alignment horizontal="center" vertical="center"/>
    </xf>
    <xf numFmtId="0" fontId="41" fillId="0" borderId="34" xfId="0" applyFont="1" applyBorder="1" applyAlignment="1">
      <alignment horizontal="center" vertical="center"/>
    </xf>
    <xf numFmtId="0" fontId="41" fillId="0" borderId="36" xfId="0" applyFont="1" applyBorder="1" applyAlignment="1">
      <alignment horizontal="center" vertical="center"/>
    </xf>
    <xf numFmtId="0" fontId="41" fillId="0" borderId="40" xfId="0" applyFont="1" applyBorder="1" applyAlignment="1">
      <alignment horizontal="center" vertical="center"/>
    </xf>
    <xf numFmtId="0" fontId="41" fillId="0" borderId="41" xfId="0" applyFont="1" applyBorder="1" applyAlignment="1">
      <alignment horizontal="center" vertical="center"/>
    </xf>
    <xf numFmtId="0" fontId="41" fillId="0" borderId="0" xfId="0" applyFont="1" applyAlignment="1">
      <alignment vertical="center" wrapText="1"/>
    </xf>
    <xf numFmtId="0" fontId="41" fillId="5" borderId="6" xfId="0" applyFont="1" applyFill="1" applyBorder="1" applyAlignment="1">
      <alignment horizontal="center" vertical="center"/>
    </xf>
    <xf numFmtId="12" fontId="68" fillId="0" borderId="34" xfId="0" applyNumberFormat="1" applyFont="1" applyBorder="1" applyAlignment="1">
      <alignment horizontal="center" vertical="center"/>
    </xf>
    <xf numFmtId="12" fontId="68" fillId="0" borderId="35" xfId="0" applyNumberFormat="1" applyFont="1" applyBorder="1" applyAlignment="1">
      <alignment horizontal="center" vertical="center"/>
    </xf>
    <xf numFmtId="12" fontId="68" fillId="0" borderId="36" xfId="0" applyNumberFormat="1" applyFont="1" applyBorder="1" applyAlignment="1">
      <alignment horizontal="center" vertical="center"/>
    </xf>
    <xf numFmtId="12" fontId="68" fillId="0" borderId="38" xfId="0" applyNumberFormat="1" applyFont="1" applyBorder="1" applyAlignment="1">
      <alignment horizontal="center" vertical="center"/>
    </xf>
    <xf numFmtId="12" fontId="68" fillId="0" borderId="0" xfId="0" applyNumberFormat="1" applyFont="1" applyAlignment="1">
      <alignment horizontal="center" vertical="center"/>
    </xf>
    <xf numFmtId="12" fontId="68" fillId="0" borderId="39" xfId="0" applyNumberFormat="1" applyFont="1" applyBorder="1" applyAlignment="1">
      <alignment horizontal="center" vertical="center"/>
    </xf>
    <xf numFmtId="0" fontId="41" fillId="0" borderId="6" xfId="0" applyFont="1" applyBorder="1" applyAlignment="1">
      <alignment horizontal="center" vertical="center" wrapText="1"/>
    </xf>
    <xf numFmtId="0" fontId="41" fillId="0" borderId="6" xfId="0" applyFont="1" applyBorder="1" applyAlignment="1">
      <alignment horizontal="center" vertical="center"/>
    </xf>
    <xf numFmtId="217" fontId="123" fillId="0" borderId="0" xfId="1" applyNumberFormat="1" applyFont="1" applyAlignment="1" applyProtection="1">
      <alignment vertical="center"/>
    </xf>
    <xf numFmtId="217" fontId="123" fillId="0" borderId="0" xfId="1" applyNumberFormat="1" applyFont="1" applyBorder="1" applyAlignment="1" applyProtection="1">
      <alignment vertical="center"/>
    </xf>
    <xf numFmtId="0" fontId="41" fillId="0" borderId="0" xfId="0" applyFont="1" applyAlignment="1">
      <alignment vertical="top" wrapText="1"/>
    </xf>
    <xf numFmtId="180" fontId="41" fillId="0" borderId="0" xfId="0" applyNumberFormat="1" applyFont="1" applyAlignment="1">
      <alignment horizontal="right" vertical="center"/>
    </xf>
    <xf numFmtId="0" fontId="81" fillId="0" borderId="208" xfId="0" quotePrefix="1" applyFont="1" applyBorder="1" applyAlignment="1">
      <alignment horizontal="right" vertical="center"/>
    </xf>
    <xf numFmtId="0" fontId="81" fillId="0" borderId="208" xfId="0" applyFont="1" applyBorder="1" applyAlignment="1">
      <alignment horizontal="right" vertical="center"/>
    </xf>
    <xf numFmtId="0" fontId="81" fillId="0" borderId="140" xfId="0" applyFont="1" applyBorder="1" applyAlignment="1">
      <alignment horizontal="center" vertical="center" wrapText="1"/>
    </xf>
    <xf numFmtId="0" fontId="81" fillId="0" borderId="141" xfId="0" applyFont="1" applyBorder="1" applyAlignment="1">
      <alignment horizontal="center" vertical="center" wrapText="1"/>
    </xf>
    <xf numFmtId="0" fontId="81" fillId="0" borderId="142" xfId="0" applyFont="1" applyBorder="1" applyAlignment="1">
      <alignment horizontal="center" vertical="center" wrapText="1"/>
    </xf>
    <xf numFmtId="0" fontId="186" fillId="0" borderId="67" xfId="0" applyFont="1" applyBorder="1" applyAlignment="1">
      <alignment horizontal="center" vertical="center" wrapText="1"/>
    </xf>
    <xf numFmtId="217" fontId="123" fillId="0" borderId="67" xfId="0" applyNumberFormat="1" applyFont="1" applyBorder="1">
      <alignment vertical="center"/>
    </xf>
    <xf numFmtId="217" fontId="123" fillId="0" borderId="102" xfId="0" applyNumberFormat="1" applyFont="1" applyBorder="1" applyAlignment="1">
      <alignment horizontal="right" vertical="center"/>
    </xf>
    <xf numFmtId="0" fontId="186" fillId="0" borderId="102" xfId="0" applyFont="1" applyBorder="1" applyAlignment="1">
      <alignment horizontal="center" vertical="center" wrapText="1"/>
    </xf>
    <xf numFmtId="182" fontId="41" fillId="0" borderId="0" xfId="0" applyNumberFormat="1" applyFont="1" applyAlignment="1">
      <alignment horizontal="left" vertical="center" indent="1"/>
    </xf>
    <xf numFmtId="0" fontId="41" fillId="0" borderId="0" xfId="0" applyFont="1" applyAlignment="1">
      <alignment horizontal="left" vertical="center" wrapText="1" indent="1" shrinkToFit="1"/>
    </xf>
    <xf numFmtId="0" fontId="41" fillId="0" borderId="0" xfId="0" applyFont="1" applyAlignment="1">
      <alignment horizontal="left" vertical="center" indent="1" shrinkToFit="1"/>
    </xf>
    <xf numFmtId="179" fontId="41" fillId="0" borderId="0" xfId="0" applyNumberFormat="1" applyFont="1" applyAlignment="1">
      <alignment horizontal="left" vertical="center" indent="1"/>
    </xf>
    <xf numFmtId="180" fontId="41" fillId="0" borderId="0" xfId="0" applyNumberFormat="1" applyFont="1" applyAlignment="1">
      <alignment horizontal="left" vertical="center"/>
    </xf>
    <xf numFmtId="0" fontId="81" fillId="0" borderId="0" xfId="0" applyFont="1" applyAlignment="1">
      <alignment horizontal="center" vertical="center" wrapText="1"/>
    </xf>
    <xf numFmtId="0" fontId="81" fillId="0" borderId="0" xfId="0" applyFont="1" applyAlignment="1">
      <alignment horizontal="center" vertical="center"/>
    </xf>
    <xf numFmtId="0" fontId="41" fillId="0" borderId="0" xfId="0" applyFont="1" applyAlignment="1">
      <alignment horizontal="left" vertical="center" wrapText="1" indent="3" shrinkToFit="1"/>
    </xf>
    <xf numFmtId="181" fontId="41" fillId="0" borderId="0" xfId="1" applyNumberFormat="1" applyFont="1" applyAlignment="1" applyProtection="1">
      <alignment horizontal="right" vertical="center" indent="4"/>
    </xf>
    <xf numFmtId="0" fontId="41" fillId="0" borderId="0" xfId="0" applyFont="1" applyAlignment="1">
      <alignment horizontal="left" vertical="center" shrinkToFit="1"/>
    </xf>
    <xf numFmtId="0" fontId="81" fillId="0" borderId="0" xfId="0" applyFont="1" applyAlignment="1">
      <alignment vertical="center" wrapText="1"/>
    </xf>
    <xf numFmtId="49" fontId="48" fillId="9" borderId="0" xfId="6" applyNumberFormat="1" applyFont="1" applyFill="1" applyAlignment="1" applyProtection="1">
      <alignment vertical="top" wrapText="1"/>
      <protection hidden="1"/>
    </xf>
    <xf numFmtId="49" fontId="48" fillId="9" borderId="0" xfId="6" applyNumberFormat="1" applyFont="1" applyFill="1" applyAlignment="1" applyProtection="1">
      <alignment horizontal="left" vertical="top" wrapText="1"/>
      <protection hidden="1"/>
    </xf>
    <xf numFmtId="49" fontId="48" fillId="9" borderId="0" xfId="6" applyNumberFormat="1" applyFont="1" applyFill="1" applyAlignment="1" applyProtection="1">
      <alignment vertical="top"/>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horizontal="left" vertical="center"/>
      <protection hidden="1"/>
    </xf>
    <xf numFmtId="180" fontId="48" fillId="9" borderId="0" xfId="12" applyNumberFormat="1" applyFont="1" applyFill="1" applyAlignment="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1" xfId="6" applyFont="1" applyFill="1" applyBorder="1" applyAlignment="1" applyProtection="1">
      <alignment horizontal="center" vertical="center" shrinkToFit="1"/>
      <protection hidden="1"/>
    </xf>
    <xf numFmtId="0" fontId="65" fillId="9" borderId="259" xfId="6" applyFont="1" applyFill="1" applyBorder="1" applyAlignment="1" applyProtection="1">
      <alignment horizontal="left" vertical="center" indent="1" shrinkToFit="1"/>
      <protection hidden="1"/>
    </xf>
    <xf numFmtId="0" fontId="65" fillId="9" borderId="8" xfId="6" applyFont="1" applyFill="1" applyBorder="1" applyAlignment="1" applyProtection="1">
      <alignment horizontal="left" vertical="center" indent="1" shrinkToFit="1"/>
      <protection hidden="1"/>
    </xf>
    <xf numFmtId="0" fontId="65" fillId="9" borderId="260" xfId="6" applyFont="1" applyFill="1" applyBorder="1" applyAlignment="1" applyProtection="1">
      <alignment horizontal="left" vertical="center" indent="1" shrinkToFit="1"/>
      <protection hidden="1"/>
    </xf>
    <xf numFmtId="0" fontId="65" fillId="9" borderId="259" xfId="6" applyFont="1" applyFill="1" applyBorder="1" applyAlignment="1" applyProtection="1">
      <alignment horizontal="center" vertical="center" shrinkToFit="1"/>
      <protection hidden="1"/>
    </xf>
    <xf numFmtId="0" fontId="65" fillId="9" borderId="260" xfId="6" applyFont="1" applyFill="1" applyBorder="1" applyAlignment="1" applyProtection="1">
      <alignment horizontal="center" vertical="center" shrinkToFit="1"/>
      <protection hidden="1"/>
    </xf>
    <xf numFmtId="180" fontId="48" fillId="9" borderId="0" xfId="12" applyNumberFormat="1" applyFont="1" applyFill="1" applyAlignment="1" applyProtection="1">
      <alignment horizontal="right" vertical="center" shrinkToFit="1"/>
      <protection hidden="1"/>
    </xf>
    <xf numFmtId="49" fontId="213" fillId="9" borderId="0" xfId="1257" applyNumberFormat="1" applyFill="1" applyAlignment="1" applyProtection="1">
      <alignment horizontal="left" vertical="top"/>
      <protection locked="0" hidden="1"/>
    </xf>
    <xf numFmtId="0" fontId="65" fillId="9" borderId="37" xfId="6" applyFont="1" applyFill="1" applyBorder="1" applyAlignment="1" applyProtection="1">
      <alignment horizontal="left" vertical="center" shrinkToFit="1"/>
      <protection hidden="1"/>
    </xf>
    <xf numFmtId="0" fontId="48" fillId="0" borderId="8" xfId="0" applyFont="1" applyBorder="1" applyAlignment="1">
      <alignment horizontal="center" vertical="center" shrinkToFit="1"/>
    </xf>
    <xf numFmtId="0" fontId="48" fillId="0" borderId="259" xfId="0" applyFont="1" applyBorder="1" applyAlignment="1">
      <alignment horizontal="left" vertical="center" indent="1" shrinkToFit="1"/>
    </xf>
    <xf numFmtId="0" fontId="48" fillId="0" borderId="8" xfId="0" applyFont="1" applyBorder="1" applyAlignment="1">
      <alignment horizontal="left" vertical="center" indent="1" shrinkToFit="1"/>
    </xf>
    <xf numFmtId="0" fontId="48" fillId="0" borderId="259" xfId="0" applyFont="1" applyBorder="1" applyAlignment="1">
      <alignment horizontal="center" vertical="center" shrinkToFit="1"/>
    </xf>
    <xf numFmtId="0" fontId="48" fillId="0" borderId="260" xfId="0" applyFont="1" applyBorder="1" applyAlignment="1">
      <alignment horizontal="center" vertical="center" shrinkToFit="1"/>
    </xf>
    <xf numFmtId="0" fontId="203" fillId="0" borderId="0" xfId="1256" applyAlignment="1" applyProtection="1">
      <alignment horizontal="left" vertical="center"/>
      <protection locked="0" hidden="1"/>
    </xf>
    <xf numFmtId="0" fontId="213" fillId="0" borderId="0" xfId="1257" applyAlignment="1" applyProtection="1">
      <alignment horizontal="left" vertical="center"/>
      <protection locked="0" hidden="1"/>
    </xf>
    <xf numFmtId="49" fontId="48" fillId="9" borderId="0" xfId="6" applyNumberFormat="1" applyFont="1" applyFill="1" applyAlignment="1" applyProtection="1">
      <alignment horizontal="left" vertical="top" wrapText="1" shrinkToFit="1"/>
      <protection hidden="1"/>
    </xf>
    <xf numFmtId="49" fontId="48" fillId="9" borderId="0" xfId="6" applyNumberFormat="1" applyFont="1" applyFill="1" applyAlignment="1" applyProtection="1">
      <alignment horizontal="left" vertical="top" shrinkToFit="1"/>
      <protection hidden="1"/>
    </xf>
    <xf numFmtId="0" fontId="5" fillId="0" borderId="0" xfId="1258" applyAlignment="1" applyProtection="1">
      <alignment horizontal="left" vertical="center"/>
      <protection locked="0" hidden="1"/>
    </xf>
    <xf numFmtId="0" fontId="48" fillId="0" borderId="260" xfId="0" applyFont="1" applyBorder="1" applyAlignment="1">
      <alignment horizontal="left" vertical="center" indent="1" shrinkToFit="1"/>
    </xf>
    <xf numFmtId="0" fontId="41" fillId="0" borderId="6" xfId="0" applyFont="1" applyBorder="1" applyAlignment="1">
      <alignment horizontal="left" vertical="center" indent="1" shrinkToFit="1"/>
    </xf>
    <xf numFmtId="0" fontId="59" fillId="0" borderId="6" xfId="0" applyFont="1" applyBorder="1" applyAlignment="1">
      <alignment horizontal="left" vertical="center" indent="1" shrinkToFit="1"/>
    </xf>
    <xf numFmtId="0" fontId="41" fillId="0" borderId="0" xfId="0" applyFont="1">
      <alignment vertical="center"/>
    </xf>
    <xf numFmtId="0" fontId="41" fillId="0" borderId="6" xfId="0" applyFont="1" applyBorder="1" applyAlignment="1">
      <alignment vertical="center" wrapText="1"/>
    </xf>
    <xf numFmtId="0" fontId="41" fillId="0" borderId="6" xfId="0" applyFont="1" applyBorder="1">
      <alignment vertical="center"/>
    </xf>
    <xf numFmtId="0" fontId="41" fillId="10" borderId="6" xfId="0" applyFont="1" applyFill="1" applyBorder="1" applyAlignment="1">
      <alignment horizontal="center" vertical="center"/>
    </xf>
    <xf numFmtId="182" fontId="41" fillId="0" borderId="6" xfId="0" applyNumberFormat="1" applyFont="1" applyBorder="1" applyAlignment="1">
      <alignment horizontal="left" vertical="center" indent="1" shrinkToFit="1"/>
    </xf>
    <xf numFmtId="0" fontId="54" fillId="0" borderId="0" xfId="0" applyFont="1" applyAlignment="1">
      <alignment horizontal="center" vertical="center"/>
    </xf>
    <xf numFmtId="0" fontId="41" fillId="0" borderId="6" xfId="0" applyFont="1" applyBorder="1" applyAlignment="1">
      <alignment horizontal="left" vertical="center" indent="1"/>
    </xf>
    <xf numFmtId="0" fontId="98" fillId="10" borderId="34" xfId="0" applyFont="1" applyFill="1" applyBorder="1" applyAlignment="1" applyProtection="1">
      <alignment horizontal="center" vertical="center" wrapText="1" shrinkToFit="1"/>
      <protection locked="0"/>
    </xf>
    <xf numFmtId="0" fontId="98" fillId="10" borderId="35" xfId="0" applyFont="1" applyFill="1" applyBorder="1" applyAlignment="1" applyProtection="1">
      <alignment horizontal="center" vertical="center" wrapText="1" shrinkToFit="1"/>
      <protection locked="0"/>
    </xf>
    <xf numFmtId="0" fontId="98" fillId="10" borderId="85" xfId="0" applyFont="1" applyFill="1" applyBorder="1" applyAlignment="1" applyProtection="1">
      <alignment horizontal="center" vertical="center" wrapText="1" shrinkToFit="1"/>
      <protection locked="0"/>
    </xf>
    <xf numFmtId="0" fontId="98" fillId="10" borderId="40" xfId="0" applyFont="1" applyFill="1" applyBorder="1" applyAlignment="1" applyProtection="1">
      <alignment horizontal="center" vertical="center" wrapText="1" shrinkToFit="1"/>
      <protection locked="0"/>
    </xf>
    <xf numFmtId="0" fontId="98" fillId="10" borderId="37" xfId="0" applyFont="1" applyFill="1" applyBorder="1" applyAlignment="1" applyProtection="1">
      <alignment horizontal="center" vertical="center" wrapText="1" shrinkToFit="1"/>
      <protection locked="0"/>
    </xf>
    <xf numFmtId="0" fontId="98" fillId="10" borderId="95" xfId="0" applyFont="1" applyFill="1" applyBorder="1" applyAlignment="1" applyProtection="1">
      <alignment horizontal="center" vertical="center" wrapText="1" shrinkToFit="1"/>
      <protection locked="0"/>
    </xf>
    <xf numFmtId="0" fontId="98" fillId="0" borderId="7" xfId="0" applyFont="1" applyBorder="1" applyAlignment="1" applyProtection="1">
      <alignment horizontal="center" vertical="top" wrapText="1" shrinkToFit="1"/>
      <protection locked="0"/>
    </xf>
    <xf numFmtId="0" fontId="98" fillId="0" borderId="8" xfId="0" applyFont="1" applyBorder="1" applyAlignment="1" applyProtection="1">
      <alignment horizontal="center" vertical="top" wrapText="1" shrinkToFit="1"/>
      <protection locked="0"/>
    </xf>
    <xf numFmtId="0" fontId="98" fillId="0" borderId="52" xfId="0" applyFont="1" applyBorder="1" applyAlignment="1" applyProtection="1">
      <alignment horizontal="center" vertical="top" wrapText="1" shrinkToFit="1"/>
      <protection locked="0"/>
    </xf>
    <xf numFmtId="0" fontId="98" fillId="0" borderId="56" xfId="0" applyFont="1" applyBorder="1" applyAlignment="1" applyProtection="1">
      <alignment horizontal="center" vertical="top" wrapText="1" shrinkToFit="1"/>
      <protection locked="0"/>
    </xf>
    <xf numFmtId="0" fontId="98" fillId="0" borderId="58" xfId="0" applyFont="1" applyBorder="1" applyAlignment="1" applyProtection="1">
      <alignment horizontal="center" vertical="top" wrapText="1" shrinkToFit="1"/>
      <protection locked="0"/>
    </xf>
    <xf numFmtId="0" fontId="98" fillId="0" borderId="51" xfId="0" applyFont="1" applyBorder="1" applyAlignment="1" applyProtection="1">
      <alignment horizontal="left" vertical="top" wrapText="1" shrinkToFit="1"/>
      <protection locked="0"/>
    </xf>
    <xf numFmtId="0" fontId="98" fillId="0" borderId="8" xfId="0" applyFont="1" applyBorder="1" applyAlignment="1" applyProtection="1">
      <alignment horizontal="left" vertical="top" wrapText="1" shrinkToFit="1"/>
      <protection locked="0"/>
    </xf>
    <xf numFmtId="0" fontId="98" fillId="0" borderId="9" xfId="0" applyFont="1" applyBorder="1" applyAlignment="1" applyProtection="1">
      <alignment horizontal="left" vertical="top" wrapText="1" shrinkToFit="1"/>
      <protection locked="0"/>
    </xf>
    <xf numFmtId="225" fontId="98" fillId="12" borderId="6" xfId="0" applyNumberFormat="1" applyFont="1" applyFill="1" applyBorder="1" applyAlignment="1" applyProtection="1">
      <alignment horizontal="center" vertical="center" wrapText="1" shrinkToFit="1"/>
      <protection locked="0"/>
    </xf>
    <xf numFmtId="225" fontId="98" fillId="12" borderId="82" xfId="0" applyNumberFormat="1" applyFont="1" applyFill="1" applyBorder="1" applyAlignment="1" applyProtection="1">
      <alignment horizontal="center" vertical="center" wrapText="1" shrinkToFit="1"/>
      <protection locked="0"/>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50" xfId="0" applyFont="1" applyBorder="1" applyAlignment="1" applyProtection="1">
      <alignment horizontal="center" vertical="center"/>
      <protection locked="0"/>
    </xf>
    <xf numFmtId="0" fontId="81" fillId="3" borderId="34"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150" xfId="0" applyFont="1" applyFill="1" applyBorder="1" applyAlignment="1">
      <alignment horizontal="center" vertical="center" wrapText="1"/>
    </xf>
    <xf numFmtId="0" fontId="81" fillId="3" borderId="152" xfId="0" applyFont="1" applyFill="1" applyBorder="1" applyAlignment="1">
      <alignment horizontal="center" vertical="center" wrapText="1"/>
    </xf>
    <xf numFmtId="0" fontId="94" fillId="0" borderId="35" xfId="0" applyFont="1" applyBorder="1">
      <alignment vertical="center"/>
    </xf>
    <xf numFmtId="186" fontId="123" fillId="0" borderId="6" xfId="0" applyNumberFormat="1" applyFont="1" applyBorder="1" applyAlignment="1">
      <alignment horizontal="right" vertical="center"/>
    </xf>
    <xf numFmtId="0" fontId="81" fillId="3" borderId="34"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85" xfId="0" applyFont="1" applyFill="1" applyBorder="1" applyAlignment="1">
      <alignment horizontal="center" vertical="center"/>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50" xfId="0" applyNumberFormat="1" applyFont="1" applyBorder="1">
      <alignment vertical="center"/>
    </xf>
    <xf numFmtId="0" fontId="81" fillId="3" borderId="63"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64"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98" fillId="3" borderId="156" xfId="0" applyFont="1" applyFill="1" applyBorder="1" applyAlignment="1">
      <alignment horizontal="center" vertical="center" wrapText="1"/>
    </xf>
    <xf numFmtId="0" fontId="98" fillId="3" borderId="145" xfId="0" applyFont="1" applyFill="1" applyBorder="1" applyAlignment="1">
      <alignment horizontal="center" vertical="center" wrapText="1"/>
    </xf>
    <xf numFmtId="0" fontId="98" fillId="3" borderId="223" xfId="0" applyFont="1" applyFill="1" applyBorder="1" applyAlignment="1">
      <alignment horizontal="center" vertical="center" wrapText="1"/>
    </xf>
    <xf numFmtId="0" fontId="98" fillId="3" borderId="38" xfId="0" applyFont="1" applyFill="1" applyBorder="1" applyAlignment="1">
      <alignment horizontal="center" vertical="center" wrapText="1"/>
    </xf>
    <xf numFmtId="0" fontId="98" fillId="3" borderId="0" xfId="0" applyFont="1" applyFill="1" applyAlignment="1">
      <alignment horizontal="center" vertical="center" wrapText="1"/>
    </xf>
    <xf numFmtId="0" fontId="98" fillId="3" borderId="147" xfId="0" applyFont="1" applyFill="1" applyBorder="1" applyAlignment="1">
      <alignment horizontal="center" vertical="center" wrapText="1"/>
    </xf>
    <xf numFmtId="0" fontId="98" fillId="3" borderId="40" xfId="0" applyFont="1" applyFill="1" applyBorder="1" applyAlignment="1">
      <alignment horizontal="center" vertical="center" wrapText="1"/>
    </xf>
    <xf numFmtId="0" fontId="98" fillId="3" borderId="37" xfId="0" applyFont="1" applyFill="1" applyBorder="1" applyAlignment="1">
      <alignment horizontal="center" vertical="center" wrapText="1"/>
    </xf>
    <xf numFmtId="0" fontId="98" fillId="3" borderId="95" xfId="0" applyFont="1" applyFill="1" applyBorder="1" applyAlignment="1">
      <alignment horizontal="center" vertical="center" wrapText="1"/>
    </xf>
    <xf numFmtId="0" fontId="81" fillId="0" borderId="7" xfId="0" applyFont="1" applyBorder="1" applyAlignment="1" applyProtection="1">
      <alignment horizontal="left" vertical="center" indent="1"/>
      <protection locked="0"/>
    </xf>
    <xf numFmtId="0" fontId="81" fillId="0" borderId="8" xfId="0" applyFont="1" applyBorder="1" applyAlignment="1" applyProtection="1">
      <alignment horizontal="left" vertical="center" indent="1"/>
      <protection locked="0"/>
    </xf>
    <xf numFmtId="0" fontId="81" fillId="0" borderId="37" xfId="0" applyFont="1" applyBorder="1" applyAlignment="1" applyProtection="1">
      <alignment horizontal="left" vertical="center" indent="1"/>
      <protection locked="0"/>
    </xf>
    <xf numFmtId="0" fontId="81" fillId="0" borderId="95" xfId="0" applyFont="1" applyBorder="1" applyAlignment="1" applyProtection="1">
      <alignment horizontal="left" vertical="center" indent="1"/>
      <protection locked="0"/>
    </xf>
    <xf numFmtId="0" fontId="81" fillId="3" borderId="7" xfId="0" applyFont="1" applyFill="1" applyBorder="1" applyAlignment="1">
      <alignment horizontal="center" vertical="center"/>
    </xf>
    <xf numFmtId="0" fontId="81" fillId="3" borderId="8" xfId="0" applyFont="1" applyFill="1" applyBorder="1" applyAlignment="1">
      <alignment horizontal="center" vertical="center"/>
    </xf>
    <xf numFmtId="0" fontId="81" fillId="3" borderId="9" xfId="0" applyFont="1" applyFill="1" applyBorder="1" applyAlignment="1">
      <alignment horizontal="center" vertical="center"/>
    </xf>
    <xf numFmtId="0" fontId="123" fillId="0" borderId="7" xfId="0" applyFont="1" applyBorder="1" applyAlignment="1">
      <alignment horizontal="center" vertical="center"/>
    </xf>
    <xf numFmtId="0" fontId="123" fillId="0" borderId="8" xfId="0" applyFont="1" applyBorder="1" applyAlignment="1">
      <alignment horizontal="center" vertical="center"/>
    </xf>
    <xf numFmtId="0" fontId="123" fillId="0" borderId="9" xfId="0" applyFont="1" applyBorder="1" applyAlignment="1">
      <alignment horizontal="center" vertical="center"/>
    </xf>
    <xf numFmtId="0" fontId="98" fillId="0" borderId="55" xfId="0" applyFont="1" applyBorder="1" applyAlignment="1" applyProtection="1">
      <alignment horizontal="left" vertical="top" wrapText="1" shrinkToFit="1"/>
      <protection locked="0"/>
    </xf>
    <xf numFmtId="0" fontId="98" fillId="0" borderId="56" xfId="0" applyFont="1" applyBorder="1" applyAlignment="1" applyProtection="1">
      <alignment horizontal="left" vertical="top" wrapText="1" shrinkToFit="1"/>
      <protection locked="0"/>
    </xf>
    <xf numFmtId="0" fontId="98" fillId="0" borderId="61" xfId="0" applyFont="1" applyBorder="1" applyAlignment="1" applyProtection="1">
      <alignment horizontal="left" vertical="top" wrapText="1" shrinkToFit="1"/>
      <protection locked="0"/>
    </xf>
    <xf numFmtId="186" fontId="81" fillId="0" borderId="63" xfId="0" applyNumberFormat="1" applyFont="1" applyBorder="1" applyProtection="1">
      <alignment vertical="center"/>
      <protection locked="0"/>
    </xf>
    <xf numFmtId="186" fontId="81" fillId="0" borderId="49" xfId="0" applyNumberFormat="1" applyFont="1" applyBorder="1" applyProtection="1">
      <alignment vertical="center"/>
      <protection locked="0"/>
    </xf>
    <xf numFmtId="186" fontId="81" fillId="0" borderId="64" xfId="0" applyNumberFormat="1" applyFont="1" applyBorder="1" applyProtection="1">
      <alignment vertical="center"/>
      <protection locked="0"/>
    </xf>
    <xf numFmtId="0" fontId="186" fillId="0" borderId="57" xfId="0" applyFont="1" applyBorder="1" applyAlignment="1" applyProtection="1">
      <alignment horizontal="center" vertical="center"/>
      <protection locked="0"/>
    </xf>
    <xf numFmtId="0" fontId="186" fillId="0" borderId="56" xfId="0" applyFont="1" applyBorder="1" applyAlignment="1" applyProtection="1">
      <alignment horizontal="center" vertical="center"/>
      <protection locked="0"/>
    </xf>
    <xf numFmtId="0" fontId="186" fillId="0" borderId="61" xfId="0" applyFont="1" applyBorder="1" applyAlignment="1" applyProtection="1">
      <alignment horizontal="center" vertical="center"/>
      <protection locked="0"/>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186" fontId="81" fillId="0" borderId="6" xfId="0" applyNumberFormat="1" applyFont="1" applyBorder="1" applyProtection="1">
      <alignment vertical="center"/>
      <protection locked="0"/>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0" fontId="81" fillId="3" borderId="7" xfId="0" applyFont="1" applyFill="1" applyBorder="1" applyAlignment="1">
      <alignment horizontal="center" vertical="center" readingOrder="1"/>
    </xf>
    <xf numFmtId="0" fontId="81" fillId="3" borderId="8" xfId="0" applyFont="1" applyFill="1" applyBorder="1" applyAlignment="1">
      <alignment horizontal="center" vertical="center" readingOrder="1"/>
    </xf>
    <xf numFmtId="0" fontId="81" fillId="3" borderId="9" xfId="0" applyFont="1" applyFill="1" applyBorder="1" applyAlignment="1">
      <alignment horizontal="center" vertical="center" readingOrder="1"/>
    </xf>
    <xf numFmtId="186" fontId="123" fillId="0" borderId="43" xfId="0" applyNumberFormat="1" applyFont="1" applyBorder="1" applyAlignment="1">
      <alignment horizontal="right" vertical="center"/>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183" fontId="123" fillId="0" borderId="64" xfId="0" applyNumberFormat="1" applyFont="1" applyBorder="1">
      <alignment vertical="center"/>
    </xf>
    <xf numFmtId="0" fontId="81" fillId="3" borderId="63" xfId="0" applyFont="1" applyFill="1" applyBorder="1" applyAlignment="1">
      <alignment horizontal="center" vertical="center" readingOrder="1"/>
    </xf>
    <xf numFmtId="0" fontId="81" fillId="3" borderId="49" xfId="0" applyFont="1" applyFill="1" applyBorder="1" applyAlignment="1">
      <alignment horizontal="center" vertical="center" readingOrder="1"/>
    </xf>
    <xf numFmtId="0" fontId="81" fillId="3" borderId="64" xfId="0" applyFont="1" applyFill="1" applyBorder="1" applyAlignment="1">
      <alignment horizontal="center" vertical="center" readingOrder="1"/>
    </xf>
    <xf numFmtId="188" fontId="123" fillId="0" borderId="0" xfId="0" applyNumberFormat="1" applyFont="1">
      <alignment vertical="center"/>
    </xf>
    <xf numFmtId="0" fontId="94" fillId="0" borderId="37" xfId="0" applyFont="1" applyBorder="1">
      <alignment vertical="center"/>
    </xf>
    <xf numFmtId="0" fontId="81" fillId="3" borderId="156" xfId="0" applyFont="1" applyFill="1" applyBorder="1" applyAlignment="1">
      <alignment horizontal="distributed" vertical="center" indent="2"/>
    </xf>
    <xf numFmtId="0" fontId="81" fillId="3" borderId="145" xfId="0" applyFont="1" applyFill="1" applyBorder="1" applyAlignment="1">
      <alignment horizontal="distributed" vertical="center" indent="2"/>
    </xf>
    <xf numFmtId="0" fontId="81" fillId="3" borderId="155"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186" fillId="3" borderId="55" xfId="0" applyFont="1" applyFill="1" applyBorder="1" applyAlignment="1">
      <alignment horizontal="center" vertical="center"/>
    </xf>
    <xf numFmtId="0" fontId="186" fillId="3" borderId="61" xfId="0" applyFont="1" applyFill="1" applyBorder="1" applyAlignment="1">
      <alignment horizontal="center" vertical="center"/>
    </xf>
    <xf numFmtId="186" fontId="81" fillId="0" borderId="57" xfId="0" applyNumberFormat="1" applyFont="1" applyBorder="1" applyProtection="1">
      <alignment vertical="center"/>
      <protection locked="0"/>
    </xf>
    <xf numFmtId="186" fontId="81" fillId="0" borderId="56" xfId="0" applyNumberFormat="1" applyFont="1" applyBorder="1" applyProtection="1">
      <alignment vertical="center"/>
      <protection locked="0"/>
    </xf>
    <xf numFmtId="186" fontId="81" fillId="0" borderId="61" xfId="0" applyNumberFormat="1" applyFont="1" applyBorder="1" applyProtection="1">
      <alignment vertical="center"/>
      <protection locked="0"/>
    </xf>
    <xf numFmtId="186" fontId="81" fillId="0" borderId="81" xfId="0" applyNumberFormat="1" applyFont="1" applyBorder="1" applyProtection="1">
      <alignment vertical="center"/>
      <protection locked="0"/>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186" fontId="123" fillId="0" borderId="81" xfId="0" applyNumberFormat="1" applyFont="1" applyBorder="1" applyAlignment="1">
      <alignment horizontal="right" vertical="center"/>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3" borderId="57" xfId="0" applyFont="1" applyFill="1" applyBorder="1" applyAlignment="1">
      <alignment horizontal="center" vertical="center"/>
    </xf>
    <xf numFmtId="0" fontId="81" fillId="3" borderId="56"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4" xfId="0" applyFont="1" applyBorder="1" applyAlignment="1">
      <alignment horizontal="left" vertical="center" indent="1"/>
    </xf>
    <xf numFmtId="0" fontId="123" fillId="0" borderId="148" xfId="0" applyFont="1" applyBorder="1" applyAlignment="1">
      <alignment horizontal="left" vertical="center" indent="1"/>
    </xf>
    <xf numFmtId="0" fontId="123" fillId="0" borderId="146" xfId="0"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Alignment="1" applyProtection="1">
      <alignment horizontal="left" vertical="top" wrapText="1"/>
      <protection locked="0"/>
    </xf>
    <xf numFmtId="0" fontId="81" fillId="9" borderId="147"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1" xfId="0" applyFont="1" applyFill="1" applyBorder="1" applyAlignment="1" applyProtection="1">
      <alignment horizontal="left" vertical="top" wrapText="1"/>
      <protection locked="0"/>
    </xf>
    <xf numFmtId="0" fontId="81" fillId="9" borderId="153" xfId="0" applyFont="1" applyFill="1" applyBorder="1" applyAlignment="1" applyProtection="1">
      <alignment horizontal="left" vertical="top" wrapText="1"/>
      <protection locked="0"/>
    </xf>
    <xf numFmtId="186" fontId="81" fillId="0" borderId="7" xfId="0" applyNumberFormat="1" applyFont="1" applyBorder="1" applyProtection="1">
      <alignment vertical="center"/>
      <protection locked="0"/>
    </xf>
    <xf numFmtId="186" fontId="81" fillId="0" borderId="8" xfId="0" applyNumberFormat="1" applyFont="1" applyBorder="1" applyProtection="1">
      <alignment vertical="center"/>
      <protection locked="0"/>
    </xf>
    <xf numFmtId="186" fontId="81" fillId="0" borderId="9" xfId="0" applyNumberFormat="1" applyFont="1" applyBorder="1" applyProtection="1">
      <alignment vertical="center"/>
      <protection locked="0"/>
    </xf>
    <xf numFmtId="0" fontId="81" fillId="3" borderId="6" xfId="0" applyFont="1" applyFill="1" applyBorder="1" applyAlignment="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186" fontId="81" fillId="0" borderId="86" xfId="0" applyNumberFormat="1" applyFont="1" applyBorder="1" applyProtection="1">
      <alignment vertical="center"/>
      <protection locked="0"/>
    </xf>
    <xf numFmtId="0" fontId="81" fillId="0" borderId="57" xfId="0" applyFont="1" applyBorder="1" applyAlignment="1" applyProtection="1">
      <alignment horizontal="center" vertical="center"/>
      <protection locked="0"/>
    </xf>
    <xf numFmtId="0" fontId="81" fillId="0" borderId="58" xfId="0" applyFont="1" applyBorder="1" applyAlignment="1" applyProtection="1">
      <alignment horizontal="center" vertical="center"/>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0" fontId="81" fillId="0" borderId="7" xfId="0" applyFont="1" applyBorder="1" applyAlignment="1">
      <alignment horizontal="left" vertical="center"/>
    </xf>
    <xf numFmtId="0" fontId="81" fillId="0" borderId="8" xfId="0" applyFont="1" applyBorder="1" applyAlignment="1">
      <alignment horizontal="left" vertical="center"/>
    </xf>
    <xf numFmtId="0" fontId="81" fillId="0" borderId="52" xfId="0" applyFont="1" applyBorder="1" applyAlignment="1">
      <alignment horizontal="left" vertical="center"/>
    </xf>
    <xf numFmtId="0" fontId="81" fillId="0" borderId="61" xfId="0" applyFont="1" applyBorder="1" applyAlignment="1" applyProtection="1">
      <alignment horizontal="center" vertical="center"/>
      <protection locked="0"/>
    </xf>
    <xf numFmtId="200" fontId="81" fillId="0" borderId="63" xfId="0" applyNumberFormat="1" applyFont="1" applyBorder="1" applyAlignment="1">
      <alignment horizontal="left" vertical="center" indent="1"/>
    </xf>
    <xf numFmtId="200" fontId="81" fillId="0" borderId="49" xfId="0" applyNumberFormat="1" applyFont="1" applyBorder="1" applyAlignment="1">
      <alignment horizontal="left" vertical="center" indent="1"/>
    </xf>
    <xf numFmtId="200" fontId="81" fillId="0" borderId="50" xfId="0" applyNumberFormat="1" applyFont="1" applyBorder="1" applyAlignment="1">
      <alignment horizontal="left" vertical="center" indent="1"/>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0" fontId="186" fillId="3" borderId="51" xfId="0" applyFont="1" applyFill="1" applyBorder="1" applyAlignment="1">
      <alignment horizontal="center" vertical="center"/>
    </xf>
    <xf numFmtId="0" fontId="186" fillId="3" borderId="9" xfId="0" applyFont="1" applyFill="1" applyBorder="1" applyAlignment="1">
      <alignment horizontal="center" vertical="center"/>
    </xf>
    <xf numFmtId="0" fontId="81" fillId="0" borderId="8" xfId="0" applyFont="1" applyBorder="1">
      <alignment vertical="center"/>
    </xf>
    <xf numFmtId="0" fontId="81" fillId="0" borderId="52" xfId="0" applyFont="1" applyBorder="1">
      <alignment vertical="center"/>
    </xf>
    <xf numFmtId="0" fontId="98" fillId="0" borderId="6" xfId="0" applyFont="1" applyBorder="1" applyAlignment="1" applyProtection="1">
      <alignment horizontal="left" vertical="center" indent="1" shrinkToFit="1"/>
      <protection locked="0"/>
    </xf>
    <xf numFmtId="186" fontId="123" fillId="0" borderId="7" xfId="0" applyNumberFormat="1" applyFont="1" applyBorder="1">
      <alignment vertical="center"/>
    </xf>
    <xf numFmtId="186" fontId="123" fillId="0" borderId="8" xfId="0" applyNumberFormat="1" applyFont="1" applyBorder="1">
      <alignment vertical="center"/>
    </xf>
    <xf numFmtId="186" fontId="123" fillId="0" borderId="9" xfId="0" applyNumberFormat="1" applyFont="1" applyBorder="1">
      <alignment vertical="center"/>
    </xf>
    <xf numFmtId="0" fontId="98" fillId="0" borderId="81" xfId="0" applyFont="1" applyBorder="1" applyAlignment="1" applyProtection="1">
      <alignment horizontal="left" vertical="center" indent="1" shrinkToFit="1"/>
      <protection locked="0"/>
    </xf>
    <xf numFmtId="0" fontId="81" fillId="3" borderId="6" xfId="0" applyFont="1" applyFill="1" applyBorder="1" applyAlignment="1">
      <alignment horizontal="distributed" vertical="center" indent="1"/>
    </xf>
    <xf numFmtId="0" fontId="81" fillId="3" borderId="61" xfId="0" applyFont="1" applyFill="1" applyBorder="1" applyAlignment="1">
      <alignment horizontal="center" vertical="center"/>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0" fontId="81" fillId="3" borderId="86"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Border="1" applyProtection="1">
      <alignment vertical="center"/>
      <protection locked="0"/>
    </xf>
    <xf numFmtId="186" fontId="81" fillId="0" borderId="37" xfId="0" applyNumberFormat="1" applyFont="1" applyBorder="1" applyProtection="1">
      <alignment vertical="center"/>
      <protection locked="0"/>
    </xf>
    <xf numFmtId="186" fontId="81" fillId="0" borderId="41" xfId="0" applyNumberFormat="1" applyFont="1" applyBorder="1" applyProtection="1">
      <alignment vertical="center"/>
      <protection locked="0"/>
    </xf>
    <xf numFmtId="186" fontId="123" fillId="0" borderId="94" xfId="0" applyNumberFormat="1" applyFont="1" applyBorder="1">
      <alignment vertical="center"/>
    </xf>
    <xf numFmtId="186" fontId="123" fillId="0" borderId="88" xfId="0" applyNumberFormat="1" applyFont="1" applyBorder="1">
      <alignment vertical="center"/>
    </xf>
    <xf numFmtId="186" fontId="123" fillId="0" borderId="89" xfId="0" applyNumberFormat="1" applyFont="1" applyBorder="1">
      <alignment vertical="center"/>
    </xf>
    <xf numFmtId="0" fontId="81" fillId="0" borderId="7" xfId="0" applyFont="1" applyBorder="1" applyAlignment="1">
      <alignment horizontal="left" vertical="center" indent="1"/>
    </xf>
    <xf numFmtId="0" fontId="81" fillId="0" borderId="8" xfId="0" applyFont="1" applyBorder="1" applyAlignment="1">
      <alignment horizontal="left" vertical="center" indent="1"/>
    </xf>
    <xf numFmtId="0" fontId="123" fillId="0" borderId="63" xfId="0" applyFont="1" applyBorder="1" applyAlignment="1">
      <alignment horizontal="left" vertical="center" indent="1" shrinkToFit="1"/>
    </xf>
    <xf numFmtId="0" fontId="123" fillId="0" borderId="49" xfId="0" applyFont="1" applyBorder="1" applyAlignment="1">
      <alignment horizontal="left" vertical="center" indent="1" shrinkToFit="1"/>
    </xf>
    <xf numFmtId="0" fontId="123" fillId="0" borderId="64" xfId="0"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Font="1" applyBorder="1" applyAlignment="1">
      <alignment horizontal="left" vertical="center" indent="1"/>
    </xf>
    <xf numFmtId="0" fontId="123" fillId="0" borderId="56" xfId="0" applyFont="1" applyBorder="1" applyAlignment="1">
      <alignment horizontal="left" vertical="center" indent="1"/>
    </xf>
    <xf numFmtId="0" fontId="123" fillId="0" borderId="58" xfId="0"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123" fillId="0" borderId="0" xfId="0" applyFont="1">
      <alignment vertical="center"/>
    </xf>
    <xf numFmtId="0" fontId="81" fillId="0" borderId="150" xfId="0" applyFont="1" applyBorder="1" applyAlignment="1">
      <alignment horizontal="right" vertical="center"/>
    </xf>
    <xf numFmtId="0" fontId="81" fillId="0" borderId="153" xfId="0" applyFont="1" applyBorder="1" applyAlignment="1">
      <alignment horizontal="right" vertical="center"/>
    </xf>
    <xf numFmtId="0" fontId="81" fillId="0" borderId="151" xfId="0" applyFont="1" applyBorder="1" applyAlignment="1">
      <alignment horizontal="right" vertical="center"/>
    </xf>
    <xf numFmtId="0" fontId="81" fillId="0" borderId="152"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7"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149" xfId="0" applyFont="1" applyFill="1" applyBorder="1" applyAlignment="1">
      <alignment horizontal="center" vertical="center"/>
    </xf>
    <xf numFmtId="0" fontId="81" fillId="3" borderId="83"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81" fillId="8" borderId="62" xfId="0" applyFont="1" applyFill="1" applyBorder="1" applyAlignment="1">
      <alignment horizontal="center" vertical="center"/>
    </xf>
    <xf numFmtId="0" fontId="81" fillId="8" borderId="53" xfId="0" applyFont="1" applyFill="1" applyBorder="1" applyAlignment="1">
      <alignment horizontal="center" vertical="center"/>
    </xf>
    <xf numFmtId="0" fontId="81" fillId="8" borderId="65" xfId="0" applyFont="1" applyFill="1" applyBorder="1" applyAlignment="1">
      <alignment horizontal="center" vertical="center"/>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Alignment="1">
      <alignment horizontal="right" indent="1"/>
    </xf>
    <xf numFmtId="183" fontId="123" fillId="0" borderId="39" xfId="0" applyNumberFormat="1" applyFont="1" applyBorder="1" applyAlignment="1">
      <alignment horizontal="right" indent="1"/>
    </xf>
    <xf numFmtId="0" fontId="81" fillId="7" borderId="62" xfId="0" applyFont="1" applyFill="1" applyBorder="1" applyAlignment="1">
      <alignment horizontal="center" vertical="center"/>
    </xf>
    <xf numFmtId="0" fontId="81" fillId="7" borderId="53" xfId="0" applyFont="1" applyFill="1" applyBorder="1" applyAlignment="1">
      <alignment horizontal="center" vertical="center"/>
    </xf>
    <xf numFmtId="0" fontId="81" fillId="7" borderId="65" xfId="0" applyFont="1" applyFill="1" applyBorder="1" applyAlignment="1">
      <alignment horizontal="center" vertical="center"/>
    </xf>
    <xf numFmtId="0" fontId="94" fillId="3" borderId="6" xfId="0" applyFont="1" applyFill="1" applyBorder="1" applyAlignment="1">
      <alignment horizontal="center" vertical="center"/>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0" fontId="161" fillId="3" borderId="57" xfId="0" applyFont="1" applyFill="1" applyBorder="1" applyAlignment="1">
      <alignment horizontal="center" vertical="center" wrapText="1"/>
    </xf>
    <xf numFmtId="0" fontId="161" fillId="3" borderId="56" xfId="0" applyFont="1" applyFill="1" applyBorder="1" applyAlignment="1">
      <alignment horizontal="center" vertical="center"/>
    </xf>
    <xf numFmtId="0" fontId="81" fillId="0" borderId="9" xfId="0" applyFont="1" applyBorder="1">
      <alignment vertical="center"/>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183" fontId="81" fillId="0" borderId="7" xfId="0" applyNumberFormat="1" applyFont="1" applyBorder="1" applyProtection="1">
      <alignment vertical="center"/>
      <protection locked="0"/>
    </xf>
    <xf numFmtId="183" fontId="81" fillId="0" borderId="8" xfId="0" applyNumberFormat="1" applyFont="1" applyBorder="1" applyProtection="1">
      <alignment vertical="center"/>
      <protection locked="0"/>
    </xf>
    <xf numFmtId="0" fontId="81" fillId="3" borderId="48" xfId="0" applyFont="1" applyFill="1" applyBorder="1" applyAlignment="1">
      <alignment horizontal="center" vertical="center"/>
    </xf>
    <xf numFmtId="0" fontId="81" fillId="0" borderId="37" xfId="0" applyFont="1" applyBorder="1" applyProtection="1">
      <alignment vertical="center"/>
      <protection locked="0"/>
    </xf>
    <xf numFmtId="0" fontId="81" fillId="0" borderId="95" xfId="0" applyFont="1" applyBorder="1" applyProtection="1">
      <alignment vertical="center"/>
      <protection locked="0"/>
    </xf>
    <xf numFmtId="0" fontId="81" fillId="3" borderId="35" xfId="0" applyFont="1" applyFill="1" applyBorder="1" applyAlignment="1">
      <alignment horizontal="center" vertical="center" wrapText="1"/>
    </xf>
    <xf numFmtId="0" fontId="81" fillId="3" borderId="0" xfId="0" applyFont="1" applyFill="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54" xfId="0" applyFont="1" applyFill="1" applyBorder="1" applyAlignment="1">
      <alignment horizontal="center" vertical="center" wrapText="1"/>
    </xf>
    <xf numFmtId="0" fontId="81" fillId="3" borderId="143" xfId="0" applyFont="1" applyFill="1" applyBorder="1" applyAlignment="1">
      <alignment horizontal="center" vertical="center" wrapText="1"/>
    </xf>
    <xf numFmtId="0" fontId="81" fillId="0" borderId="85" xfId="0" applyFont="1" applyBorder="1">
      <alignment vertical="center"/>
    </xf>
    <xf numFmtId="0" fontId="81" fillId="0" borderId="95" xfId="0" applyFont="1" applyBorder="1">
      <alignment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3" borderId="43" xfId="0" applyFont="1" applyFill="1" applyBorder="1" applyAlignment="1">
      <alignment horizontal="center" vertical="center"/>
    </xf>
    <xf numFmtId="0" fontId="98" fillId="3" borderId="74" xfId="0" applyFont="1" applyFill="1" applyBorder="1" applyAlignment="1">
      <alignment horizontal="center" vertical="center"/>
    </xf>
    <xf numFmtId="0" fontId="98" fillId="3" borderId="157"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2" xfId="0" applyFont="1" applyBorder="1" applyAlignment="1">
      <alignment horizontal="center" vertical="center" shrinkToFit="1"/>
    </xf>
    <xf numFmtId="0" fontId="81" fillId="0" borderId="133" xfId="0" applyFont="1" applyBorder="1" applyAlignment="1">
      <alignment horizontal="center" vertical="center" shrinkToFit="1"/>
    </xf>
    <xf numFmtId="0" fontId="81" fillId="0" borderId="134" xfId="0" applyFont="1" applyBorder="1" applyAlignment="1">
      <alignment horizontal="center" vertical="center" shrinkToFit="1"/>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186" fontId="123" fillId="0" borderId="144" xfId="0" applyNumberFormat="1" applyFont="1" applyBorder="1" applyAlignment="1">
      <alignment horizontal="right" vertical="center"/>
    </xf>
    <xf numFmtId="186" fontId="123" fillId="0" borderId="148" xfId="0" applyNumberFormat="1" applyFont="1" applyBorder="1" applyAlignment="1">
      <alignment horizontal="right" vertical="center"/>
    </xf>
    <xf numFmtId="186" fontId="123" fillId="0" borderId="217" xfId="0" applyNumberFormat="1" applyFont="1" applyBorder="1" applyAlignment="1">
      <alignment horizontal="right" vertical="center"/>
    </xf>
    <xf numFmtId="0" fontId="81" fillId="0" borderId="66" xfId="0" applyFont="1" applyBorder="1">
      <alignment vertical="center"/>
    </xf>
    <xf numFmtId="0" fontId="81" fillId="0" borderId="272" xfId="0" applyFont="1" applyBorder="1">
      <alignment vertical="center"/>
    </xf>
    <xf numFmtId="0" fontId="98" fillId="3" borderId="73" xfId="0" applyFont="1" applyFill="1" applyBorder="1" applyAlignment="1">
      <alignment horizontal="center" vertical="center"/>
    </xf>
    <xf numFmtId="0" fontId="98" fillId="3" borderId="155"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41" xfId="0" applyFont="1" applyFill="1" applyBorder="1" applyAlignment="1">
      <alignment horizontal="center" vertical="center"/>
    </xf>
    <xf numFmtId="0" fontId="98" fillId="3" borderId="156" xfId="0" applyFont="1" applyFill="1" applyBorder="1" applyAlignment="1">
      <alignment horizontal="center" vertical="center"/>
    </xf>
    <xf numFmtId="0" fontId="98" fillId="3" borderId="40" xfId="0" applyFont="1" applyFill="1" applyBorder="1" applyAlignment="1">
      <alignment horizontal="center" vertical="center"/>
    </xf>
    <xf numFmtId="186" fontId="123" fillId="0" borderId="156" xfId="0" applyNumberFormat="1" applyFont="1" applyBorder="1" applyAlignment="1">
      <alignment horizontal="right" vertical="center"/>
    </xf>
    <xf numFmtId="186" fontId="123" fillId="0" borderId="145" xfId="0" applyNumberFormat="1" applyFont="1" applyBorder="1" applyAlignment="1">
      <alignment horizontal="right" vertical="center"/>
    </xf>
    <xf numFmtId="186" fontId="123" fillId="0" borderId="223" xfId="0" applyNumberFormat="1" applyFont="1" applyBorder="1" applyAlignment="1">
      <alignment horizontal="right" vertical="center"/>
    </xf>
    <xf numFmtId="0" fontId="81" fillId="3" borderId="51" xfId="0" applyFont="1" applyFill="1" applyBorder="1" applyAlignment="1">
      <alignment horizontal="center" vertical="center"/>
    </xf>
    <xf numFmtId="213" fontId="123" fillId="0" borderId="99" xfId="1" applyNumberFormat="1" applyFont="1" applyFill="1" applyBorder="1" applyAlignment="1">
      <alignment horizontal="right" vertical="center"/>
    </xf>
    <xf numFmtId="213" fontId="123" fillId="0" borderId="66" xfId="1" applyNumberFormat="1" applyFont="1" applyFill="1" applyBorder="1" applyAlignment="1">
      <alignment horizontal="right" vertical="center"/>
    </xf>
    <xf numFmtId="0" fontId="81" fillId="3" borderId="87" xfId="0" applyFont="1" applyFill="1" applyBorder="1" applyAlignment="1">
      <alignment horizontal="center" vertical="center"/>
    </xf>
    <xf numFmtId="0" fontId="81" fillId="3" borderId="88" xfId="0" applyFont="1" applyFill="1" applyBorder="1" applyAlignment="1">
      <alignment horizontal="center" vertical="center"/>
    </xf>
    <xf numFmtId="0" fontId="81" fillId="3" borderId="89" xfId="0" applyFont="1" applyFill="1" applyBorder="1" applyAlignment="1">
      <alignment horizontal="center" vertical="center"/>
    </xf>
    <xf numFmtId="186" fontId="123" fillId="0" borderId="96" xfId="0" applyNumberFormat="1" applyFont="1" applyBorder="1">
      <alignment vertical="center"/>
    </xf>
    <xf numFmtId="0" fontId="81" fillId="3" borderId="216" xfId="0" applyFont="1" applyFill="1" applyBorder="1" applyAlignment="1">
      <alignment horizontal="center" vertical="center"/>
    </xf>
    <xf numFmtId="0" fontId="81" fillId="3" borderId="148" xfId="0" applyFont="1" applyFill="1" applyBorder="1" applyAlignment="1">
      <alignment horizontal="center" vertical="center"/>
    </xf>
    <xf numFmtId="0" fontId="81" fillId="3" borderId="217" xfId="0" applyFont="1" applyFill="1" applyBorder="1" applyAlignment="1">
      <alignment horizontal="center" vertical="center"/>
    </xf>
    <xf numFmtId="186" fontId="81" fillId="0" borderId="144" xfId="0" applyNumberFormat="1" applyFont="1" applyBorder="1" applyAlignment="1" applyProtection="1">
      <alignment horizontal="right" vertical="center"/>
      <protection locked="0"/>
    </xf>
    <xf numFmtId="186" fontId="81" fillId="0" borderId="148" xfId="0" applyNumberFormat="1" applyFont="1" applyBorder="1" applyAlignment="1" applyProtection="1">
      <alignment horizontal="right" vertical="center"/>
      <protection locked="0"/>
    </xf>
    <xf numFmtId="186" fontId="81" fillId="0" borderId="217" xfId="0" applyNumberFormat="1" applyFont="1" applyBorder="1" applyAlignment="1" applyProtection="1">
      <alignment horizontal="right" vertical="center"/>
      <protection locked="0"/>
    </xf>
    <xf numFmtId="213" fontId="123" fillId="0" borderId="7" xfId="1" applyNumberFormat="1" applyFont="1" applyFill="1" applyBorder="1" applyAlignment="1">
      <alignment horizontal="right" vertical="center"/>
    </xf>
    <xf numFmtId="213" fontId="123" fillId="0" borderId="8" xfId="1" applyNumberFormat="1" applyFont="1" applyFill="1" applyBorder="1" applyAlignment="1">
      <alignment horizontal="right" vertical="center"/>
    </xf>
    <xf numFmtId="0" fontId="81" fillId="3" borderId="57" xfId="0" applyFont="1" applyFill="1" applyBorder="1" applyAlignment="1">
      <alignment horizontal="distributed" vertical="center"/>
    </xf>
    <xf numFmtId="0" fontId="81" fillId="3" borderId="56" xfId="0" applyFont="1" applyFill="1" applyBorder="1" applyAlignment="1">
      <alignment horizontal="distributed" vertical="center"/>
    </xf>
    <xf numFmtId="0" fontId="81" fillId="3" borderId="61" xfId="0" applyFont="1" applyFill="1" applyBorder="1" applyAlignment="1">
      <alignment horizontal="distributed" vertical="center"/>
    </xf>
    <xf numFmtId="0" fontId="81" fillId="3" borderId="57" xfId="0" applyFont="1" applyFill="1" applyBorder="1" applyAlignment="1">
      <alignment horizontal="distributed" vertical="center" indent="1"/>
    </xf>
    <xf numFmtId="0" fontId="81" fillId="3" borderId="56" xfId="0" applyFont="1" applyFill="1" applyBorder="1" applyAlignment="1">
      <alignment horizontal="distributed" vertical="center" indent="1"/>
    </xf>
    <xf numFmtId="0" fontId="81" fillId="3" borderId="61" xfId="0" applyFont="1" applyFill="1" applyBorder="1" applyAlignment="1">
      <alignment horizontal="distributed" vertical="center" indent="1"/>
    </xf>
    <xf numFmtId="186" fontId="123" fillId="0" borderId="57" xfId="0" applyNumberFormat="1" applyFont="1" applyBorder="1">
      <alignment vertical="center"/>
    </xf>
    <xf numFmtId="186" fontId="123" fillId="0" borderId="56" xfId="0" applyNumberFormat="1" applyFont="1" applyBorder="1">
      <alignment vertical="center"/>
    </xf>
    <xf numFmtId="186" fontId="123" fillId="0" borderId="61" xfId="0" applyNumberFormat="1" applyFont="1" applyBorder="1">
      <alignment vertical="center"/>
    </xf>
    <xf numFmtId="186" fontId="123" fillId="0" borderId="57" xfId="0" applyNumberFormat="1" applyFont="1" applyBorder="1" applyAlignment="1">
      <alignment horizontal="right" vertical="center"/>
    </xf>
    <xf numFmtId="186" fontId="123" fillId="0" borderId="56" xfId="0" applyNumberFormat="1" applyFont="1" applyBorder="1" applyAlignment="1">
      <alignment horizontal="right" vertical="center"/>
    </xf>
    <xf numFmtId="186" fontId="123" fillId="0" borderId="61" xfId="0" applyNumberFormat="1" applyFont="1" applyBorder="1" applyAlignment="1">
      <alignment horizontal="right" vertical="center"/>
    </xf>
    <xf numFmtId="204" fontId="123" fillId="0" borderId="7" xfId="1" applyNumberFormat="1" applyFont="1" applyFill="1" applyBorder="1" applyAlignment="1">
      <alignment horizontal="right" vertical="center"/>
    </xf>
    <xf numFmtId="204" fontId="123" fillId="0" borderId="8" xfId="1" applyNumberFormat="1" applyFont="1" applyFill="1" applyBorder="1" applyAlignment="1">
      <alignment horizontal="right" vertical="center"/>
    </xf>
    <xf numFmtId="0" fontId="81" fillId="3" borderId="219"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3" xfId="0" applyFont="1" applyFill="1" applyBorder="1" applyAlignment="1">
      <alignment horizontal="center" vertical="center"/>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186" fontId="123" fillId="0" borderId="63" xfId="0" applyNumberFormat="1" applyFont="1" applyBorder="1">
      <alignment vertical="center"/>
    </xf>
    <xf numFmtId="186" fontId="123" fillId="0" borderId="49" xfId="0" applyNumberFormat="1" applyFont="1" applyBorder="1">
      <alignment vertical="center"/>
    </xf>
    <xf numFmtId="186" fontId="123" fillId="0" borderId="64" xfId="0" applyNumberFormat="1" applyFont="1" applyBorder="1">
      <alignment vertical="center"/>
    </xf>
    <xf numFmtId="0" fontId="98" fillId="3" borderId="73" xfId="0" applyFont="1" applyFill="1" applyBorder="1" applyAlignment="1">
      <alignment horizontal="center" vertical="center" wrapText="1"/>
    </xf>
    <xf numFmtId="0" fontId="98" fillId="3" borderId="155" xfId="0" applyFont="1" applyFill="1" applyBorder="1" applyAlignment="1">
      <alignment horizontal="center" vertical="center" wrapText="1"/>
    </xf>
    <xf numFmtId="0" fontId="98" fillId="3" borderId="75" xfId="0" applyFont="1" applyFill="1" applyBorder="1" applyAlignment="1">
      <alignment horizontal="center" vertical="center" wrapText="1"/>
    </xf>
    <xf numFmtId="0" fontId="98" fillId="3" borderId="39" xfId="0" applyFont="1" applyFill="1" applyBorder="1" applyAlignment="1">
      <alignment horizontal="center" vertical="center" wrapText="1"/>
    </xf>
    <xf numFmtId="0" fontId="98" fillId="3" borderId="54" xfId="0" applyFont="1" applyFill="1" applyBorder="1" applyAlignment="1">
      <alignment horizontal="center" vertical="center" wrapText="1"/>
    </xf>
    <xf numFmtId="0" fontId="98" fillId="3" borderId="41" xfId="0" applyFont="1" applyFill="1" applyBorder="1" applyAlignment="1">
      <alignment horizontal="center" vertical="center" wrapText="1"/>
    </xf>
    <xf numFmtId="0" fontId="98" fillId="0" borderId="51" xfId="0" applyFont="1" applyBorder="1" applyAlignment="1" applyProtection="1">
      <alignment horizontal="left" vertical="center" shrinkToFit="1"/>
      <protection locked="0"/>
    </xf>
    <xf numFmtId="0" fontId="98" fillId="0" borderId="8" xfId="0" applyFont="1" applyBorder="1" applyAlignment="1" applyProtection="1">
      <alignment horizontal="left" vertical="center" shrinkToFit="1"/>
      <protection locked="0"/>
    </xf>
    <xf numFmtId="0" fontId="98" fillId="0" borderId="9" xfId="0" applyFont="1" applyBorder="1" applyAlignment="1" applyProtection="1">
      <alignment horizontal="left" vertical="center" shrinkToFit="1"/>
      <protection locked="0"/>
    </xf>
    <xf numFmtId="0" fontId="98" fillId="12" borderId="53" xfId="0" applyFont="1" applyFill="1" applyBorder="1" applyAlignment="1" applyProtection="1">
      <alignment horizontal="left" vertical="top" wrapText="1" shrinkToFit="1"/>
      <protection locked="0"/>
    </xf>
    <xf numFmtId="0" fontId="98" fillId="12" borderId="6" xfId="0" applyFont="1" applyFill="1" applyBorder="1" applyAlignment="1" applyProtection="1">
      <alignment horizontal="left" vertical="top" wrapText="1" shrinkToFit="1"/>
      <protection locked="0"/>
    </xf>
    <xf numFmtId="0" fontId="81" fillId="0" borderId="73" xfId="0" applyFont="1" applyBorder="1" applyAlignment="1">
      <alignment horizontal="left" vertical="center" wrapText="1"/>
    </xf>
    <xf numFmtId="0" fontId="81" fillId="0" borderId="145" xfId="0" applyFont="1" applyBorder="1" applyAlignment="1">
      <alignment horizontal="left" vertical="center" wrapText="1"/>
    </xf>
    <xf numFmtId="0" fontId="81" fillId="0" borderId="155"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1" xfId="0" applyFont="1" applyBorder="1" applyAlignment="1">
      <alignment horizontal="left" vertical="center" wrapText="1"/>
    </xf>
    <xf numFmtId="0" fontId="81" fillId="0" borderId="152" xfId="0" applyFont="1" applyBorder="1" applyAlignment="1">
      <alignment horizontal="left" vertical="center" wrapText="1"/>
    </xf>
    <xf numFmtId="0" fontId="81" fillId="0" borderId="74"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225" fontId="98" fillId="0" borderId="7" xfId="0" applyNumberFormat="1" applyFont="1" applyBorder="1" applyAlignment="1" applyProtection="1">
      <alignment horizontal="center" vertical="center"/>
      <protection locked="0"/>
    </xf>
    <xf numFmtId="225" fontId="98" fillId="0" borderId="8" xfId="0" applyNumberFormat="1" applyFont="1" applyBorder="1" applyAlignment="1" applyProtection="1">
      <alignment horizontal="center" vertical="center"/>
      <protection locked="0"/>
    </xf>
    <xf numFmtId="225" fontId="98" fillId="0" borderId="52" xfId="0" applyNumberFormat="1" applyFont="1" applyBorder="1" applyAlignment="1" applyProtection="1">
      <alignment horizontal="center" vertical="center"/>
      <protection locked="0"/>
    </xf>
    <xf numFmtId="225" fontId="98" fillId="12" borderId="7" xfId="0" applyNumberFormat="1" applyFont="1" applyFill="1" applyBorder="1" applyAlignment="1" applyProtection="1">
      <alignment horizontal="center" vertical="center" wrapText="1" shrinkToFit="1"/>
      <protection locked="0"/>
    </xf>
    <xf numFmtId="225" fontId="98" fillId="12" borderId="8" xfId="0" applyNumberFormat="1" applyFont="1" applyFill="1" applyBorder="1" applyAlignment="1" applyProtection="1">
      <alignment horizontal="center" vertical="center" wrapText="1" shrinkToFit="1"/>
      <protection locked="0"/>
    </xf>
    <xf numFmtId="0" fontId="98" fillId="12" borderId="51" xfId="0" applyFont="1" applyFill="1" applyBorder="1" applyAlignment="1" applyProtection="1">
      <alignment horizontal="left" vertical="top" wrapText="1" shrinkToFit="1"/>
      <protection locked="0"/>
    </xf>
    <xf numFmtId="0" fontId="98" fillId="12" borderId="8" xfId="0" applyFont="1" applyFill="1" applyBorder="1" applyAlignment="1" applyProtection="1">
      <alignment horizontal="left" vertical="top" wrapText="1" shrinkToFit="1"/>
      <protection locked="0"/>
    </xf>
    <xf numFmtId="0" fontId="98" fillId="10" borderId="83" xfId="0" applyFont="1" applyFill="1" applyBorder="1" applyAlignment="1" applyProtection="1">
      <alignment horizontal="center" vertical="center" wrapText="1" shrinkToFit="1"/>
      <protection locked="0"/>
    </xf>
    <xf numFmtId="0" fontId="98" fillId="10" borderId="36" xfId="0" applyFont="1" applyFill="1" applyBorder="1" applyAlignment="1" applyProtection="1">
      <alignment horizontal="center" vertical="center" wrapText="1" shrinkToFit="1"/>
      <protection locked="0"/>
    </xf>
    <xf numFmtId="0" fontId="98" fillId="10" borderId="54" xfId="0" applyFont="1" applyFill="1" applyBorder="1" applyAlignment="1" applyProtection="1">
      <alignment horizontal="center" vertical="center" wrapText="1" shrinkToFit="1"/>
      <protection locked="0"/>
    </xf>
    <xf numFmtId="0" fontId="98" fillId="10" borderId="41" xfId="0" applyFont="1" applyFill="1" applyBorder="1" applyAlignment="1" applyProtection="1">
      <alignment horizontal="center" vertical="center" wrapText="1" shrinkToFit="1"/>
      <protection locked="0"/>
    </xf>
    <xf numFmtId="0" fontId="81" fillId="3" borderId="180" xfId="0" applyFont="1" applyFill="1" applyBorder="1" applyAlignment="1">
      <alignment horizontal="center" vertical="center" wrapText="1"/>
    </xf>
    <xf numFmtId="0" fontId="81" fillId="3" borderId="80" xfId="0" applyFont="1" applyFill="1" applyBorder="1" applyAlignment="1">
      <alignment horizontal="center" vertical="center" wrapText="1"/>
    </xf>
    <xf numFmtId="0" fontId="81" fillId="3" borderId="156" xfId="0" applyFont="1" applyFill="1" applyBorder="1" applyAlignment="1">
      <alignment horizontal="distributed" vertical="center" wrapText="1"/>
    </xf>
    <xf numFmtId="0" fontId="81" fillId="3" borderId="145" xfId="0" applyFont="1" applyFill="1" applyBorder="1" applyAlignment="1">
      <alignment horizontal="distributed" vertical="center" wrapText="1"/>
    </xf>
    <xf numFmtId="0" fontId="81" fillId="3" borderId="155" xfId="0" applyFont="1" applyFill="1" applyBorder="1" applyAlignment="1">
      <alignment horizontal="distributed" vertical="center" wrapText="1"/>
    </xf>
    <xf numFmtId="0" fontId="81" fillId="3" borderId="38" xfId="0" applyFont="1" applyFill="1" applyBorder="1" applyAlignment="1">
      <alignment horizontal="distributed" vertical="center" wrapText="1"/>
    </xf>
    <xf numFmtId="0" fontId="81" fillId="3" borderId="0" xfId="0" applyFont="1" applyFill="1" applyAlignment="1">
      <alignment horizontal="distributed" vertical="center" wrapText="1"/>
    </xf>
    <xf numFmtId="0" fontId="81" fillId="3" borderId="39" xfId="0" applyFont="1" applyFill="1" applyBorder="1" applyAlignment="1">
      <alignment horizontal="distributed" vertical="center" wrapText="1"/>
    </xf>
    <xf numFmtId="0" fontId="81" fillId="3" borderId="40" xfId="0" applyFont="1" applyFill="1" applyBorder="1" applyAlignment="1">
      <alignment horizontal="distributed" vertical="center" wrapText="1"/>
    </xf>
    <xf numFmtId="0" fontId="81" fillId="3" borderId="37" xfId="0" applyFont="1" applyFill="1" applyBorder="1" applyAlignment="1">
      <alignment horizontal="distributed" vertical="center" wrapText="1"/>
    </xf>
    <xf numFmtId="0" fontId="81" fillId="3" borderId="41" xfId="0" applyFont="1" applyFill="1" applyBorder="1" applyAlignment="1">
      <alignment horizontal="distributed" vertical="center" wrapText="1"/>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0" fontId="81" fillId="0" borderId="54" xfId="0" applyFont="1" applyBorder="1" applyAlignment="1">
      <alignment horizontal="left" vertical="center" wrapText="1"/>
    </xf>
    <xf numFmtId="0" fontId="81" fillId="0" borderId="37" xfId="0" applyFont="1" applyBorder="1" applyAlignment="1">
      <alignment horizontal="left" vertical="center" wrapText="1"/>
    </xf>
    <xf numFmtId="0" fontId="81" fillId="0" borderId="41" xfId="0" applyFont="1" applyBorder="1" applyAlignment="1">
      <alignment horizontal="left" vertical="center" wrapText="1"/>
    </xf>
    <xf numFmtId="0" fontId="81" fillId="0" borderId="8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92" fillId="3" borderId="81" xfId="0" applyFont="1" applyFill="1" applyBorder="1" applyAlignment="1">
      <alignment horizontal="center" vertical="center"/>
    </xf>
    <xf numFmtId="0" fontId="186" fillId="3" borderId="56" xfId="0" applyFont="1" applyFill="1" applyBorder="1" applyAlignment="1">
      <alignment horizontal="center" vertical="center"/>
    </xf>
    <xf numFmtId="0" fontId="81" fillId="3" borderId="55" xfId="0" applyFont="1" applyFill="1" applyBorder="1" applyAlignment="1">
      <alignment horizontal="center" vertical="center"/>
    </xf>
    <xf numFmtId="38" fontId="81" fillId="25" borderId="57" xfId="1" applyFont="1" applyFill="1" applyBorder="1" applyAlignment="1" applyProtection="1">
      <alignment horizontal="center" vertical="center" shrinkToFit="1"/>
      <protection locked="0"/>
    </xf>
    <xf numFmtId="38" fontId="81" fillId="25" borderId="56" xfId="1" applyFont="1" applyFill="1" applyBorder="1" applyAlignment="1" applyProtection="1">
      <alignment horizontal="center" vertical="center" shrinkToFit="1"/>
      <protection locked="0"/>
    </xf>
    <xf numFmtId="38" fontId="81" fillId="25" borderId="58" xfId="1" applyFont="1" applyFill="1" applyBorder="1" applyAlignment="1" applyProtection="1">
      <alignment horizontal="center" vertical="center" shrinkToFit="1"/>
      <protection locked="0"/>
    </xf>
    <xf numFmtId="0" fontId="59" fillId="0" borderId="8" xfId="0" applyFont="1" applyBorder="1" applyAlignment="1">
      <alignment horizontal="left" vertical="center" indent="1" shrinkToFit="1"/>
    </xf>
    <xf numFmtId="0" fontId="59" fillId="0" borderId="9" xfId="0" applyFont="1" applyBorder="1" applyAlignment="1">
      <alignment horizontal="left" vertical="center" indent="1" shrinkToFit="1"/>
    </xf>
    <xf numFmtId="0" fontId="69" fillId="18" borderId="170" xfId="5" applyFont="1" applyFill="1" applyBorder="1" applyAlignment="1">
      <alignment horizontal="center" vertical="center" wrapText="1" shrinkToFit="1"/>
    </xf>
    <xf numFmtId="0" fontId="69" fillId="18" borderId="171" xfId="5" applyFont="1" applyFill="1" applyBorder="1" applyAlignment="1">
      <alignment horizontal="center" vertical="center" wrapText="1" shrinkToFit="1"/>
    </xf>
    <xf numFmtId="0" fontId="69" fillId="18" borderId="165" xfId="5" applyFont="1" applyFill="1" applyBorder="1" applyAlignment="1">
      <alignment horizontal="center" vertical="center" wrapText="1" shrinkToFit="1"/>
    </xf>
    <xf numFmtId="0" fontId="69" fillId="18" borderId="166" xfId="5" applyFont="1" applyFill="1" applyBorder="1" applyAlignment="1">
      <alignment horizontal="center" vertical="center" wrapText="1" shrinkToFit="1"/>
    </xf>
    <xf numFmtId="0" fontId="69" fillId="18" borderId="170" xfId="5" applyFont="1" applyFill="1" applyBorder="1" applyAlignment="1">
      <alignment horizontal="center" vertical="center" wrapText="1"/>
    </xf>
    <xf numFmtId="0" fontId="69" fillId="18" borderId="171" xfId="5" applyFont="1" applyFill="1" applyBorder="1" applyAlignment="1">
      <alignment horizontal="center" vertical="center" wrapText="1"/>
    </xf>
    <xf numFmtId="0" fontId="69" fillId="18" borderId="165" xfId="5" applyFont="1" applyFill="1" applyBorder="1" applyAlignment="1">
      <alignment horizontal="center" vertical="center" wrapText="1"/>
    </xf>
    <xf numFmtId="0" fontId="69" fillId="18" borderId="166" xfId="5" applyFont="1" applyFill="1" applyBorder="1" applyAlignment="1">
      <alignment horizontal="center" vertical="center" wrapText="1"/>
    </xf>
    <xf numFmtId="0" fontId="69" fillId="18" borderId="126" xfId="5" applyFont="1" applyFill="1" applyBorder="1" applyAlignment="1">
      <alignment horizontal="center" vertical="center" wrapText="1"/>
    </xf>
    <xf numFmtId="0" fontId="69" fillId="18" borderId="6" xfId="5" applyFont="1" applyFill="1" applyBorder="1" applyAlignment="1">
      <alignment horizontal="center" vertical="center" wrapText="1"/>
    </xf>
    <xf numFmtId="0" fontId="69" fillId="18" borderId="127" xfId="5" applyFont="1" applyFill="1" applyBorder="1" applyAlignment="1">
      <alignment horizontal="center" vertical="center" wrapText="1"/>
    </xf>
    <xf numFmtId="189" fontId="69" fillId="18" borderId="6" xfId="5" applyNumberFormat="1" applyFont="1" applyFill="1" applyBorder="1" applyAlignment="1">
      <alignment horizontal="center" vertical="center" textRotation="255" shrinkToFit="1"/>
    </xf>
    <xf numFmtId="189" fontId="69" fillId="18" borderId="127" xfId="5" applyNumberFormat="1" applyFont="1" applyFill="1" applyBorder="1" applyAlignment="1">
      <alignment horizontal="center" vertical="center" textRotation="255" shrinkToFit="1"/>
    </xf>
    <xf numFmtId="38" fontId="69" fillId="18" borderId="122" xfId="1" applyFont="1" applyFill="1" applyBorder="1" applyAlignment="1" applyProtection="1">
      <alignment horizontal="center" vertical="center" wrapText="1"/>
    </xf>
    <xf numFmtId="0" fontId="151" fillId="18" borderId="170" xfId="5" applyFont="1" applyFill="1" applyBorder="1" applyAlignment="1">
      <alignment horizontal="center" vertical="center" wrapText="1"/>
    </xf>
    <xf numFmtId="0" fontId="151" fillId="18" borderId="171" xfId="5" applyFont="1" applyFill="1" applyBorder="1" applyAlignment="1">
      <alignment horizontal="center" vertical="center" wrapText="1"/>
    </xf>
    <xf numFmtId="0" fontId="151" fillId="18" borderId="165" xfId="5" applyFont="1" applyFill="1" applyBorder="1" applyAlignment="1">
      <alignment horizontal="center" vertical="center" wrapText="1"/>
    </xf>
    <xf numFmtId="0" fontId="151" fillId="18" borderId="166" xfId="5" applyFont="1" applyFill="1" applyBorder="1" applyAlignment="1">
      <alignment horizontal="center" vertical="center" wrapText="1"/>
    </xf>
    <xf numFmtId="0" fontId="151" fillId="18" borderId="167" xfId="5" applyFont="1" applyFill="1" applyBorder="1" applyAlignment="1">
      <alignment horizontal="center" vertical="center" wrapText="1"/>
    </xf>
    <xf numFmtId="0" fontId="151" fillId="18" borderId="145" xfId="5" applyFont="1" applyFill="1" applyBorder="1" applyAlignment="1">
      <alignment horizontal="center" vertical="center" wrapText="1"/>
    </xf>
    <xf numFmtId="0" fontId="151" fillId="18" borderId="168" xfId="5" applyFont="1" applyFill="1" applyBorder="1" applyAlignment="1">
      <alignment horizontal="center" vertical="center" wrapText="1"/>
    </xf>
    <xf numFmtId="0" fontId="151" fillId="18" borderId="37" xfId="5" applyFont="1" applyFill="1" applyBorder="1" applyAlignment="1">
      <alignment horizontal="center" vertical="center" wrapText="1"/>
    </xf>
    <xf numFmtId="0" fontId="195" fillId="0" borderId="7" xfId="5" applyFont="1" applyBorder="1" applyAlignment="1">
      <alignment horizontal="left" vertical="center" wrapText="1" indent="1" shrinkToFit="1"/>
    </xf>
    <xf numFmtId="0" fontId="195"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4" xfId="5" applyFont="1" applyFill="1" applyBorder="1" applyAlignment="1">
      <alignment horizontal="center" vertical="center" wrapText="1"/>
    </xf>
    <xf numFmtId="0" fontId="69" fillId="18" borderId="128" xfId="5" applyFont="1" applyFill="1" applyBorder="1" applyAlignment="1">
      <alignment horizontal="center" vertical="center" wrapText="1"/>
    </xf>
    <xf numFmtId="0" fontId="69" fillId="18" borderId="125" xfId="5" applyFont="1" applyFill="1" applyBorder="1" applyAlignment="1">
      <alignment horizontal="center" vertical="center" wrapText="1"/>
    </xf>
    <xf numFmtId="38" fontId="69" fillId="18" borderId="6" xfId="4" applyFont="1" applyFill="1" applyBorder="1" applyAlignment="1" applyProtection="1">
      <alignment horizontal="center" vertical="center" wrapText="1"/>
    </xf>
    <xf numFmtId="0" fontId="69" fillId="18" borderId="121" xfId="5" applyFont="1" applyFill="1" applyBorder="1" applyAlignment="1">
      <alignment horizontal="center" vertical="center" wrapText="1"/>
    </xf>
    <xf numFmtId="0" fontId="69" fillId="18" borderId="164" xfId="5" applyFont="1" applyFill="1" applyBorder="1" applyAlignment="1">
      <alignment horizontal="center" vertical="center" wrapText="1"/>
    </xf>
    <xf numFmtId="0" fontId="69" fillId="18" borderId="169" xfId="5" applyFont="1" applyFill="1" applyBorder="1" applyAlignment="1">
      <alignment horizontal="center" vertical="center" wrapText="1"/>
    </xf>
    <xf numFmtId="0" fontId="69" fillId="18" borderId="122" xfId="5" applyFont="1" applyFill="1" applyBorder="1" applyAlignment="1">
      <alignment horizontal="center" vertical="center" wrapText="1"/>
    </xf>
    <xf numFmtId="0" fontId="151" fillId="18" borderId="126" xfId="5" applyFont="1" applyFill="1" applyBorder="1" applyAlignment="1">
      <alignment horizontal="center" vertical="center" wrapText="1"/>
    </xf>
    <xf numFmtId="189" fontId="151" fillId="18" borderId="127" xfId="5" applyNumberFormat="1" applyFont="1" applyFill="1" applyBorder="1" applyAlignment="1">
      <alignment horizontal="center" vertical="center" textRotation="255" shrinkToFit="1"/>
    </xf>
    <xf numFmtId="0" fontId="69" fillId="0" borderId="6" xfId="1254" applyFont="1" applyBorder="1" applyAlignment="1">
      <alignment horizontal="center" vertical="center" wrapText="1"/>
    </xf>
    <xf numFmtId="0" fontId="151" fillId="18" borderId="42" xfId="5" applyFont="1" applyFill="1" applyBorder="1" applyAlignment="1">
      <alignment horizontal="center" vertical="center" wrapText="1"/>
    </xf>
    <xf numFmtId="0" fontId="151" fillId="18" borderId="43" xfId="5" applyFont="1" applyFill="1" applyBorder="1" applyAlignment="1">
      <alignment horizontal="center" vertical="center" wrapText="1"/>
    </xf>
    <xf numFmtId="0" fontId="151" fillId="18" borderId="9" xfId="5" applyFont="1" applyFill="1" applyBorder="1" applyAlignment="1">
      <alignment horizontal="center" vertical="center" wrapText="1"/>
    </xf>
    <xf numFmtId="0" fontId="69" fillId="18" borderId="118" xfId="5" applyFont="1" applyFill="1" applyBorder="1" applyAlignment="1">
      <alignment horizontal="center" vertical="center" wrapText="1"/>
    </xf>
    <xf numFmtId="0" fontId="69" fillId="18" borderId="119" xfId="5" applyFont="1" applyFill="1" applyBorder="1" applyAlignment="1">
      <alignment horizontal="center" vertical="center" wrapText="1"/>
    </xf>
    <xf numFmtId="195" fontId="69" fillId="18" borderId="118" xfId="5" applyNumberFormat="1" applyFont="1" applyFill="1" applyBorder="1" applyAlignment="1">
      <alignment horizontal="center" vertical="center" wrapText="1"/>
    </xf>
    <xf numFmtId="195" fontId="69" fillId="18" borderId="119" xfId="5" applyNumberFormat="1" applyFont="1" applyFill="1" applyBorder="1" applyAlignment="1">
      <alignment horizontal="center" vertical="center" wrapText="1"/>
    </xf>
    <xf numFmtId="0" fontId="69" fillId="18" borderId="7" xfId="5" applyFont="1" applyFill="1" applyBorder="1" applyAlignment="1">
      <alignment horizontal="center" vertical="center" wrapText="1"/>
    </xf>
    <xf numFmtId="0" fontId="50" fillId="3" borderId="7" xfId="5" applyFont="1" applyFill="1" applyBorder="1" applyAlignment="1">
      <alignment horizontal="center" vertical="center" wrapText="1"/>
    </xf>
    <xf numFmtId="0" fontId="50" fillId="3" borderId="8" xfId="5" applyFont="1" applyFill="1" applyBorder="1" applyAlignment="1">
      <alignment horizontal="center" vertical="center" wrapText="1"/>
    </xf>
    <xf numFmtId="0" fontId="50" fillId="3" borderId="9" xfId="5" applyFont="1" applyFill="1" applyBorder="1" applyAlignment="1">
      <alignment horizontal="center" vertical="center" wrapText="1"/>
    </xf>
    <xf numFmtId="0" fontId="76" fillId="0" borderId="0" xfId="5" applyFont="1" applyAlignment="1">
      <alignment vertical="center" wrapText="1"/>
    </xf>
    <xf numFmtId="0" fontId="69" fillId="18" borderId="130" xfId="5" applyFont="1" applyFill="1" applyBorder="1" applyAlignment="1">
      <alignment horizontal="center" vertical="center" wrapText="1"/>
    </xf>
    <xf numFmtId="189" fontId="69" fillId="18" borderId="7" xfId="5" applyNumberFormat="1" applyFont="1" applyFill="1" applyBorder="1" applyAlignment="1">
      <alignment horizontal="center" vertical="center" textRotation="255" shrinkToFit="1"/>
    </xf>
    <xf numFmtId="38" fontId="41" fillId="3" borderId="100" xfId="1" applyFont="1" applyFill="1" applyBorder="1" applyAlignment="1">
      <alignment horizontal="left" vertical="center" wrapText="1"/>
    </xf>
    <xf numFmtId="38" fontId="41" fillId="3" borderId="59" xfId="1" applyFont="1" applyFill="1" applyBorder="1" applyAlignment="1">
      <alignment horizontal="left" vertical="center" wrapText="1"/>
    </xf>
    <xf numFmtId="38" fontId="41" fillId="3" borderId="60" xfId="1" applyFont="1" applyFill="1" applyBorder="1" applyAlignment="1">
      <alignment horizontal="left" vertical="center" wrapText="1"/>
    </xf>
    <xf numFmtId="38" fontId="240" fillId="0" borderId="0" xfId="1" applyFont="1" applyBorder="1" applyAlignment="1">
      <alignment horizontal="left" vertical="center" wrapText="1" shrinkToFit="1"/>
    </xf>
    <xf numFmtId="38" fontId="44" fillId="0" borderId="0" xfId="1" applyFont="1" applyAlignment="1">
      <alignment vertical="center"/>
    </xf>
    <xf numFmtId="38" fontId="54" fillId="0" borderId="0" xfId="1" applyFont="1" applyAlignment="1">
      <alignment vertical="center"/>
    </xf>
    <xf numFmtId="38" fontId="70" fillId="0" borderId="0" xfId="1" applyFont="1" applyAlignment="1">
      <alignment vertical="center"/>
    </xf>
    <xf numFmtId="38" fontId="59" fillId="0" borderId="7" xfId="1" applyFont="1" applyBorder="1" applyAlignment="1">
      <alignment horizontal="left" vertical="center" shrinkToFit="1"/>
    </xf>
    <xf numFmtId="38" fontId="59" fillId="0" borderId="8" xfId="1" applyFont="1" applyBorder="1" applyAlignment="1">
      <alignment horizontal="left" vertical="center" shrinkToFit="1"/>
    </xf>
    <xf numFmtId="38" fontId="41" fillId="24" borderId="100" xfId="1" applyFont="1" applyFill="1" applyBorder="1" applyAlignment="1">
      <alignment horizontal="left" vertical="center" wrapText="1"/>
    </xf>
    <xf numFmtId="38" fontId="41" fillId="24" borderId="59" xfId="1" applyFont="1" applyFill="1" applyBorder="1" applyAlignment="1">
      <alignment horizontal="left" vertical="center" wrapText="1"/>
    </xf>
    <xf numFmtId="38" fontId="41" fillId="24" borderId="60" xfId="1" applyFont="1" applyFill="1" applyBorder="1" applyAlignment="1">
      <alignment horizontal="left" vertical="center" wrapText="1"/>
    </xf>
    <xf numFmtId="0" fontId="91" fillId="10" borderId="99" xfId="0" applyFont="1" applyFill="1" applyBorder="1" applyAlignment="1">
      <alignment horizontal="right" vertical="center"/>
    </xf>
    <xf numFmtId="0" fontId="91" fillId="10" borderId="66" xfId="0" applyFont="1" applyFill="1" applyBorder="1" applyAlignment="1">
      <alignment horizontal="right" vertical="center"/>
    </xf>
    <xf numFmtId="0" fontId="91" fillId="0" borderId="7" xfId="0" applyFont="1" applyBorder="1" applyAlignment="1">
      <alignment horizontal="left" vertical="center" indent="1"/>
    </xf>
    <xf numFmtId="0" fontId="91" fillId="0" borderId="8" xfId="0" applyFont="1" applyBorder="1" applyAlignment="1">
      <alignment horizontal="left" vertical="center" indent="1"/>
    </xf>
    <xf numFmtId="0" fontId="91" fillId="0" borderId="9" xfId="0" applyFont="1" applyBorder="1" applyAlignment="1">
      <alignment horizontal="left" vertical="center" indent="1"/>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50" fillId="10" borderId="25" xfId="1" applyFont="1" applyFill="1" applyBorder="1" applyAlignment="1" applyProtection="1">
      <alignment horizontal="center" vertical="center" shrinkToFit="1"/>
    </xf>
    <xf numFmtId="38" fontId="50" fillId="10" borderId="26" xfId="1" applyFont="1" applyFill="1" applyBorder="1" applyAlignment="1" applyProtection="1">
      <alignment horizontal="center" vertical="center" shrinkToFit="1"/>
    </xf>
    <xf numFmtId="38" fontId="50" fillId="10" borderId="27" xfId="1" applyFont="1" applyFill="1" applyBorder="1" applyAlignment="1" applyProtection="1">
      <alignment horizontal="center" vertical="center" shrinkToFit="1"/>
    </xf>
    <xf numFmtId="0" fontId="91" fillId="0" borderId="34" xfId="0" applyFont="1" applyBorder="1" applyAlignment="1">
      <alignment horizontal="center" vertical="center" wrapText="1"/>
    </xf>
    <xf numFmtId="0" fontId="91" fillId="0" borderId="36" xfId="0" applyFont="1" applyBorder="1" applyAlignment="1">
      <alignment horizontal="center" vertical="center" wrapText="1"/>
    </xf>
    <xf numFmtId="0" fontId="91" fillId="0" borderId="38" xfId="0" applyFont="1" applyBorder="1" applyAlignment="1">
      <alignment horizontal="center" vertical="center" wrapText="1"/>
    </xf>
    <xf numFmtId="0" fontId="91" fillId="0" borderId="39" xfId="0" applyFont="1" applyBorder="1" applyAlignment="1">
      <alignment horizontal="center" vertical="center" wrapText="1"/>
    </xf>
    <xf numFmtId="0" fontId="91" fillId="0" borderId="100" xfId="0" applyFont="1" applyBorder="1" applyAlignment="1">
      <alignment horizontal="center" vertical="center" wrapText="1"/>
    </xf>
    <xf numFmtId="0" fontId="91" fillId="0" borderId="60" xfId="0" applyFont="1" applyBorder="1" applyAlignment="1">
      <alignment horizontal="center" vertical="center" wrapText="1"/>
    </xf>
    <xf numFmtId="0" fontId="91" fillId="10" borderId="140" xfId="0" applyFont="1" applyFill="1" applyBorder="1" applyAlignment="1">
      <alignment horizontal="right" vertical="center"/>
    </xf>
    <xf numFmtId="0" fontId="91" fillId="10" borderId="141" xfId="0" applyFont="1" applyFill="1" applyBorder="1" applyAlignment="1">
      <alignment horizontal="right" vertical="center"/>
    </xf>
    <xf numFmtId="0" fontId="91" fillId="0" borderId="140" xfId="0" applyFont="1" applyBorder="1" applyAlignment="1">
      <alignment horizontal="left" vertical="center" wrapText="1" indent="1"/>
    </xf>
    <xf numFmtId="0" fontId="91" fillId="0" borderId="141" xfId="0" applyFont="1" applyBorder="1" applyAlignment="1">
      <alignment horizontal="left" vertical="center" wrapText="1" indent="1"/>
    </xf>
    <xf numFmtId="0" fontId="91" fillId="0" borderId="142" xfId="0" applyFont="1" applyBorder="1" applyAlignment="1">
      <alignment horizontal="left" vertical="center" wrapText="1" indent="1"/>
    </xf>
    <xf numFmtId="0" fontId="91" fillId="0" borderId="7" xfId="0" applyFont="1" applyBorder="1">
      <alignment vertical="center"/>
    </xf>
    <xf numFmtId="0" fontId="91" fillId="0" borderId="8" xfId="0" applyFont="1" applyBorder="1">
      <alignment vertical="center"/>
    </xf>
    <xf numFmtId="0" fontId="91" fillId="0" borderId="9" xfId="0" applyFont="1" applyBorder="1">
      <alignment vertical="center"/>
    </xf>
    <xf numFmtId="38" fontId="91" fillId="0" borderId="136" xfId="1" applyFont="1" applyBorder="1" applyProtection="1">
      <alignment vertical="center"/>
    </xf>
    <xf numFmtId="38" fontId="91" fillId="0" borderId="137" xfId="1" applyFont="1" applyBorder="1" applyProtection="1">
      <alignment vertical="center"/>
    </xf>
    <xf numFmtId="38" fontId="91" fillId="0" borderId="271"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39" xfId="0" applyFont="1" applyBorder="1" applyAlignment="1">
      <alignment horizontal="center" vertical="center" textRotation="255"/>
    </xf>
    <xf numFmtId="0" fontId="91" fillId="0" borderId="44" xfId="0" applyFont="1" applyBorder="1" applyAlignment="1">
      <alignment horizontal="center" vertical="center" textRotation="255"/>
    </xf>
    <xf numFmtId="0" fontId="91" fillId="0" borderId="43" xfId="0" applyFont="1" applyBorder="1" applyAlignment="1">
      <alignment horizontal="center" vertical="center" textRotation="255"/>
    </xf>
    <xf numFmtId="0" fontId="91" fillId="8" borderId="42" xfId="0" applyFont="1" applyFill="1" applyBorder="1" applyAlignment="1">
      <alignment vertical="center" textRotation="255"/>
    </xf>
    <xf numFmtId="0" fontId="91" fillId="8" borderId="98" xfId="0" applyFont="1" applyFill="1" applyBorder="1" applyAlignment="1">
      <alignment vertical="center" textRotation="255"/>
    </xf>
    <xf numFmtId="0" fontId="155" fillId="0" borderId="6" xfId="0" applyFont="1" applyBorder="1" applyAlignment="1">
      <alignment horizontal="center" vertical="center" textRotation="255" wrapText="1"/>
    </xf>
    <xf numFmtId="0" fontId="155" fillId="0" borderId="67" xfId="0" applyFont="1" applyBorder="1" applyAlignment="1">
      <alignment horizontal="center" vertical="center" textRotation="255" wrapTex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lignment horizontal="center" vertical="center"/>
    </xf>
    <xf numFmtId="0" fontId="91" fillId="3" borderId="8" xfId="0" applyFont="1" applyFill="1" applyBorder="1" applyAlignment="1">
      <alignment horizontal="center" vertical="center"/>
    </xf>
    <xf numFmtId="0" fontId="91" fillId="3" borderId="9" xfId="0" applyFont="1" applyFill="1" applyBorder="1" applyAlignment="1">
      <alignment horizontal="center" vertical="center"/>
    </xf>
    <xf numFmtId="0" fontId="91" fillId="0" borderId="25" xfId="0" applyFont="1" applyBorder="1" applyAlignment="1">
      <alignment horizontal="left" vertical="center" indent="1"/>
    </xf>
    <xf numFmtId="0" fontId="91" fillId="0" borderId="26" xfId="0" applyFont="1" applyBorder="1" applyAlignment="1">
      <alignment horizontal="left" vertical="center" indent="1"/>
    </xf>
    <xf numFmtId="0" fontId="91" fillId="0" borderId="27" xfId="0" applyFont="1" applyBorder="1" applyAlignment="1">
      <alignment horizontal="left" vertical="center" indent="1"/>
    </xf>
    <xf numFmtId="0" fontId="91" fillId="0" borderId="28" xfId="0" applyFont="1" applyBorder="1" applyAlignment="1">
      <alignment horizontal="left" vertical="center" indent="1"/>
    </xf>
    <xf numFmtId="0" fontId="91" fillId="0" borderId="29" xfId="0" applyFont="1" applyBorder="1" applyAlignment="1">
      <alignment horizontal="left" vertical="center" indent="1"/>
    </xf>
    <xf numFmtId="0" fontId="91" fillId="0" borderId="30" xfId="0" applyFont="1" applyBorder="1" applyAlignment="1">
      <alignment horizontal="left" vertical="center" indent="1"/>
    </xf>
    <xf numFmtId="0" fontId="91" fillId="0" borderId="68" xfId="0" applyFont="1" applyBorder="1" applyAlignment="1">
      <alignment horizontal="left" vertical="center" indent="1"/>
    </xf>
    <xf numFmtId="0" fontId="91" fillId="0" borderId="69" xfId="0" applyFont="1" applyBorder="1" applyAlignment="1">
      <alignment horizontal="left" vertical="center" indent="1"/>
    </xf>
    <xf numFmtId="0" fontId="91" fillId="0" borderId="70" xfId="0" applyFont="1" applyBorder="1" applyAlignment="1">
      <alignment horizontal="left" vertical="center" indent="1"/>
    </xf>
    <xf numFmtId="0" fontId="91" fillId="0" borderId="45" xfId="0" applyFont="1" applyBorder="1" applyAlignment="1">
      <alignment horizontal="left" vertical="center" indent="1"/>
    </xf>
    <xf numFmtId="0" fontId="91" fillId="0" borderId="46" xfId="0" applyFont="1" applyBorder="1" applyAlignment="1">
      <alignment horizontal="left" vertical="center" indent="1"/>
    </xf>
    <xf numFmtId="0" fontId="91" fillId="0" borderId="43" xfId="0" applyFont="1" applyBorder="1" applyAlignment="1">
      <alignment vertical="center" textRotation="255"/>
    </xf>
    <xf numFmtId="0" fontId="91" fillId="0" borderId="6" xfId="0" applyFont="1" applyBorder="1" applyAlignment="1">
      <alignment vertical="center" textRotation="255"/>
    </xf>
    <xf numFmtId="0" fontId="91" fillId="0" borderId="67" xfId="0" applyFont="1" applyBorder="1" applyAlignment="1">
      <alignment vertical="center" textRotation="255"/>
    </xf>
    <xf numFmtId="0" fontId="91" fillId="10" borderId="90" xfId="0" applyFont="1" applyFill="1" applyBorder="1" applyAlignment="1">
      <alignment horizontal="left" vertical="center" indent="1"/>
    </xf>
    <xf numFmtId="0" fontId="91" fillId="10" borderId="91" xfId="0" applyFont="1" applyFill="1" applyBorder="1" applyAlignment="1">
      <alignment horizontal="left" vertical="center" indent="1"/>
    </xf>
    <xf numFmtId="0" fontId="91" fillId="0" borderId="136" xfId="0" applyFont="1" applyBorder="1" applyAlignment="1">
      <alignment horizontal="center" vertical="center"/>
    </xf>
    <xf numFmtId="0" fontId="91" fillId="0" borderId="137" xfId="0" applyFont="1" applyBorder="1" applyAlignment="1">
      <alignment horizontal="center" vertical="center"/>
    </xf>
    <xf numFmtId="0" fontId="91" fillId="0" borderId="138" xfId="0" applyFont="1" applyBorder="1" applyAlignment="1">
      <alignment horizontal="center" vertical="center"/>
    </xf>
    <xf numFmtId="0" fontId="91" fillId="0" borderId="42" xfId="0" applyFont="1" applyBorder="1" applyAlignment="1">
      <alignment vertical="center" wrapText="1"/>
    </xf>
    <xf numFmtId="0" fontId="91" fillId="0" borderId="44" xfId="0" applyFont="1" applyBorder="1" applyAlignment="1">
      <alignment vertical="center" wrapText="1"/>
    </xf>
    <xf numFmtId="0" fontId="91" fillId="0" borderId="98" xfId="0" applyFont="1" applyBorder="1" applyAlignment="1">
      <alignment vertical="center" wrapText="1"/>
    </xf>
    <xf numFmtId="0" fontId="91" fillId="0" borderId="31" xfId="0" applyFont="1" applyBorder="1" applyAlignment="1">
      <alignment horizontal="left" vertical="center" indent="1"/>
    </xf>
    <xf numFmtId="0" fontId="91" fillId="0" borderId="32" xfId="0" applyFont="1" applyBorder="1" applyAlignment="1">
      <alignment horizontal="left" vertical="center" indent="1"/>
    </xf>
    <xf numFmtId="0" fontId="91" fillId="0" borderId="44" xfId="0" applyFont="1" applyBorder="1" applyAlignment="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1" xfId="0" applyFont="1" applyBorder="1" applyAlignment="1">
      <alignment horizontal="left" vertical="center" wrapText="1" indent="1"/>
    </xf>
    <xf numFmtId="0" fontId="91" fillId="0" borderId="162" xfId="0" applyFont="1" applyBorder="1" applyAlignment="1">
      <alignment horizontal="left" vertical="center" inden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Border="1" applyAlignment="1">
      <alignment horizontal="center" vertical="center" textRotation="255"/>
    </xf>
    <xf numFmtId="0" fontId="91" fillId="0" borderId="36" xfId="0" applyFont="1" applyBorder="1" applyAlignment="1">
      <alignment horizontal="center" vertical="center" textRotation="255"/>
    </xf>
    <xf numFmtId="0" fontId="91" fillId="0" borderId="38" xfId="0" applyFont="1" applyBorder="1" applyAlignment="1">
      <alignment horizontal="center" vertical="center" textRotation="255"/>
    </xf>
    <xf numFmtId="0" fontId="91" fillId="0" borderId="39" xfId="0" applyFont="1" applyBorder="1" applyAlignment="1">
      <alignment horizontal="center" vertical="center" textRotation="255"/>
    </xf>
    <xf numFmtId="0" fontId="91" fillId="0" borderId="40" xfId="0" applyFont="1" applyBorder="1" applyAlignment="1">
      <alignment horizontal="center" vertical="center" textRotation="255"/>
    </xf>
    <xf numFmtId="0" fontId="91" fillId="0" borderId="41" xfId="0" applyFont="1" applyBorder="1" applyAlignment="1">
      <alignment horizontal="center" vertical="center" textRotation="255"/>
    </xf>
    <xf numFmtId="0" fontId="91" fillId="0" borderId="139" xfId="0" applyFont="1" applyBorder="1" applyAlignment="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50" fillId="10" borderId="90" xfId="1" applyFont="1" applyFill="1" applyBorder="1" applyAlignment="1" applyProtection="1">
      <alignment horizontal="center" vertical="center" shrinkToFit="1"/>
    </xf>
    <xf numFmtId="38" fontId="50" fillId="10" borderId="91" xfId="1" applyFont="1" applyFill="1" applyBorder="1" applyAlignment="1" applyProtection="1">
      <alignment horizontal="center" vertical="center" shrinkToFit="1"/>
    </xf>
    <xf numFmtId="38" fontId="50" fillId="10" borderId="92" xfId="1" applyFont="1" applyFill="1" applyBorder="1" applyAlignment="1" applyProtection="1">
      <alignment horizontal="center" vertical="center" shrinkToFit="1"/>
    </xf>
    <xf numFmtId="0" fontId="76" fillId="0" borderId="0" xfId="0" applyFont="1">
      <alignment vertical="center"/>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92" fontId="157" fillId="0" borderId="7" xfId="0" applyNumberFormat="1" applyFont="1" applyBorder="1" applyAlignment="1">
      <alignment horizontal="center" vertical="center"/>
    </xf>
    <xf numFmtId="192" fontId="157" fillId="0" borderId="9" xfId="0" applyNumberFormat="1" applyFont="1" applyBorder="1" applyAlignment="1">
      <alignment horizontal="center" vertical="center"/>
    </xf>
    <xf numFmtId="0" fontId="50" fillId="0" borderId="7" xfId="0" applyFont="1" applyBorder="1" applyAlignment="1">
      <alignment horizontal="left" vertical="center" indent="1" shrinkToFit="1"/>
    </xf>
    <xf numFmtId="0" fontId="50" fillId="0" borderId="8" xfId="0" applyFont="1" applyBorder="1" applyAlignment="1">
      <alignment horizontal="left" vertical="center" indent="1" shrinkToFit="1"/>
    </xf>
    <xf numFmtId="0" fontId="91" fillId="0" borderId="47" xfId="0" applyFont="1" applyBorder="1" applyAlignment="1">
      <alignment horizontal="left" vertical="center" indent="1"/>
    </xf>
    <xf numFmtId="0" fontId="91" fillId="0" borderId="42" xfId="0" applyFont="1" applyBorder="1" applyAlignment="1">
      <alignment horizontal="center" vertical="center" textRotation="255"/>
    </xf>
    <xf numFmtId="0" fontId="91" fillId="0" borderId="98" xfId="0" applyFont="1" applyBorder="1" applyAlignment="1">
      <alignment horizontal="center" vertical="center" textRotation="255"/>
    </xf>
    <xf numFmtId="0" fontId="91" fillId="7" borderId="42" xfId="0" applyFont="1" applyFill="1" applyBorder="1" applyAlignment="1">
      <alignment horizontal="center" vertical="center" textRotation="255"/>
    </xf>
    <xf numFmtId="0" fontId="91" fillId="7" borderId="44" xfId="0" applyFont="1" applyFill="1" applyBorder="1" applyAlignment="1">
      <alignment horizontal="center" vertical="center" textRotation="255"/>
    </xf>
    <xf numFmtId="0" fontId="91" fillId="7" borderId="43" xfId="0" applyFont="1" applyFill="1" applyBorder="1" applyAlignment="1">
      <alignment horizontal="center" vertical="center" textRotation="255"/>
    </xf>
    <xf numFmtId="0" fontId="91" fillId="0" borderId="33" xfId="0" applyFont="1" applyBorder="1" applyAlignment="1">
      <alignment horizontal="left" vertical="center" indent="1"/>
    </xf>
    <xf numFmtId="0" fontId="81" fillId="0" borderId="71" xfId="0" applyFont="1" applyBorder="1">
      <alignment vertical="center"/>
    </xf>
    <xf numFmtId="0" fontId="81" fillId="0" borderId="72" xfId="0" applyFont="1" applyBorder="1">
      <alignment vertical="center"/>
    </xf>
    <xf numFmtId="3" fontId="81" fillId="0" borderId="104" xfId="0" applyNumberFormat="1" applyFont="1" applyBorder="1" applyAlignment="1">
      <alignment horizontal="center" vertical="center" shrinkToFit="1"/>
    </xf>
    <xf numFmtId="3" fontId="81" fillId="0" borderId="105" xfId="0" applyNumberFormat="1" applyFont="1" applyBorder="1" applyAlignment="1">
      <alignment horizontal="center" vertical="center" shrinkToFit="1"/>
    </xf>
    <xf numFmtId="0" fontId="81" fillId="0" borderId="254" xfId="0" applyFont="1" applyBorder="1">
      <alignment vertical="center"/>
    </xf>
    <xf numFmtId="3" fontId="81" fillId="0" borderId="220" xfId="0" applyNumberFormat="1" applyFont="1" applyBorder="1" applyAlignment="1">
      <alignment horizontal="center" vertical="center" shrinkToFit="1"/>
    </xf>
    <xf numFmtId="3" fontId="81" fillId="0" borderId="221" xfId="0" applyNumberFormat="1" applyFont="1" applyBorder="1" applyAlignment="1">
      <alignment horizontal="center" vertical="center" shrinkToFit="1"/>
    </xf>
    <xf numFmtId="38" fontId="91" fillId="0" borderId="138" xfId="1" applyFont="1" applyBorder="1" applyProtection="1">
      <alignment vertical="center"/>
    </xf>
    <xf numFmtId="38" fontId="50" fillId="10" borderId="38" xfId="1" applyFont="1" applyFill="1" applyBorder="1" applyAlignment="1" applyProtection="1">
      <alignment horizontal="center" vertical="center" shrinkToFit="1"/>
    </xf>
    <xf numFmtId="38" fontId="50" fillId="10" borderId="0" xfId="1" applyFont="1" applyFill="1" applyBorder="1" applyAlignment="1" applyProtection="1">
      <alignment horizontal="center" vertical="center" shrinkToFit="1"/>
    </xf>
    <xf numFmtId="38" fontId="50" fillId="10" borderId="39" xfId="1" applyFont="1" applyFill="1" applyBorder="1" applyAlignment="1" applyProtection="1">
      <alignment horizontal="center" vertical="center" shrinkToFit="1"/>
    </xf>
    <xf numFmtId="0" fontId="91" fillId="0" borderId="140" xfId="0" applyFont="1" applyBorder="1" applyAlignment="1">
      <alignment vertical="center" wrapText="1"/>
    </xf>
    <xf numFmtId="0" fontId="91" fillId="0" borderId="141" xfId="0" applyFont="1" applyBorder="1" applyAlignment="1">
      <alignment vertical="center" wrapText="1"/>
    </xf>
    <xf numFmtId="0" fontId="91" fillId="0" borderId="142" xfId="0" applyFont="1" applyBorder="1" applyAlignment="1">
      <alignment vertical="center" wrapTex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56" fillId="10" borderId="7" xfId="0" applyFont="1" applyFill="1" applyBorder="1" applyAlignment="1">
      <alignment horizontal="center" vertical="center"/>
    </xf>
    <xf numFmtId="0" fontId="56" fillId="10" borderId="9" xfId="0" applyFont="1" applyFill="1" applyBorder="1" applyAlignment="1">
      <alignment horizontal="center" vertical="center"/>
    </xf>
    <xf numFmtId="0" fontId="56" fillId="0" borderId="6" xfId="0" applyFont="1" applyBorder="1" applyAlignment="1">
      <alignment horizontal="center" vertical="center"/>
    </xf>
    <xf numFmtId="0" fontId="56" fillId="10" borderId="43" xfId="0" applyFont="1" applyFill="1" applyBorder="1" applyAlignment="1">
      <alignment horizontal="center" vertical="center"/>
    </xf>
    <xf numFmtId="0" fontId="56" fillId="0" borderId="98" xfId="0" applyFont="1" applyBorder="1" applyAlignment="1">
      <alignment horizontal="center" vertical="center"/>
    </xf>
    <xf numFmtId="0" fontId="41" fillId="8" borderId="7" xfId="0" applyFont="1" applyFill="1" applyBorder="1" applyAlignment="1">
      <alignment horizontal="center" vertical="center"/>
    </xf>
    <xf numFmtId="0" fontId="41" fillId="8" borderId="8" xfId="0" applyFont="1" applyFill="1" applyBorder="1" applyAlignment="1">
      <alignment horizontal="center" vertical="center"/>
    </xf>
    <xf numFmtId="0" fontId="41" fillId="8" borderId="9" xfId="0" applyFont="1" applyFill="1" applyBorder="1" applyAlignment="1">
      <alignment horizontal="center" vertical="center"/>
    </xf>
    <xf numFmtId="0" fontId="56" fillId="3" borderId="43" xfId="0" applyFont="1" applyFill="1" applyBorder="1" applyAlignment="1">
      <alignment horizontal="center" vertical="center"/>
    </xf>
    <xf numFmtId="0" fontId="56" fillId="3" borderId="102" xfId="0" applyFont="1" applyFill="1" applyBorder="1" applyAlignment="1">
      <alignment horizontal="center" vertical="center"/>
    </xf>
    <xf numFmtId="0" fontId="56" fillId="0" borderId="7" xfId="0" applyFont="1" applyBorder="1" applyAlignment="1">
      <alignment horizontal="center" vertical="center"/>
    </xf>
    <xf numFmtId="0" fontId="56" fillId="0" borderId="9" xfId="0" applyFont="1" applyBorder="1" applyAlignment="1">
      <alignment horizontal="center" vertical="center"/>
    </xf>
    <xf numFmtId="0" fontId="56" fillId="0" borderId="57" xfId="0" applyFont="1" applyBorder="1" applyAlignment="1">
      <alignment horizontal="center" vertical="center"/>
    </xf>
    <xf numFmtId="0" fontId="56" fillId="0" borderId="61" xfId="0" applyFont="1" applyBorder="1" applyAlignment="1">
      <alignment horizontal="center" vertical="center"/>
    </xf>
    <xf numFmtId="0" fontId="56" fillId="3" borderId="99" xfId="0" applyFont="1" applyFill="1" applyBorder="1" applyAlignment="1">
      <alignment horizontal="center" vertical="center"/>
    </xf>
    <xf numFmtId="0" fontId="56" fillId="3" borderId="66" xfId="0" applyFont="1" applyFill="1" applyBorder="1" applyAlignment="1">
      <alignment horizontal="center" vertical="center"/>
    </xf>
    <xf numFmtId="0" fontId="56" fillId="3" borderId="103" xfId="0" applyFont="1" applyFill="1" applyBorder="1" applyAlignment="1">
      <alignment horizontal="center" vertical="center"/>
    </xf>
    <xf numFmtId="0" fontId="56" fillId="0" borderId="45" xfId="0" applyFont="1" applyBorder="1" applyAlignment="1">
      <alignment horizontal="center" vertical="center"/>
    </xf>
    <xf numFmtId="0" fontId="56" fillId="0" borderId="47" xfId="0" applyFont="1" applyBorder="1" applyAlignment="1">
      <alignment horizontal="center" vertical="center"/>
    </xf>
    <xf numFmtId="0" fontId="56" fillId="0" borderId="45" xfId="0" applyFont="1" applyBorder="1" applyAlignment="1">
      <alignment horizontal="center" vertical="center" wrapText="1"/>
    </xf>
    <xf numFmtId="0" fontId="56" fillId="0" borderId="47"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9" xfId="0" applyFont="1" applyBorder="1" applyAlignment="1">
      <alignment horizontal="center" vertical="center" wrapText="1"/>
    </xf>
    <xf numFmtId="0" fontId="56" fillId="10" borderId="8" xfId="0" applyFont="1" applyFill="1" applyBorder="1" applyAlignment="1">
      <alignment horizontal="center" vertical="center"/>
    </xf>
    <xf numFmtId="205" fontId="70" fillId="0" borderId="0" xfId="1252" applyNumberFormat="1" applyFont="1" applyBorder="1" applyAlignment="1">
      <alignment vertical="center" wrapText="1"/>
    </xf>
    <xf numFmtId="0" fontId="70" fillId="20" borderId="180" xfId="1251" applyFont="1" applyFill="1" applyBorder="1" applyAlignment="1">
      <alignment horizontal="center" vertical="center" wrapText="1"/>
    </xf>
    <xf numFmtId="0" fontId="70" fillId="20" borderId="186" xfId="1251" applyFont="1" applyFill="1" applyBorder="1" applyAlignment="1">
      <alignment horizontal="center" vertical="center" wrapText="1"/>
    </xf>
    <xf numFmtId="0" fontId="70" fillId="20" borderId="181" xfId="1251" applyFont="1" applyFill="1" applyBorder="1" applyAlignment="1">
      <alignment horizontal="center" vertical="center"/>
    </xf>
    <xf numFmtId="0" fontId="70" fillId="20" borderId="182" xfId="1251" applyFont="1" applyFill="1" applyBorder="1" applyAlignment="1">
      <alignment horizontal="center" vertical="center"/>
    </xf>
    <xf numFmtId="0" fontId="70" fillId="20" borderId="184" xfId="1251" applyFont="1" applyFill="1" applyBorder="1" applyAlignment="1">
      <alignment horizontal="center" vertical="center"/>
    </xf>
    <xf numFmtId="0" fontId="70" fillId="20" borderId="189" xfId="1251" applyFont="1" applyFill="1" applyBorder="1" applyAlignment="1">
      <alignment horizontal="center" vertical="center"/>
    </xf>
    <xf numFmtId="38" fontId="70" fillId="20" borderId="185" xfId="1252" applyFont="1" applyFill="1" applyBorder="1" applyAlignment="1">
      <alignment horizontal="center" vertical="center"/>
    </xf>
    <xf numFmtId="38" fontId="70" fillId="20" borderId="190" xfId="1252" applyFont="1" applyFill="1" applyBorder="1" applyAlignment="1">
      <alignment horizontal="center" vertical="center"/>
    </xf>
    <xf numFmtId="0" fontId="176" fillId="0" borderId="87" xfId="1251" applyFont="1" applyBorder="1" applyAlignment="1">
      <alignment horizontal="center" vertical="center"/>
    </xf>
    <xf numFmtId="0" fontId="176" fillId="0" borderId="96" xfId="1251" applyFont="1" applyBorder="1" applyAlignment="1">
      <alignment horizontal="center" vertical="center"/>
    </xf>
    <xf numFmtId="0" fontId="70" fillId="18" borderId="193" xfId="1251" applyFont="1" applyFill="1" applyBorder="1" applyAlignment="1">
      <alignment horizontal="center" vertical="center"/>
    </xf>
    <xf numFmtId="0" fontId="70" fillId="18" borderId="154" xfId="1251" applyFont="1" applyFill="1" applyBorder="1" applyAlignment="1">
      <alignment horizontal="center" vertical="center"/>
    </xf>
    <xf numFmtId="0" fontId="70" fillId="18" borderId="80" xfId="1251" applyFont="1" applyFill="1" applyBorder="1" applyAlignment="1">
      <alignment horizontal="center" vertical="center"/>
    </xf>
    <xf numFmtId="206" fontId="176" fillId="0" borderId="209" xfId="1251" applyNumberFormat="1" applyFont="1" applyBorder="1" applyAlignment="1">
      <alignment horizontal="center" vertical="center"/>
    </xf>
    <xf numFmtId="206" fontId="176" fillId="0" borderId="210" xfId="1251" applyNumberFormat="1" applyFont="1" applyBorder="1" applyAlignment="1">
      <alignment horizontal="center" vertical="center"/>
    </xf>
    <xf numFmtId="194" fontId="56" fillId="0" borderId="57" xfId="1252" applyNumberFormat="1" applyFont="1" applyBorder="1" applyAlignment="1">
      <alignment horizontal="center" vertical="center"/>
    </xf>
    <xf numFmtId="194" fontId="56" fillId="0" borderId="214" xfId="1252" applyNumberFormat="1" applyFont="1" applyBorder="1" applyAlignment="1">
      <alignment horizontal="center" vertical="center"/>
    </xf>
    <xf numFmtId="221" fontId="70" fillId="0" borderId="246" xfId="1252" applyNumberFormat="1" applyFont="1" applyFill="1" applyBorder="1" applyAlignment="1" applyProtection="1">
      <alignment horizontal="center" vertical="center"/>
      <protection locked="0"/>
    </xf>
    <xf numFmtId="221" fontId="70" fillId="0" borderId="247" xfId="1252" applyNumberFormat="1" applyFont="1" applyFill="1" applyBorder="1" applyAlignment="1" applyProtection="1">
      <alignment horizontal="center" vertical="center"/>
      <protection locked="0"/>
    </xf>
    <xf numFmtId="221" fontId="70" fillId="0" borderId="248" xfId="1252" applyNumberFormat="1" applyFont="1" applyFill="1" applyBorder="1" applyAlignment="1" applyProtection="1">
      <alignment horizontal="center" vertical="center"/>
      <protection locked="0"/>
    </xf>
    <xf numFmtId="0" fontId="176" fillId="0" borderId="0" xfId="1251" applyFont="1" applyAlignment="1">
      <alignment horizontal="center" vertical="center"/>
    </xf>
    <xf numFmtId="0" fontId="70" fillId="18" borderId="228"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2" xfId="1251" applyFont="1" applyFill="1" applyBorder="1" applyAlignment="1">
      <alignment horizontal="center" vertical="center"/>
    </xf>
    <xf numFmtId="38" fontId="70" fillId="20" borderId="242" xfId="1252" applyFont="1" applyFill="1" applyBorder="1" applyAlignment="1">
      <alignment horizontal="center" vertical="center"/>
    </xf>
    <xf numFmtId="38" fontId="70" fillId="20" borderId="243" xfId="1252" applyFont="1" applyFill="1" applyBorder="1" applyAlignment="1">
      <alignment horizontal="center" vertical="center"/>
    </xf>
    <xf numFmtId="0" fontId="87" fillId="3" borderId="97" xfId="2" applyFont="1" applyFill="1" applyBorder="1" applyAlignment="1">
      <alignment horizontal="right" vertical="center" shrinkToFit="1"/>
    </xf>
    <xf numFmtId="0" fontId="87" fillId="3" borderId="108" xfId="2" applyFont="1" applyFill="1" applyBorder="1" applyAlignment="1">
      <alignment horizontal="right" vertical="center" shrinkToFit="1"/>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0" fontId="87" fillId="10" borderId="114" xfId="2" applyFont="1" applyFill="1" applyBorder="1" applyAlignment="1">
      <alignment horizontal="center" vertical="center" wrapText="1"/>
    </xf>
    <xf numFmtId="0" fontId="87" fillId="10" borderId="111" xfId="2" applyFont="1" applyFill="1" applyBorder="1" applyAlignment="1">
      <alignment horizontal="center" vertical="center" wrapText="1"/>
    </xf>
    <xf numFmtId="0" fontId="87" fillId="10" borderId="113" xfId="2" applyFont="1" applyFill="1" applyBorder="1" applyAlignment="1">
      <alignment horizontal="center" vertical="center" wrapTex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0" fontId="87" fillId="13" borderId="115" xfId="2" applyFont="1" applyFill="1" applyBorder="1" applyAlignment="1">
      <alignment horizontal="center" vertical="center" shrinkToFit="1"/>
    </xf>
    <xf numFmtId="0" fontId="87" fillId="13" borderId="116" xfId="2" applyFont="1" applyFill="1" applyBorder="1" applyAlignment="1">
      <alignment horizontal="center" vertical="center" shrinkToFit="1"/>
    </xf>
    <xf numFmtId="0" fontId="202" fillId="8" borderId="57" xfId="22" applyFont="1" applyFill="1" applyBorder="1" applyAlignment="1">
      <alignment horizontal="center" vertical="center"/>
    </xf>
    <xf numFmtId="0" fontId="202" fillId="8" borderId="56" xfId="22" applyFont="1" applyFill="1" applyBorder="1" applyAlignment="1">
      <alignment horizontal="center" vertical="center"/>
    </xf>
    <xf numFmtId="0" fontId="202" fillId="8" borderId="61" xfId="22" applyFont="1" applyFill="1" applyBorder="1" applyAlignment="1">
      <alignment horizontal="center" vertical="center"/>
    </xf>
    <xf numFmtId="0" fontId="78" fillId="0" borderId="0" xfId="22" applyFont="1">
      <alignment vertical="center"/>
    </xf>
    <xf numFmtId="0" fontId="142" fillId="0" borderId="0" xfId="22" applyFont="1" applyAlignment="1">
      <alignment horizontal="left" vertical="center"/>
    </xf>
    <xf numFmtId="0" fontId="70" fillId="3" borderId="222" xfId="1248" applyFont="1" applyFill="1" applyBorder="1" applyAlignment="1">
      <alignment horizontal="center" vertical="center"/>
    </xf>
    <xf numFmtId="0" fontId="70" fillId="3" borderId="225" xfId="1248" applyFont="1" applyFill="1" applyBorder="1" applyAlignment="1">
      <alignment horizontal="center" vertical="center"/>
    </xf>
    <xf numFmtId="38" fontId="70" fillId="3" borderId="223" xfId="1249" applyFont="1" applyFill="1" applyBorder="1" applyAlignment="1" applyProtection="1">
      <alignment horizontal="center" vertical="center"/>
    </xf>
    <xf numFmtId="38" fontId="70" fillId="3" borderId="226" xfId="1249" applyFont="1" applyFill="1" applyBorder="1" applyAlignment="1" applyProtection="1">
      <alignment horizontal="center" vertical="center"/>
    </xf>
    <xf numFmtId="0" fontId="54" fillId="18" borderId="193" xfId="1248" applyFont="1" applyFill="1" applyBorder="1" applyAlignment="1">
      <alignment horizontal="center" vertical="center"/>
    </xf>
    <xf numFmtId="0" fontId="54" fillId="18" borderId="154" xfId="1248" applyFont="1" applyFill="1" applyBorder="1" applyAlignment="1">
      <alignment horizontal="center" vertical="center"/>
    </xf>
    <xf numFmtId="0" fontId="54" fillId="18" borderId="80" xfId="1248" applyFont="1" applyFill="1" applyBorder="1" applyAlignment="1">
      <alignment horizontal="center" vertical="center"/>
    </xf>
    <xf numFmtId="0" fontId="54" fillId="18" borderId="234" xfId="1248" applyFont="1" applyFill="1" applyBorder="1" applyAlignment="1">
      <alignment horizontal="center" vertical="center"/>
    </xf>
    <xf numFmtId="0" fontId="54" fillId="18" borderId="75" xfId="1248" applyFont="1" applyFill="1" applyBorder="1" applyAlignment="1">
      <alignment horizontal="center" vertical="center"/>
    </xf>
    <xf numFmtId="0" fontId="54" fillId="18" borderId="78" xfId="1248" applyFont="1" applyFill="1" applyBorder="1" applyAlignment="1">
      <alignment horizontal="center" vertical="center"/>
    </xf>
    <xf numFmtId="38" fontId="70" fillId="10" borderId="150" xfId="1" applyFont="1" applyFill="1" applyBorder="1" applyAlignment="1" applyProtection="1">
      <alignment horizontal="center" vertical="center"/>
    </xf>
    <xf numFmtId="38" fontId="70" fillId="10" borderId="151" xfId="1"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0" fontId="70" fillId="3" borderId="180" xfId="1248" applyFont="1" applyFill="1" applyBorder="1" applyAlignment="1">
      <alignment horizontal="center" vertical="center" wrapText="1"/>
    </xf>
    <xf numFmtId="0" fontId="70" fillId="3" borderId="186" xfId="1248" applyFont="1" applyFill="1" applyBorder="1" applyAlignment="1">
      <alignment horizontal="center" vertical="center"/>
    </xf>
    <xf numFmtId="0" fontId="70" fillId="3" borderId="181" xfId="1248" applyFont="1" applyFill="1" applyBorder="1" applyAlignment="1">
      <alignment horizontal="center" vertical="center"/>
    </xf>
    <xf numFmtId="0" fontId="70" fillId="3" borderId="182" xfId="1248" applyFont="1" applyFill="1" applyBorder="1" applyAlignment="1">
      <alignment horizontal="center" vertical="center"/>
    </xf>
    <xf numFmtId="0" fontId="70" fillId="3" borderId="183" xfId="1248" applyFont="1" applyFill="1" applyBorder="1" applyAlignment="1">
      <alignment horizontal="center" vertical="center"/>
    </xf>
    <xf numFmtId="38" fontId="70" fillId="3" borderId="223" xfId="1" applyFont="1" applyFill="1" applyBorder="1" applyAlignment="1" applyProtection="1">
      <alignment horizontal="center" vertical="center"/>
    </xf>
    <xf numFmtId="38" fontId="70" fillId="3" borderId="226" xfId="1" applyFont="1" applyFill="1" applyBorder="1" applyAlignment="1" applyProtection="1">
      <alignment horizontal="center" vertical="center"/>
    </xf>
    <xf numFmtId="0" fontId="70" fillId="3" borderId="90" xfId="1248" applyFont="1" applyFill="1" applyBorder="1" applyAlignment="1">
      <alignment horizontal="center" vertical="center"/>
    </xf>
    <xf numFmtId="0" fontId="70" fillId="3" borderId="91" xfId="1248" applyFont="1" applyFill="1" applyBorder="1" applyAlignment="1">
      <alignment horizontal="center" vertical="center"/>
    </xf>
    <xf numFmtId="0" fontId="70" fillId="3" borderId="237" xfId="1248" applyFont="1" applyFill="1" applyBorder="1" applyAlignment="1">
      <alignment horizontal="center" vertical="center"/>
    </xf>
    <xf numFmtId="0" fontId="70" fillId="3" borderId="239" xfId="1248" applyFont="1" applyFill="1" applyBorder="1" applyAlignment="1">
      <alignment horizontal="center" vertical="center"/>
    </xf>
    <xf numFmtId="38" fontId="70" fillId="3" borderId="147" xfId="1249" applyFont="1" applyFill="1" applyBorder="1" applyAlignment="1" applyProtection="1">
      <alignment horizontal="center" vertical="center"/>
    </xf>
    <xf numFmtId="0" fontId="70" fillId="3" borderId="154" xfId="1248" applyFont="1" applyFill="1" applyBorder="1" applyAlignment="1">
      <alignment horizontal="center" vertical="center" wrapText="1"/>
    </xf>
    <xf numFmtId="0" fontId="54" fillId="18" borderId="228" xfId="1248" applyFont="1" applyFill="1" applyBorder="1" applyAlignment="1">
      <alignment horizontal="center" vertical="center"/>
    </xf>
    <xf numFmtId="0" fontId="54" fillId="18" borderId="39" xfId="1248" applyFont="1" applyFill="1" applyBorder="1" applyAlignment="1">
      <alignment horizontal="center" vertical="center"/>
    </xf>
    <xf numFmtId="0" fontId="70" fillId="10" borderId="240" xfId="1248" applyFont="1" applyFill="1" applyBorder="1" applyAlignment="1">
      <alignment horizontal="center" vertical="center"/>
    </xf>
    <xf numFmtId="0" fontId="70" fillId="10" borderId="108" xfId="1248" applyFont="1" applyFill="1" applyBorder="1" applyAlignment="1">
      <alignment horizontal="center" vertical="center"/>
    </xf>
    <xf numFmtId="0" fontId="70" fillId="10" borderId="241" xfId="1248" applyFont="1" applyFill="1" applyBorder="1" applyAlignment="1">
      <alignment horizontal="center" vertical="center"/>
    </xf>
    <xf numFmtId="0" fontId="70" fillId="10" borderId="150" xfId="1248" applyFont="1" applyFill="1" applyBorder="1" applyAlignment="1">
      <alignment horizontal="center" vertical="center"/>
    </xf>
    <xf numFmtId="0" fontId="70" fillId="10" borderId="151" xfId="1248" applyFont="1" applyFill="1" applyBorder="1" applyAlignment="1">
      <alignment horizontal="center" vertical="center"/>
    </xf>
    <xf numFmtId="0" fontId="70" fillId="10" borderId="152" xfId="1248" applyFont="1" applyFill="1" applyBorder="1" applyAlignment="1">
      <alignment horizontal="center" vertical="center"/>
    </xf>
    <xf numFmtId="0" fontId="70" fillId="10" borderId="181" xfId="1248" applyFont="1" applyFill="1" applyBorder="1" applyAlignment="1">
      <alignment horizontal="center" vertical="center"/>
    </xf>
    <xf numFmtId="0" fontId="70" fillId="10" borderId="182" xfId="1248" applyFont="1" applyFill="1" applyBorder="1" applyAlignment="1">
      <alignment horizontal="center" vertical="center"/>
    </xf>
    <xf numFmtId="0" fontId="70" fillId="10" borderId="183" xfId="1248" applyFont="1" applyFill="1" applyBorder="1" applyAlignment="1">
      <alignment horizontal="center" vertical="center"/>
    </xf>
    <xf numFmtId="0" fontId="70" fillId="3" borderId="155" xfId="1248" applyFont="1" applyFill="1" applyBorder="1" applyAlignment="1">
      <alignment horizontal="center" vertical="center" wrapText="1"/>
    </xf>
    <xf numFmtId="0" fontId="70" fillId="3" borderId="60" xfId="1248" applyFont="1" applyFill="1" applyBorder="1" applyAlignment="1">
      <alignment horizontal="center" vertical="center"/>
    </xf>
    <xf numFmtId="0" fontId="83" fillId="9" borderId="0" xfId="6" applyFont="1" applyFill="1" applyAlignment="1">
      <alignment horizontal="left" vertical="center" wrapText="1"/>
    </xf>
    <xf numFmtId="0" fontId="155" fillId="10" borderId="6" xfId="6" applyFont="1" applyFill="1" applyBorder="1" applyAlignment="1">
      <alignment horizontal="center" vertical="center"/>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51" fillId="9" borderId="7" xfId="6" applyFont="1" applyFill="1" applyBorder="1" applyAlignment="1" applyProtection="1">
      <alignment horizontal="left" vertical="center" shrinkToFit="1"/>
      <protection locked="0"/>
    </xf>
    <xf numFmtId="0" fontId="151" fillId="9" borderId="8" xfId="6" applyFont="1" applyFill="1" applyBorder="1" applyAlignment="1" applyProtection="1">
      <alignment horizontal="left" vertical="center" shrinkToFit="1"/>
      <protection locked="0"/>
    </xf>
    <xf numFmtId="0" fontId="151" fillId="9" borderId="9" xfId="6" applyFont="1" applyFill="1" applyBorder="1" applyAlignment="1" applyProtection="1">
      <alignment horizontal="left" vertical="center" shrinkToFit="1"/>
      <protection locked="0"/>
    </xf>
    <xf numFmtId="198" fontId="155" fillId="9" borderId="7" xfId="6" applyNumberFormat="1" applyFont="1" applyFill="1" applyBorder="1" applyAlignment="1" applyProtection="1">
      <alignment horizontal="right" vertical="center"/>
      <protection locked="0"/>
    </xf>
    <xf numFmtId="198" fontId="155" fillId="9" borderId="8" xfId="6" applyNumberFormat="1" applyFont="1" applyFill="1" applyBorder="1" applyAlignment="1" applyProtection="1">
      <alignment horizontal="right" vertical="center"/>
      <protection locked="0"/>
    </xf>
    <xf numFmtId="198" fontId="155" fillId="9" borderId="9" xfId="6" applyNumberFormat="1" applyFont="1" applyFill="1" applyBorder="1" applyAlignment="1" applyProtection="1">
      <alignment horizontal="right" vertical="center"/>
      <protection locked="0"/>
    </xf>
    <xf numFmtId="198" fontId="159" fillId="9" borderId="7" xfId="6" applyNumberFormat="1" applyFont="1" applyFill="1" applyBorder="1" applyAlignment="1">
      <alignment horizontal="right" vertical="center"/>
    </xf>
    <xf numFmtId="198" fontId="159" fillId="9" borderId="8" xfId="6" applyNumberFormat="1" applyFont="1" applyFill="1" applyBorder="1" applyAlignment="1">
      <alignment horizontal="right" vertical="center"/>
    </xf>
    <xf numFmtId="198" fontId="159" fillId="9" borderId="9" xfId="6" applyNumberFormat="1" applyFont="1" applyFill="1" applyBorder="1" applyAlignment="1">
      <alignment horizontal="right" vertical="center"/>
    </xf>
    <xf numFmtId="0" fontId="155" fillId="10" borderId="6" xfId="6" applyFont="1" applyFill="1" applyBorder="1" applyAlignment="1">
      <alignment horizontal="center" vertical="center" wrapText="1"/>
    </xf>
    <xf numFmtId="3" fontId="204" fillId="0" borderId="6" xfId="6" applyNumberFormat="1" applyFont="1" applyBorder="1" applyAlignment="1">
      <alignment horizontal="center" vertical="center"/>
    </xf>
    <xf numFmtId="0" fontId="151" fillId="9" borderId="0" xfId="6" applyFont="1" applyFill="1" applyAlignment="1">
      <alignment horizontal="right" vertical="center"/>
    </xf>
    <xf numFmtId="0" fontId="151" fillId="9" borderId="39" xfId="6" applyFont="1" applyFill="1" applyBorder="1" applyAlignment="1">
      <alignment horizontal="right" vertical="center"/>
    </xf>
    <xf numFmtId="198" fontId="217" fillId="9" borderId="43" xfId="6" applyNumberFormat="1" applyFont="1" applyFill="1" applyBorder="1" applyAlignment="1">
      <alignment horizontal="right" vertical="center"/>
    </xf>
    <xf numFmtId="0" fontId="151" fillId="9" borderId="45" xfId="6" applyFont="1" applyFill="1" applyBorder="1" applyAlignment="1" applyProtection="1">
      <alignment horizontal="left" vertical="center" shrinkToFit="1"/>
      <protection locked="0"/>
    </xf>
    <xf numFmtId="0" fontId="151" fillId="9" borderId="46" xfId="6" applyFont="1" applyFill="1" applyBorder="1" applyAlignment="1" applyProtection="1">
      <alignment horizontal="left" vertical="center" shrinkToFit="1"/>
      <protection locked="0"/>
    </xf>
    <xf numFmtId="0" fontId="151" fillId="9" borderId="47" xfId="6" applyFont="1" applyFill="1" applyBorder="1" applyAlignment="1" applyProtection="1">
      <alignment horizontal="left" vertical="center" shrinkToFit="1"/>
      <protection locked="0"/>
    </xf>
    <xf numFmtId="198" fontId="155" fillId="9" borderId="45" xfId="6" applyNumberFormat="1" applyFont="1" applyFill="1" applyBorder="1" applyAlignment="1" applyProtection="1">
      <alignment horizontal="right" vertical="center"/>
      <protection locked="0"/>
    </xf>
    <xf numFmtId="198" fontId="155" fillId="9" borderId="46" xfId="6" applyNumberFormat="1" applyFont="1" applyFill="1" applyBorder="1" applyAlignment="1" applyProtection="1">
      <alignment horizontal="right" vertical="center"/>
      <protection locked="0"/>
    </xf>
    <xf numFmtId="198" fontId="155" fillId="9" borderId="47" xfId="6" applyNumberFormat="1" applyFont="1" applyFill="1" applyBorder="1" applyAlignment="1" applyProtection="1">
      <alignment horizontal="right" vertical="center"/>
      <protection locked="0"/>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0" fontId="155" fillId="10" borderId="6" xfId="6" applyFont="1" applyFill="1" applyBorder="1" applyAlignment="1">
      <alignment horizontal="center" vertical="center" wrapText="1" shrinkToFit="1"/>
    </xf>
    <xf numFmtId="38" fontId="204" fillId="19" borderId="7" xfId="1255" applyFont="1" applyFill="1" applyBorder="1" applyAlignment="1" applyProtection="1">
      <alignment horizontal="center" vertical="center" wrapText="1" shrinkToFit="1"/>
    </xf>
    <xf numFmtId="38" fontId="204" fillId="19" borderId="8" xfId="1255" applyFont="1" applyFill="1" applyBorder="1" applyAlignment="1" applyProtection="1">
      <alignment horizontal="center" vertical="center" wrapText="1" shrinkToFit="1"/>
    </xf>
    <xf numFmtId="38" fontId="204" fillId="19" borderId="9" xfId="1255" applyFont="1" applyFill="1" applyBorder="1" applyAlignment="1" applyProtection="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198" fontId="159" fillId="9" borderId="45" xfId="6" applyNumberFormat="1" applyFont="1" applyFill="1" applyBorder="1" applyAlignment="1">
      <alignment horizontal="right" vertical="center"/>
    </xf>
    <xf numFmtId="198" fontId="159" fillId="9" borderId="46" xfId="6" applyNumberFormat="1" applyFont="1" applyFill="1" applyBorder="1" applyAlignment="1">
      <alignment horizontal="right" vertical="center"/>
    </xf>
    <xf numFmtId="198" fontId="159"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155" fillId="10" borderId="7" xfId="6" applyFont="1" applyFill="1" applyBorder="1" applyAlignment="1">
      <alignment horizontal="center" vertical="center"/>
    </xf>
    <xf numFmtId="0" fontId="155" fillId="10" borderId="8" xfId="6" applyFont="1" applyFill="1" applyBorder="1" applyAlignment="1">
      <alignment horizontal="center" vertical="center"/>
    </xf>
    <xf numFmtId="0" fontId="155" fillId="10" borderId="9" xfId="6" applyFont="1" applyFill="1" applyBorder="1" applyAlignment="1">
      <alignment horizontal="center" vertical="center"/>
    </xf>
    <xf numFmtId="38" fontId="204" fillId="0" borderId="7" xfId="9" applyFont="1" applyFill="1" applyBorder="1" applyAlignment="1" applyProtection="1">
      <alignment horizontal="center" vertical="center" shrinkToFit="1"/>
    </xf>
    <xf numFmtId="38" fontId="204" fillId="0" borderId="8" xfId="9" applyFont="1" applyFill="1" applyBorder="1" applyAlignment="1" applyProtection="1">
      <alignment horizontal="center" vertical="center" shrinkToFit="1"/>
    </xf>
    <xf numFmtId="38" fontId="204" fillId="0" borderId="9" xfId="9" applyFont="1" applyFill="1" applyBorder="1" applyAlignment="1" applyProtection="1">
      <alignment horizontal="center" vertical="center" shrinkToFit="1"/>
    </xf>
    <xf numFmtId="0" fontId="83" fillId="9" borderId="0" xfId="6" applyFont="1" applyFill="1" applyAlignment="1">
      <alignment vertical="center" wrapText="1"/>
    </xf>
    <xf numFmtId="0" fontId="155" fillId="10" borderId="7" xfId="6" applyFont="1" applyFill="1" applyBorder="1" applyAlignment="1">
      <alignment horizontal="center" vertical="center" wrapText="1" shrinkToFit="1"/>
    </xf>
    <xf numFmtId="0" fontId="155" fillId="10" borderId="8" xfId="6" applyFont="1" applyFill="1" applyBorder="1" applyAlignment="1">
      <alignment horizontal="center" vertical="center" wrapText="1" shrinkToFit="1"/>
    </xf>
    <xf numFmtId="0" fontId="155" fillId="10" borderId="9" xfId="6" applyFont="1" applyFill="1" applyBorder="1" applyAlignment="1">
      <alignment horizontal="center" vertical="center" wrapText="1" shrinkToFit="1"/>
    </xf>
    <xf numFmtId="38" fontId="204" fillId="0" borderId="7" xfId="1255" applyFont="1" applyFill="1" applyBorder="1" applyAlignment="1" applyProtection="1">
      <alignment horizontal="center" vertical="center" wrapText="1" shrinkToFit="1"/>
    </xf>
    <xf numFmtId="38" fontId="204" fillId="0" borderId="8" xfId="1255" applyFont="1" applyFill="1" applyBorder="1" applyAlignment="1" applyProtection="1">
      <alignment horizontal="center" vertical="center" wrapText="1" shrinkToFit="1"/>
    </xf>
    <xf numFmtId="38" fontId="204" fillId="0" borderId="9" xfId="1255" applyFont="1" applyFill="1" applyBorder="1" applyAlignment="1" applyProtection="1">
      <alignment horizontal="center" vertical="center" wrapText="1" shrinkToFit="1"/>
    </xf>
    <xf numFmtId="0" fontId="159" fillId="0" borderId="7" xfId="6" applyFont="1" applyBorder="1" applyAlignment="1">
      <alignment horizontal="left" vertical="center" shrinkToFit="1"/>
    </xf>
    <xf numFmtId="0" fontId="159" fillId="0" borderId="8" xfId="6" applyFont="1" applyBorder="1" applyAlignment="1">
      <alignment horizontal="left" vertical="center" shrinkToFit="1"/>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151" fillId="9" borderId="7" xfId="6" applyFont="1" applyFill="1" applyBorder="1" applyAlignment="1" applyProtection="1">
      <alignment horizontal="left" vertical="center"/>
      <protection locked="0"/>
    </xf>
    <xf numFmtId="0" fontId="151" fillId="9" borderId="8" xfId="6" applyFont="1" applyFill="1" applyBorder="1" applyAlignment="1" applyProtection="1">
      <alignment horizontal="left" vertical="center"/>
      <protection locked="0"/>
    </xf>
    <xf numFmtId="0" fontId="151" fillId="9" borderId="9" xfId="6" applyFont="1" applyFill="1" applyBorder="1" applyAlignment="1" applyProtection="1">
      <alignment horizontal="left" vertical="center"/>
      <protection locked="0"/>
    </xf>
    <xf numFmtId="0" fontId="151" fillId="9" borderId="45" xfId="6" applyFont="1" applyFill="1" applyBorder="1" applyAlignment="1" applyProtection="1">
      <alignment horizontal="left" vertical="center"/>
      <protection locked="0"/>
    </xf>
    <xf numFmtId="0" fontId="151" fillId="9" borderId="46" xfId="6" applyFont="1" applyFill="1" applyBorder="1" applyAlignment="1" applyProtection="1">
      <alignment horizontal="left" vertical="center"/>
      <protection locked="0"/>
    </xf>
    <xf numFmtId="0" fontId="151" fillId="9" borderId="47"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51" fillId="9" borderId="7" xfId="6" applyFont="1" applyFill="1" applyBorder="1" applyAlignment="1" applyProtection="1">
      <alignment horizontal="left" vertical="center" wrapText="1" shrinkToFit="1"/>
      <protection locked="0"/>
    </xf>
    <xf numFmtId="0" fontId="151" fillId="9" borderId="8" xfId="6" applyFont="1" applyFill="1" applyBorder="1" applyAlignment="1" applyProtection="1">
      <alignment horizontal="left" vertical="center" wrapText="1" shrinkToFit="1"/>
      <protection locked="0"/>
    </xf>
    <xf numFmtId="0" fontId="151" fillId="9" borderId="9" xfId="6" applyFont="1" applyFill="1" applyBorder="1" applyAlignment="1" applyProtection="1">
      <alignment horizontal="left" vertical="center" wrapText="1" shrinkToFit="1"/>
      <protection locked="0"/>
    </xf>
    <xf numFmtId="0" fontId="45" fillId="0" borderId="67" xfId="0" applyFont="1" applyBorder="1" applyAlignment="1">
      <alignment vertical="center" wrapText="1"/>
    </xf>
    <xf numFmtId="0" fontId="45" fillId="0" borderId="102" xfId="0" applyFont="1" applyBorder="1" applyAlignment="1">
      <alignment vertical="center" wrapText="1"/>
    </xf>
    <xf numFmtId="0" fontId="70" fillId="4" borderId="42" xfId="0" applyFont="1" applyFill="1" applyBorder="1" applyAlignment="1">
      <alignment horizontal="center" vertical="center" textRotation="255"/>
    </xf>
    <xf numFmtId="0" fontId="70" fillId="4" borderId="44" xfId="0" applyFont="1" applyFill="1" applyBorder="1" applyAlignment="1">
      <alignment horizontal="center" vertical="center" textRotation="255"/>
    </xf>
    <xf numFmtId="0" fontId="70" fillId="4" borderId="98" xfId="0" applyFont="1" applyFill="1" applyBorder="1" applyAlignment="1">
      <alignment horizontal="center" vertical="center" textRotation="255"/>
    </xf>
    <xf numFmtId="0" fontId="70" fillId="0" borderId="6" xfId="0" applyFont="1" applyBorder="1">
      <alignment vertical="center"/>
    </xf>
    <xf numFmtId="0" fontId="70" fillId="0" borderId="44" xfId="0" applyFont="1" applyBorder="1">
      <alignment vertical="center"/>
    </xf>
    <xf numFmtId="0" fontId="70" fillId="0" borderId="38" xfId="0" applyFont="1" applyBorder="1">
      <alignment vertical="center"/>
    </xf>
    <xf numFmtId="0" fontId="70" fillId="0" borderId="7" xfId="0" applyFont="1" applyBorder="1">
      <alignment vertical="center"/>
    </xf>
    <xf numFmtId="0" fontId="70" fillId="0" borderId="8" xfId="0" applyFont="1" applyBorder="1">
      <alignment vertical="center"/>
    </xf>
    <xf numFmtId="0" fontId="70" fillId="0" borderId="9" xfId="0" applyFont="1" applyBorder="1">
      <alignment vertical="center"/>
    </xf>
    <xf numFmtId="0" fontId="45" fillId="0" borderId="45" xfId="0" applyFont="1" applyBorder="1" applyAlignment="1">
      <alignment vertical="center" wrapText="1"/>
    </xf>
    <xf numFmtId="0" fontId="45" fillId="0" borderId="99" xfId="0" applyFont="1" applyBorder="1" applyAlignment="1">
      <alignment vertical="center" wrapText="1"/>
    </xf>
    <xf numFmtId="0" fontId="70" fillId="0" borderId="42" xfId="0" applyFont="1" applyBorder="1">
      <alignment vertical="center"/>
    </xf>
    <xf numFmtId="0" fontId="70" fillId="10" borderId="208" xfId="0" applyFont="1" applyFill="1" applyBorder="1" applyAlignment="1">
      <alignment horizontal="right" vertical="center"/>
    </xf>
    <xf numFmtId="0" fontId="70" fillId="10" borderId="102" xfId="0" applyFont="1" applyFill="1" applyBorder="1" applyAlignment="1">
      <alignment horizontal="right" vertical="center"/>
    </xf>
    <xf numFmtId="0" fontId="70" fillId="10" borderId="43" xfId="0" applyFont="1" applyFill="1" applyBorder="1" applyAlignment="1">
      <alignment horizontal="right" vertical="center"/>
    </xf>
    <xf numFmtId="0" fontId="70" fillId="10" borderId="40" xfId="0" applyFont="1" applyFill="1" applyBorder="1" applyAlignment="1">
      <alignment horizontal="right" vertical="center"/>
    </xf>
    <xf numFmtId="0" fontId="70" fillId="0" borderId="6" xfId="0" applyFont="1" applyBorder="1" applyAlignment="1">
      <alignment horizontal="left" vertical="center"/>
    </xf>
    <xf numFmtId="0" fontId="188" fillId="8" borderId="7" xfId="22" applyFont="1" applyFill="1" applyBorder="1" applyAlignment="1">
      <alignment horizontal="center" vertical="center"/>
    </xf>
    <xf numFmtId="0" fontId="188" fillId="8" borderId="8" xfId="22" applyFont="1" applyFill="1" applyBorder="1" applyAlignment="1">
      <alignment horizontal="center" vertical="center"/>
    </xf>
    <xf numFmtId="0" fontId="188" fillId="8" borderId="9" xfId="22" applyFont="1" applyFill="1" applyBorder="1" applyAlignment="1">
      <alignment horizontal="center" vertical="center"/>
    </xf>
    <xf numFmtId="0" fontId="70" fillId="10" borderId="7" xfId="0" applyFont="1" applyFill="1" applyBorder="1" applyAlignment="1">
      <alignment horizontal="center" vertical="center"/>
    </xf>
    <xf numFmtId="0" fontId="70" fillId="10" borderId="8" xfId="0" applyFont="1" applyFill="1" applyBorder="1" applyAlignment="1">
      <alignment horizontal="center" vertical="center"/>
    </xf>
    <xf numFmtId="0" fontId="70" fillId="10" borderId="9" xfId="0" applyFont="1" applyFill="1" applyBorder="1" applyAlignment="1">
      <alignment horizontal="center" vertical="center"/>
    </xf>
    <xf numFmtId="0" fontId="70" fillId="10" borderId="42" xfId="22" applyFont="1" applyFill="1" applyBorder="1" applyAlignment="1">
      <alignment horizontal="center" vertical="center"/>
    </xf>
    <xf numFmtId="0" fontId="70" fillId="16" borderId="42" xfId="0" applyFont="1" applyFill="1" applyBorder="1" applyAlignment="1">
      <alignment horizontal="center" vertical="center" textRotation="255"/>
    </xf>
    <xf numFmtId="0" fontId="70" fillId="16" borderId="44" xfId="0" applyFont="1" applyFill="1" applyBorder="1" applyAlignment="1">
      <alignment horizontal="center" vertical="center" textRotation="255"/>
    </xf>
    <xf numFmtId="0" fontId="70" fillId="16" borderId="43" xfId="0" applyFont="1" applyFill="1" applyBorder="1" applyAlignment="1">
      <alignment horizontal="center" vertical="center" textRotation="255"/>
    </xf>
    <xf numFmtId="0" fontId="70" fillId="0" borderId="34" xfId="0" applyFont="1" applyBorder="1">
      <alignment vertical="center"/>
    </xf>
    <xf numFmtId="0" fontId="70" fillId="0" borderId="35" xfId="0" applyFont="1" applyBorder="1">
      <alignment vertical="center"/>
    </xf>
    <xf numFmtId="0" fontId="70" fillId="0" borderId="36" xfId="0" applyFont="1" applyBorder="1">
      <alignment vertical="center"/>
    </xf>
    <xf numFmtId="0" fontId="70" fillId="0" borderId="40" xfId="0" applyFont="1" applyBorder="1">
      <alignment vertical="center"/>
    </xf>
    <xf numFmtId="0" fontId="70" fillId="0" borderId="37" xfId="0" applyFont="1" applyBorder="1">
      <alignment vertical="center"/>
    </xf>
    <xf numFmtId="0" fontId="70" fillId="0" borderId="41" xfId="0" applyFont="1" applyBorder="1">
      <alignment vertical="center"/>
    </xf>
    <xf numFmtId="0" fontId="70" fillId="0" borderId="43" xfId="0" applyFont="1" applyBorder="1">
      <alignment vertical="center"/>
    </xf>
    <xf numFmtId="0" fontId="70" fillId="16" borderId="34" xfId="0" applyFont="1" applyFill="1" applyBorder="1" applyAlignment="1">
      <alignment horizontal="center" vertical="center" textRotation="255"/>
    </xf>
    <xf numFmtId="0" fontId="70" fillId="16" borderId="38" xfId="0" applyFont="1" applyFill="1" applyBorder="1" applyAlignment="1">
      <alignment horizontal="center" vertical="center" textRotation="255"/>
    </xf>
    <xf numFmtId="0" fontId="70" fillId="16" borderId="40" xfId="0" applyFont="1" applyFill="1" applyBorder="1" applyAlignment="1">
      <alignment horizontal="center" vertical="center" textRotation="255"/>
    </xf>
    <xf numFmtId="0" fontId="83" fillId="9" borderId="0" xfId="6" applyFont="1" applyFill="1" applyAlignment="1">
      <alignment vertical="center" shrinkToFit="1"/>
    </xf>
    <xf numFmtId="0" fontId="83" fillId="0" borderId="0" xfId="6" applyFont="1" applyAlignment="1">
      <alignment vertical="center" wrapTex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9" borderId="0" xfId="6" applyFont="1" applyFill="1" applyAlignment="1">
      <alignment vertical="center" wrapText="1" shrinkToFit="1"/>
    </xf>
    <xf numFmtId="0" fontId="83" fillId="0" borderId="0" xfId="6" applyFont="1" applyAlignment="1">
      <alignment vertical="center" shrinkToFit="1"/>
    </xf>
    <xf numFmtId="0" fontId="83" fillId="9" borderId="0" xfId="6" applyFont="1" applyFill="1" applyAlignment="1">
      <alignment wrapText="1"/>
    </xf>
    <xf numFmtId="0" fontId="83" fillId="9" borderId="37" xfId="6" applyFont="1" applyFill="1" applyBorder="1" applyAlignment="1">
      <alignment wrapTex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3" fontId="204" fillId="0" borderId="7" xfId="1255" applyNumberFormat="1" applyFont="1" applyFill="1" applyBorder="1" applyAlignment="1" applyProtection="1">
      <alignment horizontal="center" vertical="center" wrapText="1" shrinkToFit="1"/>
    </xf>
    <xf numFmtId="3" fontId="204" fillId="0" borderId="8" xfId="1255" applyNumberFormat="1" applyFont="1" applyFill="1" applyBorder="1" applyAlignment="1" applyProtection="1">
      <alignment horizontal="center" vertical="center" wrapText="1" shrinkToFit="1"/>
    </xf>
    <xf numFmtId="3" fontId="204" fillId="0" borderId="9" xfId="1255" applyNumberFormat="1" applyFont="1" applyFill="1" applyBorder="1" applyAlignment="1" applyProtection="1">
      <alignment horizontal="center" vertical="center" wrapText="1" shrinkToFit="1"/>
    </xf>
    <xf numFmtId="0" fontId="155"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204" fillId="0" borderId="7" xfId="6" applyFont="1" applyBorder="1" applyAlignment="1">
      <alignment horizontal="left" vertical="center" shrinkToFit="1"/>
    </xf>
    <xf numFmtId="0" fontId="204" fillId="0" borderId="8" xfId="6" applyFont="1" applyBorder="1" applyAlignment="1">
      <alignment horizontal="left" vertical="center" shrinkToFit="1"/>
    </xf>
    <xf numFmtId="0" fontId="159" fillId="0" borderId="7" xfId="6" applyFont="1" applyBorder="1" applyAlignment="1">
      <alignment vertical="center" wrapText="1" shrinkToFit="1"/>
    </xf>
    <xf numFmtId="0" fontId="159" fillId="0" borderId="8" xfId="6" applyFont="1" applyBorder="1" applyAlignment="1">
      <alignment vertical="center" wrapText="1" shrinkToFit="1"/>
    </xf>
    <xf numFmtId="0" fontId="159" fillId="0" borderId="9" xfId="6" applyFont="1" applyBorder="1" applyAlignment="1">
      <alignment vertical="center" wrapText="1" shrinkToFit="1"/>
    </xf>
    <xf numFmtId="0" fontId="242" fillId="10" borderId="7" xfId="6" applyFont="1" applyFill="1" applyBorder="1" applyAlignment="1" applyProtection="1">
      <alignment horizontal="center" vertical="center" wrapText="1"/>
      <protection hidden="1"/>
    </xf>
    <xf numFmtId="0" fontId="242" fillId="10" borderId="8" xfId="6" applyFont="1" applyFill="1" applyBorder="1" applyAlignment="1" applyProtection="1">
      <alignment horizontal="center" vertical="center" wrapText="1"/>
      <protection hidden="1"/>
    </xf>
    <xf numFmtId="0" fontId="242" fillId="10" borderId="9" xfId="6" applyFont="1" applyFill="1" applyBorder="1" applyAlignment="1" applyProtection="1">
      <alignment horizontal="center" vertical="center" wrapText="1"/>
      <protection hidden="1"/>
    </xf>
    <xf numFmtId="38" fontId="155" fillId="0" borderId="6" xfId="9" applyFont="1" applyFill="1" applyBorder="1" applyAlignment="1" applyProtection="1">
      <alignment horizontal="center" vertical="center" shrinkToFit="1"/>
      <protection locked="0" hidden="1"/>
    </xf>
    <xf numFmtId="0" fontId="155" fillId="9" borderId="0" xfId="6" applyFont="1" applyFill="1" applyProtection="1">
      <alignment vertical="center"/>
      <protection hidden="1"/>
    </xf>
    <xf numFmtId="0" fontId="155" fillId="10" borderId="6" xfId="6" applyFont="1" applyFill="1" applyBorder="1" applyAlignment="1" applyProtection="1">
      <alignment horizontal="center" vertical="center" shrinkToFit="1"/>
      <protection hidden="1"/>
    </xf>
    <xf numFmtId="38" fontId="159" fillId="0" borderId="6" xfId="9" applyFont="1" applyFill="1" applyBorder="1" applyAlignment="1" applyProtection="1">
      <alignment horizontal="center" vertical="center" shrinkToFit="1"/>
      <protection hidden="1"/>
    </xf>
    <xf numFmtId="38" fontId="155" fillId="9" borderId="6" xfId="9" applyFont="1" applyFill="1" applyBorder="1" applyAlignment="1" applyProtection="1">
      <alignment horizontal="center" vertical="center" shrinkToFit="1"/>
      <protection locked="0"/>
    </xf>
    <xf numFmtId="0" fontId="155" fillId="9" borderId="0" xfId="6" applyFont="1" applyFill="1" applyAlignment="1">
      <alignment vertical="center" wrapText="1"/>
    </xf>
    <xf numFmtId="0" fontId="155" fillId="10" borderId="7" xfId="6" applyFont="1" applyFill="1" applyBorder="1" applyAlignment="1" applyProtection="1">
      <alignment horizontal="center" vertical="center" wrapText="1"/>
      <protection hidden="1"/>
    </xf>
    <xf numFmtId="0" fontId="155" fillId="10" borderId="8" xfId="6" applyFont="1" applyFill="1" applyBorder="1" applyAlignment="1" applyProtection="1">
      <alignment horizontal="center" vertical="center"/>
      <protection hidden="1"/>
    </xf>
    <xf numFmtId="0" fontId="155" fillId="10" borderId="9" xfId="6" applyFont="1" applyFill="1" applyBorder="1" applyAlignment="1" applyProtection="1">
      <alignment horizontal="center" vertical="center"/>
      <protection hidden="1"/>
    </xf>
    <xf numFmtId="38" fontId="159" fillId="0" borderId="7" xfId="9" applyFont="1" applyFill="1" applyBorder="1" applyAlignment="1" applyProtection="1">
      <alignment horizontal="center" vertical="center" shrinkToFit="1"/>
      <protection hidden="1"/>
    </xf>
    <xf numFmtId="38" fontId="159" fillId="0" borderId="8" xfId="9" applyFont="1" applyFill="1" applyBorder="1" applyAlignment="1" applyProtection="1">
      <alignment horizontal="center" vertical="center" shrinkToFit="1"/>
      <protection hidden="1"/>
    </xf>
    <xf numFmtId="38" fontId="159" fillId="0" borderId="9" xfId="9" applyFont="1" applyFill="1" applyBorder="1" applyAlignment="1" applyProtection="1">
      <alignment horizontal="center" vertical="center" shrinkToFit="1"/>
      <protection hidden="1"/>
    </xf>
    <xf numFmtId="0" fontId="155" fillId="9" borderId="0" xfId="6" applyFont="1" applyFill="1" applyAlignment="1" applyProtection="1">
      <alignment horizontal="left" vertical="center" wrapText="1"/>
      <protection hidden="1"/>
    </xf>
    <xf numFmtId="0" fontId="155" fillId="9" borderId="0" xfId="6" applyFont="1" applyFill="1" applyAlignment="1" applyProtection="1">
      <alignment horizontal="left" vertical="center"/>
      <protection hidden="1"/>
    </xf>
    <xf numFmtId="0" fontId="155" fillId="0" borderId="0" xfId="6" applyFont="1" applyAlignment="1" applyProtection="1">
      <alignment horizontal="left" vertical="center" wrapText="1"/>
      <protection hidden="1"/>
    </xf>
    <xf numFmtId="0" fontId="155" fillId="10" borderId="8" xfId="6" applyFont="1" applyFill="1" applyBorder="1" applyAlignment="1" applyProtection="1">
      <alignment horizontal="center" vertical="center" wrapText="1"/>
      <protection hidden="1"/>
    </xf>
    <xf numFmtId="0" fontId="155" fillId="10" borderId="9" xfId="6" applyFont="1" applyFill="1" applyBorder="1" applyAlignment="1" applyProtection="1">
      <alignment horizontal="center" vertical="center" wrapText="1"/>
      <protection hidden="1"/>
    </xf>
    <xf numFmtId="198" fontId="159" fillId="0" borderId="6" xfId="9" applyNumberFormat="1" applyFont="1" applyFill="1" applyBorder="1" applyAlignment="1" applyProtection="1">
      <alignment horizontal="center" vertical="center" shrinkToFit="1"/>
      <protection hidden="1"/>
    </xf>
    <xf numFmtId="49" fontId="155" fillId="9" borderId="0" xfId="6" applyNumberFormat="1" applyFont="1" applyFill="1" applyAlignment="1" applyProtection="1">
      <alignment horizontal="left" vertical="center" wrapText="1"/>
      <protection hidden="1"/>
    </xf>
    <xf numFmtId="0" fontId="155" fillId="0" borderId="0" xfId="6" applyFont="1" applyAlignment="1" applyProtection="1">
      <alignment vertical="center" wrapText="1"/>
      <protection hidden="1"/>
    </xf>
    <xf numFmtId="0" fontId="155" fillId="10" borderId="6" xfId="6" applyFont="1" applyFill="1" applyBorder="1" applyAlignment="1" applyProtection="1">
      <alignment horizontal="center" vertical="center" wrapText="1"/>
      <protection hidden="1"/>
    </xf>
    <xf numFmtId="0" fontId="155" fillId="9" borderId="0" xfId="6" applyFont="1" applyFill="1" applyAlignment="1" applyProtection="1">
      <alignment vertical="center" wrapText="1"/>
      <protection hidden="1"/>
    </xf>
    <xf numFmtId="0" fontId="155" fillId="10" borderId="7" xfId="6" applyFont="1" applyFill="1" applyBorder="1" applyAlignment="1" applyProtection="1">
      <alignment horizontal="center" vertical="center"/>
      <protection hidden="1"/>
    </xf>
    <xf numFmtId="0" fontId="155" fillId="9" borderId="0" xfId="6" applyFont="1" applyFill="1" applyAlignment="1">
      <alignment horizontal="left" vertical="center" wrapText="1"/>
    </xf>
    <xf numFmtId="0" fontId="155" fillId="9" borderId="0" xfId="6" applyFont="1" applyFill="1" applyAlignment="1">
      <alignment horizontal="left" vertical="center"/>
    </xf>
    <xf numFmtId="38" fontId="159" fillId="0" borderId="7" xfId="17" applyFont="1" applyFill="1" applyBorder="1" applyAlignment="1" applyProtection="1">
      <alignment horizontal="center" vertical="center" shrinkToFit="1"/>
      <protection hidden="1"/>
    </xf>
    <xf numFmtId="38" fontId="159" fillId="0" borderId="8" xfId="17" applyFont="1" applyFill="1" applyBorder="1" applyAlignment="1" applyProtection="1">
      <alignment horizontal="center" vertical="center" shrinkToFit="1"/>
      <protection hidden="1"/>
    </xf>
    <xf numFmtId="38" fontId="159" fillId="0" borderId="9" xfId="17" applyFont="1" applyFill="1" applyBorder="1" applyAlignment="1" applyProtection="1">
      <alignment horizontal="center" vertical="center" shrinkToFit="1"/>
      <protection hidden="1"/>
    </xf>
    <xf numFmtId="0" fontId="155" fillId="10" borderId="7" xfId="6" applyFont="1" applyFill="1" applyBorder="1" applyAlignment="1" applyProtection="1">
      <alignment horizontal="center" vertical="center" shrinkToFit="1"/>
      <protection hidden="1"/>
    </xf>
    <xf numFmtId="0" fontId="155" fillId="10" borderId="8" xfId="6" applyFont="1" applyFill="1" applyBorder="1" applyAlignment="1" applyProtection="1">
      <alignment horizontal="center" vertical="center" shrinkToFit="1"/>
      <protection hidden="1"/>
    </xf>
    <xf numFmtId="0" fontId="155" fillId="10" borderId="9" xfId="6" applyFont="1" applyFill="1" applyBorder="1" applyAlignment="1" applyProtection="1">
      <alignment horizontal="center" vertical="center" shrinkToFit="1"/>
      <protection hidden="1"/>
    </xf>
    <xf numFmtId="196" fontId="159" fillId="0" borderId="7" xfId="6" applyNumberFormat="1" applyFont="1" applyBorder="1" applyAlignment="1" applyProtection="1">
      <alignment horizontal="center" vertical="center" shrinkToFit="1"/>
      <protection hidden="1"/>
    </xf>
    <xf numFmtId="196" fontId="159" fillId="0" borderId="9" xfId="6" applyNumberFormat="1" applyFont="1" applyBorder="1" applyAlignment="1" applyProtection="1">
      <alignment horizontal="center" vertical="center" shrinkToFit="1"/>
      <protection hidden="1"/>
    </xf>
    <xf numFmtId="38" fontId="159" fillId="9" borderId="7" xfId="18" applyFont="1" applyFill="1" applyBorder="1" applyAlignment="1" applyProtection="1">
      <alignment horizontal="center" vertical="center" shrinkToFit="1"/>
    </xf>
    <xf numFmtId="38" fontId="159" fillId="9" borderId="8" xfId="18" applyFont="1" applyFill="1" applyBorder="1" applyAlignment="1" applyProtection="1">
      <alignment horizontal="center" vertical="center" shrinkToFit="1"/>
    </xf>
    <xf numFmtId="38" fontId="159" fillId="9" borderId="9" xfId="18" applyFont="1" applyFill="1" applyBorder="1" applyAlignment="1" applyProtection="1">
      <alignment horizontal="center" vertical="center" shrinkToFit="1"/>
    </xf>
    <xf numFmtId="195" fontId="155" fillId="9" borderId="7" xfId="17" applyNumberFormat="1" applyFont="1" applyFill="1" applyBorder="1" applyAlignment="1" applyProtection="1">
      <alignment horizontal="center" vertical="center" shrinkToFit="1"/>
      <protection locked="0"/>
    </xf>
    <xf numFmtId="195" fontId="155" fillId="9" borderId="8" xfId="17" applyNumberFormat="1" applyFont="1" applyFill="1" applyBorder="1" applyAlignment="1" applyProtection="1">
      <alignment horizontal="center" vertical="center" shrinkToFit="1"/>
      <protection locked="0"/>
    </xf>
    <xf numFmtId="195" fontId="155" fillId="9" borderId="9" xfId="17" applyNumberFormat="1" applyFont="1" applyFill="1" applyBorder="1" applyAlignment="1" applyProtection="1">
      <alignment horizontal="center" vertical="center" shrinkToFit="1"/>
      <protection locked="0"/>
    </xf>
    <xf numFmtId="0" fontId="155" fillId="9" borderId="8" xfId="6" applyFont="1" applyFill="1" applyBorder="1" applyAlignment="1" applyProtection="1">
      <alignment horizontal="left" vertical="top"/>
      <protection hidden="1"/>
    </xf>
    <xf numFmtId="38" fontId="155" fillId="9" borderId="7" xfId="17" applyFont="1" applyFill="1" applyBorder="1" applyAlignment="1" applyProtection="1">
      <alignment horizontal="center" vertical="center" shrinkToFit="1"/>
      <protection locked="0"/>
    </xf>
    <xf numFmtId="38" fontId="155" fillId="9" borderId="8" xfId="17" applyFont="1" applyFill="1" applyBorder="1" applyAlignment="1" applyProtection="1">
      <alignment horizontal="center" vertical="center" shrinkToFit="1"/>
      <protection locked="0"/>
    </xf>
    <xf numFmtId="38" fontId="155" fillId="9" borderId="9" xfId="17" applyFont="1" applyFill="1" applyBorder="1" applyAlignment="1" applyProtection="1">
      <alignment horizontal="center" vertical="center" shrinkToFit="1"/>
      <protection locked="0"/>
    </xf>
    <xf numFmtId="0" fontId="155" fillId="10" borderId="6" xfId="6" applyFont="1" applyFill="1" applyBorder="1" applyAlignment="1" applyProtection="1">
      <alignment horizontal="center" vertical="center"/>
      <protection hidden="1"/>
    </xf>
    <xf numFmtId="194" fontId="155" fillId="9" borderId="8" xfId="9" applyNumberFormat="1" applyFont="1" applyFill="1" applyBorder="1" applyAlignment="1" applyProtection="1">
      <alignment horizontal="center" vertical="center" shrinkToFit="1"/>
      <protection locked="0"/>
    </xf>
    <xf numFmtId="194" fontId="155" fillId="9" borderId="9" xfId="9" applyNumberFormat="1" applyFont="1" applyFill="1" applyBorder="1" applyAlignment="1" applyProtection="1">
      <alignment horizontal="center" vertical="center" shrinkToFit="1"/>
      <protection locked="0"/>
    </xf>
    <xf numFmtId="0" fontId="155" fillId="9" borderId="8" xfId="6" applyFont="1" applyFill="1" applyBorder="1" applyAlignment="1" applyProtection="1">
      <alignment horizontal="center" vertical="center" shrinkToFit="1"/>
      <protection locked="0"/>
    </xf>
    <xf numFmtId="0" fontId="155" fillId="9" borderId="9" xfId="6" applyFont="1" applyFill="1" applyBorder="1" applyAlignment="1" applyProtection="1">
      <alignment horizontal="center" vertical="center" shrinkToFit="1"/>
      <protection locked="0"/>
    </xf>
    <xf numFmtId="0" fontId="155" fillId="0" borderId="38" xfId="6" applyFont="1" applyBorder="1" applyAlignment="1" applyProtection="1">
      <alignment horizontal="left" vertical="center"/>
      <protection hidden="1"/>
    </xf>
    <xf numFmtId="0" fontId="155" fillId="0" borderId="0" xfId="6" applyFont="1" applyAlignment="1" applyProtection="1">
      <alignment horizontal="left" vertical="center"/>
      <protection hidden="1"/>
    </xf>
    <xf numFmtId="0" fontId="155" fillId="10" borderId="7" xfId="9" applyNumberFormat="1" applyFont="1" applyFill="1" applyBorder="1" applyAlignment="1" applyProtection="1">
      <alignment horizontal="center" vertical="center" shrinkToFit="1"/>
      <protection hidden="1"/>
    </xf>
    <xf numFmtId="0" fontId="155" fillId="10" borderId="8" xfId="9" applyNumberFormat="1" applyFont="1" applyFill="1" applyBorder="1" applyAlignment="1" applyProtection="1">
      <alignment horizontal="center" vertical="center" shrinkToFit="1"/>
      <protection hidden="1"/>
    </xf>
    <xf numFmtId="0" fontId="155" fillId="10" borderId="9" xfId="9" applyNumberFormat="1" applyFont="1" applyFill="1" applyBorder="1" applyAlignment="1" applyProtection="1">
      <alignment horizontal="center" vertical="center" shrinkToFit="1"/>
      <protection hidden="1"/>
    </xf>
    <xf numFmtId="49" fontId="155" fillId="9" borderId="7" xfId="9" applyNumberFormat="1" applyFont="1" applyFill="1" applyBorder="1" applyAlignment="1" applyProtection="1">
      <alignment horizontal="left" vertical="center" indent="1" shrinkToFit="1"/>
      <protection locked="0" hidden="1"/>
    </xf>
    <xf numFmtId="49" fontId="155" fillId="9" borderId="8" xfId="9" applyNumberFormat="1" applyFont="1" applyFill="1" applyBorder="1" applyAlignment="1" applyProtection="1">
      <alignment horizontal="left" vertical="center" indent="1" shrinkToFit="1"/>
      <protection locked="0" hidden="1"/>
    </xf>
    <xf numFmtId="49" fontId="155" fillId="9" borderId="9" xfId="9" applyNumberFormat="1" applyFont="1" applyFill="1" applyBorder="1" applyAlignment="1" applyProtection="1">
      <alignment horizontal="left" vertical="center" indent="1" shrinkToFit="1"/>
      <protection locked="0" hidden="1"/>
    </xf>
    <xf numFmtId="49" fontId="155" fillId="9" borderId="6" xfId="9" applyNumberFormat="1" applyFont="1" applyFill="1" applyBorder="1" applyAlignment="1" applyProtection="1">
      <alignment horizontal="center" vertical="center" shrinkToFit="1"/>
      <protection locked="0"/>
    </xf>
    <xf numFmtId="0" fontId="155" fillId="9" borderId="38" xfId="6" applyFont="1" applyFill="1" applyBorder="1" applyAlignment="1" applyProtection="1">
      <alignment horizontal="left" vertical="center" wrapText="1"/>
      <protection hidden="1"/>
    </xf>
    <xf numFmtId="196" fontId="155" fillId="9" borderId="8" xfId="6" applyNumberFormat="1" applyFont="1" applyFill="1" applyBorder="1" applyAlignment="1" applyProtection="1">
      <alignment horizontal="center" vertical="center" shrinkToFit="1"/>
      <protection locked="0"/>
    </xf>
    <xf numFmtId="196" fontId="155" fillId="9" borderId="9" xfId="6" applyNumberFormat="1" applyFont="1" applyFill="1" applyBorder="1" applyAlignment="1" applyProtection="1">
      <alignment horizontal="center" vertical="center" shrinkToFit="1"/>
      <protection locked="0"/>
    </xf>
    <xf numFmtId="0" fontId="155" fillId="0" borderId="0" xfId="6" applyFont="1" applyProtection="1">
      <alignment vertical="center"/>
      <protection hidden="1"/>
    </xf>
    <xf numFmtId="0" fontId="151" fillId="0" borderId="172" xfId="2" applyFont="1" applyBorder="1" applyAlignment="1" applyProtection="1">
      <alignment horizontal="left" vertical="top" wrapText="1"/>
      <protection locked="0"/>
    </xf>
    <xf numFmtId="0" fontId="151" fillId="0" borderId="173" xfId="2" applyFont="1" applyBorder="1" applyAlignment="1" applyProtection="1">
      <alignment horizontal="left" vertical="top" wrapText="1"/>
      <protection locked="0"/>
    </xf>
    <xf numFmtId="0" fontId="151" fillId="0" borderId="174" xfId="2" applyFont="1" applyBorder="1" applyAlignment="1" applyProtection="1">
      <alignment horizontal="left" vertical="top" wrapText="1"/>
      <protection locked="0"/>
    </xf>
    <xf numFmtId="0" fontId="151" fillId="0" borderId="175" xfId="2" applyFont="1" applyBorder="1" applyAlignment="1" applyProtection="1">
      <alignment horizontal="left" vertical="top" wrapText="1"/>
      <protection locked="0"/>
    </xf>
    <xf numFmtId="0" fontId="151" fillId="0" borderId="0" xfId="2" applyFont="1" applyAlignment="1" applyProtection="1">
      <alignment horizontal="left" vertical="top" wrapText="1"/>
      <protection locked="0"/>
    </xf>
    <xf numFmtId="0" fontId="151" fillId="0" borderId="176" xfId="2" applyFont="1" applyBorder="1" applyAlignment="1" applyProtection="1">
      <alignment horizontal="left" vertical="top" wrapText="1"/>
      <protection locked="0"/>
    </xf>
    <xf numFmtId="0" fontId="151" fillId="0" borderId="177" xfId="2" applyFont="1" applyBorder="1" applyAlignment="1" applyProtection="1">
      <alignment horizontal="left" vertical="top" wrapText="1"/>
      <protection locked="0"/>
    </xf>
    <xf numFmtId="0" fontId="151" fillId="0" borderId="37" xfId="2" applyFont="1" applyBorder="1" applyAlignment="1" applyProtection="1">
      <alignment horizontal="left" vertical="top" wrapText="1"/>
      <protection locked="0"/>
    </xf>
    <xf numFmtId="0" fontId="151" fillId="0" borderId="178" xfId="2" applyFont="1" applyBorder="1" applyAlignment="1" applyProtection="1">
      <alignment horizontal="left" vertical="top" wrapText="1"/>
      <protection locked="0"/>
    </xf>
    <xf numFmtId="0" fontId="169" fillId="0" borderId="6" xfId="2" applyFont="1" applyBorder="1" applyAlignment="1">
      <alignment vertical="center"/>
    </xf>
    <xf numFmtId="0" fontId="169" fillId="0" borderId="8" xfId="2" applyFont="1" applyBorder="1" applyAlignment="1" applyProtection="1">
      <alignment vertical="center"/>
      <protection locked="0"/>
    </xf>
    <xf numFmtId="0" fontId="169" fillId="0" borderId="0" xfId="2" applyFont="1" applyAlignment="1">
      <alignment vertical="center"/>
    </xf>
    <xf numFmtId="0" fontId="200" fillId="0" borderId="0" xfId="2" applyFont="1" applyAlignment="1">
      <alignment vertical="center" wrapText="1"/>
    </xf>
    <xf numFmtId="0" fontId="162" fillId="0" borderId="0" xfId="2" applyFont="1" applyAlignment="1">
      <alignment horizontal="left" vertical="center"/>
    </xf>
    <xf numFmtId="38" fontId="204" fillId="0" borderId="6" xfId="9" applyFont="1" applyFill="1" applyBorder="1" applyAlignment="1" applyProtection="1">
      <alignment horizontal="right" vertical="center" indent="1" shrinkToFit="1"/>
    </xf>
    <xf numFmtId="0" fontId="155" fillId="9" borderId="0" xfId="6" applyFont="1" applyFill="1" applyAlignment="1">
      <alignment vertical="top" wrapText="1"/>
    </xf>
    <xf numFmtId="0" fontId="155" fillId="9" borderId="0" xfId="6" applyFont="1" applyFill="1">
      <alignment vertical="center"/>
    </xf>
    <xf numFmtId="38" fontId="87" fillId="0" borderId="6" xfId="1255" applyFont="1" applyFill="1" applyBorder="1" applyAlignment="1" applyProtection="1">
      <alignment horizontal="right" vertical="center" indent="1" shrinkToFit="1"/>
      <protection locked="0"/>
    </xf>
    <xf numFmtId="38" fontId="87" fillId="0" borderId="7" xfId="1" applyFont="1" applyFill="1" applyBorder="1" applyAlignment="1" applyProtection="1">
      <alignment horizontal="right" vertical="center" indent="1" shrinkToFit="1"/>
      <protection locked="0"/>
    </xf>
    <xf numFmtId="38" fontId="87" fillId="0" borderId="8" xfId="1" applyFont="1" applyFill="1" applyBorder="1" applyAlignment="1" applyProtection="1">
      <alignment horizontal="right" vertical="center" indent="1" shrinkToFit="1"/>
      <protection locked="0"/>
    </xf>
    <xf numFmtId="38" fontId="87" fillId="0" borderId="9" xfId="1" applyFont="1" applyFill="1" applyBorder="1" applyAlignment="1" applyProtection="1">
      <alignment horizontal="right" vertical="center" indent="1" shrinkToFit="1"/>
      <protection locked="0"/>
    </xf>
    <xf numFmtId="38" fontId="204" fillId="0" borderId="6" xfId="1255" applyFont="1" applyFill="1" applyBorder="1" applyAlignment="1" applyProtection="1">
      <alignment horizontal="right" vertical="center" indent="1" shrinkToFit="1"/>
    </xf>
    <xf numFmtId="0" fontId="87" fillId="0" borderId="7" xfId="6" applyFont="1" applyBorder="1" applyAlignment="1" applyProtection="1">
      <alignment horizontal="right" vertical="center" indent="1"/>
      <protection locked="0"/>
    </xf>
    <xf numFmtId="0" fontId="87" fillId="0" borderId="8" xfId="6" applyFont="1" applyBorder="1" applyAlignment="1" applyProtection="1">
      <alignment horizontal="right" vertical="center" indent="1"/>
      <protection locked="0"/>
    </xf>
    <xf numFmtId="0" fontId="87" fillId="0" borderId="9" xfId="6" applyFont="1" applyBorder="1" applyAlignment="1" applyProtection="1">
      <alignment horizontal="right" vertical="center" indent="1"/>
      <protection locked="0"/>
    </xf>
    <xf numFmtId="0" fontId="87" fillId="0" borderId="7" xfId="1255" applyNumberFormat="1" applyFont="1" applyFill="1" applyBorder="1" applyAlignment="1" applyProtection="1">
      <alignment horizontal="left" vertical="center" indent="1" shrinkToFit="1"/>
      <protection locked="0"/>
    </xf>
    <xf numFmtId="0" fontId="87" fillId="0" borderId="8" xfId="1255" applyNumberFormat="1" applyFont="1" applyFill="1" applyBorder="1" applyAlignment="1" applyProtection="1">
      <alignment horizontal="left" vertical="center" indent="1" shrinkToFit="1"/>
      <protection locked="0"/>
    </xf>
    <xf numFmtId="0" fontId="87" fillId="0" borderId="9" xfId="1255" applyNumberFormat="1" applyFont="1" applyFill="1" applyBorder="1" applyAlignment="1" applyProtection="1">
      <alignment horizontal="left" vertical="center" indent="1" shrinkToFit="1"/>
      <protection locked="0"/>
    </xf>
    <xf numFmtId="3" fontId="204" fillId="9" borderId="6" xfId="6" applyNumberFormat="1" applyFont="1" applyFill="1" applyBorder="1" applyAlignment="1">
      <alignment horizontal="right" vertical="center" wrapText="1" indent="1"/>
    </xf>
    <xf numFmtId="0" fontId="83" fillId="9" borderId="0" xfId="6" applyFont="1" applyFill="1" applyAlignment="1">
      <alignment horizontal="left" vertical="center"/>
    </xf>
    <xf numFmtId="38" fontId="87" fillId="0" borderId="6" xfId="1255" applyFont="1" applyFill="1" applyBorder="1" applyAlignment="1" applyProtection="1">
      <alignment horizontal="right" vertical="center" wrapText="1" indent="1" shrinkToFit="1"/>
    </xf>
    <xf numFmtId="49" fontId="87" fillId="0" borderId="7" xfId="6" applyNumberFormat="1" applyFont="1" applyBorder="1" applyAlignment="1" applyProtection="1">
      <alignment horizontal="left" vertical="center" indent="1" shrinkToFit="1"/>
      <protection locked="0"/>
    </xf>
    <xf numFmtId="49" fontId="87" fillId="0" borderId="8" xfId="6" applyNumberFormat="1" applyFont="1" applyBorder="1" applyAlignment="1" applyProtection="1">
      <alignment horizontal="left" vertical="center" indent="1" shrinkToFit="1"/>
      <protection locked="0"/>
    </xf>
    <xf numFmtId="49" fontId="87" fillId="0" borderId="9" xfId="6" applyNumberFormat="1" applyFont="1" applyBorder="1" applyAlignment="1" applyProtection="1">
      <alignment horizontal="left" vertical="center" indent="1" shrinkToFit="1"/>
      <protection locked="0"/>
    </xf>
    <xf numFmtId="0" fontId="87" fillId="0" borderId="6" xfId="6" applyFont="1" applyBorder="1" applyAlignment="1" applyProtection="1">
      <alignment horizontal="right" vertical="center"/>
      <protection locked="0"/>
    </xf>
    <xf numFmtId="0" fontId="87" fillId="0" borderId="8" xfId="6" applyFont="1" applyBorder="1" applyAlignment="1" applyProtection="1">
      <alignment horizontal="right" vertical="center"/>
      <protection locked="0"/>
    </xf>
    <xf numFmtId="0" fontId="87" fillId="0" borderId="9" xfId="6" applyFont="1" applyBorder="1" applyAlignment="1" applyProtection="1">
      <alignment horizontal="right" vertical="center"/>
      <protection locked="0"/>
    </xf>
    <xf numFmtId="38" fontId="87" fillId="0" borderId="6" xfId="1255" applyFont="1" applyFill="1" applyBorder="1" applyAlignment="1" applyProtection="1">
      <alignment horizontal="right" vertical="center" wrapText="1" indent="1" shrinkToFit="1"/>
      <protection locked="0"/>
    </xf>
    <xf numFmtId="38" fontId="204" fillId="0" borderId="6" xfId="1255" applyFont="1" applyFill="1" applyBorder="1" applyAlignment="1" applyProtection="1">
      <alignment horizontal="right" vertical="center" wrapText="1" indent="1" shrinkToFit="1"/>
    </xf>
    <xf numFmtId="0" fontId="87" fillId="0" borderId="7" xfId="2466" applyNumberFormat="1" applyFont="1" applyFill="1" applyBorder="1" applyAlignment="1" applyProtection="1">
      <alignment horizontal="left" vertical="center" indent="1" shrinkToFit="1"/>
      <protection locked="0"/>
    </xf>
    <xf numFmtId="0" fontId="87" fillId="0" borderId="8" xfId="2466" applyNumberFormat="1" applyFont="1" applyFill="1" applyBorder="1" applyAlignment="1" applyProtection="1">
      <alignment horizontal="left" vertical="center" indent="1" shrinkToFit="1"/>
      <protection locked="0"/>
    </xf>
    <xf numFmtId="0" fontId="155" fillId="0" borderId="7" xfId="6" applyFont="1" applyBorder="1" applyAlignment="1">
      <alignment horizontal="center" vertical="center"/>
    </xf>
    <xf numFmtId="0" fontId="155" fillId="0" borderId="8" xfId="6" applyFont="1" applyBorder="1" applyAlignment="1">
      <alignment horizontal="center" vertical="center"/>
    </xf>
    <xf numFmtId="0" fontId="155" fillId="0" borderId="9" xfId="6" applyFont="1" applyBorder="1" applyAlignment="1">
      <alignment horizontal="center" vertical="center"/>
    </xf>
    <xf numFmtId="38" fontId="204" fillId="0" borderId="6" xfId="2466" applyFont="1" applyFill="1" applyBorder="1" applyAlignment="1" applyProtection="1">
      <alignment horizontal="right" vertical="center" indent="1" shrinkToFit="1"/>
    </xf>
    <xf numFmtId="38" fontId="204" fillId="0" borderId="6" xfId="2466" applyFont="1" applyFill="1" applyBorder="1" applyAlignment="1" applyProtection="1">
      <alignment horizontal="right" vertical="center" wrapText="1" indent="1" shrinkToFit="1"/>
    </xf>
    <xf numFmtId="38" fontId="87" fillId="0" borderId="6" xfId="1260" applyFont="1" applyFill="1" applyBorder="1" applyAlignment="1" applyProtection="1">
      <alignment horizontal="right" vertical="center" indent="1" shrinkToFit="1"/>
      <protection locked="0"/>
    </xf>
    <xf numFmtId="0" fontId="87" fillId="0" borderId="9" xfId="2466" applyNumberFormat="1" applyFont="1" applyFill="1" applyBorder="1" applyAlignment="1" applyProtection="1">
      <alignment horizontal="left" vertical="center" indent="1" shrinkToFit="1"/>
      <protection locked="0"/>
    </xf>
    <xf numFmtId="38" fontId="87" fillId="0" borderId="6" xfId="2466" applyFont="1" applyFill="1" applyBorder="1" applyAlignment="1" applyProtection="1">
      <alignment horizontal="right" vertical="center" wrapText="1" indent="1" shrinkToFit="1"/>
      <protection locked="0"/>
    </xf>
    <xf numFmtId="0" fontId="87" fillId="0" borderId="0" xfId="6" applyFont="1" applyAlignment="1">
      <alignment horizontal="right" vertical="center" indent="1" shrinkToFit="1"/>
    </xf>
    <xf numFmtId="0" fontId="159" fillId="0" borderId="8" xfId="6" applyFont="1" applyBorder="1" applyAlignment="1">
      <alignment vertical="center" shrinkToFit="1"/>
    </xf>
    <xf numFmtId="0" fontId="159" fillId="0" borderId="9" xfId="6" applyFont="1" applyBorder="1" applyAlignment="1">
      <alignment vertical="center" shrinkToFit="1"/>
    </xf>
    <xf numFmtId="38" fontId="87" fillId="0" borderId="6" xfId="9" applyFont="1" applyFill="1" applyBorder="1" applyAlignment="1" applyProtection="1">
      <alignment horizontal="right" vertical="center" indent="1" shrinkToFit="1"/>
    </xf>
    <xf numFmtId="38" fontId="87" fillId="0" borderId="7" xfId="2466" applyFont="1" applyFill="1" applyBorder="1" applyAlignment="1" applyProtection="1">
      <alignment horizontal="right" vertical="center" wrapText="1" indent="1" shrinkToFit="1"/>
      <protection locked="0"/>
    </xf>
    <xf numFmtId="38" fontId="87" fillId="0" borderId="8" xfId="2466" applyFont="1" applyFill="1" applyBorder="1" applyAlignment="1" applyProtection="1">
      <alignment horizontal="right" vertical="center" wrapText="1" indent="1" shrinkToFit="1"/>
      <protection locked="0"/>
    </xf>
    <xf numFmtId="38" fontId="87" fillId="0" borderId="9" xfId="2466" applyFont="1" applyFill="1" applyBorder="1" applyAlignment="1" applyProtection="1">
      <alignment horizontal="right" vertical="center" wrapText="1" indent="1" shrinkToFit="1"/>
      <protection locked="0"/>
    </xf>
    <xf numFmtId="0" fontId="87" fillId="0" borderId="7" xfId="6" applyFont="1" applyBorder="1" applyAlignment="1" applyProtection="1">
      <alignment horizontal="left" vertical="center" indent="1" shrinkToFit="1"/>
      <protection locked="0"/>
    </xf>
    <xf numFmtId="0" fontId="87" fillId="0" borderId="8" xfId="6" applyFont="1" applyBorder="1" applyAlignment="1" applyProtection="1">
      <alignment horizontal="left" vertical="center" indent="1" shrinkToFit="1"/>
      <protection locked="0"/>
    </xf>
    <xf numFmtId="0" fontId="87" fillId="0" borderId="9" xfId="6" applyFont="1" applyBorder="1" applyAlignment="1" applyProtection="1">
      <alignment horizontal="left" vertical="center" indent="1" shrinkToFit="1"/>
      <protection locked="0"/>
    </xf>
    <xf numFmtId="0" fontId="155" fillId="0" borderId="7" xfId="6" applyFont="1" applyBorder="1" applyAlignment="1" applyProtection="1">
      <alignment horizontal="left" vertical="center" indent="1" shrinkToFit="1"/>
      <protection locked="0"/>
    </xf>
    <xf numFmtId="0" fontId="155" fillId="0" borderId="8" xfId="6" applyFont="1" applyBorder="1" applyAlignment="1" applyProtection="1">
      <alignment horizontal="left" vertical="center" indent="1" shrinkToFit="1"/>
      <protection locked="0"/>
    </xf>
    <xf numFmtId="0" fontId="155" fillId="0" borderId="9" xfId="6" applyFont="1" applyBorder="1" applyAlignment="1" applyProtection="1">
      <alignment horizontal="left" vertical="center" indent="1" shrinkToFit="1"/>
      <protection locked="0"/>
    </xf>
    <xf numFmtId="2" fontId="159" fillId="0" borderId="7" xfId="6" applyNumberFormat="1" applyFont="1" applyBorder="1">
      <alignment vertical="center"/>
    </xf>
    <xf numFmtId="2" fontId="159" fillId="0" borderId="8" xfId="6" applyNumberFormat="1" applyFont="1" applyBorder="1">
      <alignment vertical="center"/>
    </xf>
    <xf numFmtId="0" fontId="155" fillId="10" borderId="7" xfId="12" applyFont="1" applyFill="1" applyBorder="1" applyAlignment="1">
      <alignment horizontal="center" vertical="center" shrinkToFit="1"/>
    </xf>
    <xf numFmtId="0" fontId="155" fillId="10" borderId="8" xfId="12" applyFont="1" applyFill="1" applyBorder="1" applyAlignment="1">
      <alignment horizontal="center" vertical="center" shrinkToFit="1"/>
    </xf>
    <xf numFmtId="0" fontId="155" fillId="10" borderId="9" xfId="12" applyFont="1" applyFill="1" applyBorder="1" applyAlignment="1">
      <alignment horizontal="center" vertical="center" shrinkToFit="1"/>
    </xf>
    <xf numFmtId="0" fontId="156" fillId="10" borderId="7" xfId="12" applyFont="1" applyFill="1" applyBorder="1" applyAlignment="1">
      <alignment horizontal="center" vertical="center"/>
    </xf>
    <xf numFmtId="0" fontId="156" fillId="10" borderId="8" xfId="12" applyFont="1" applyFill="1" applyBorder="1" applyAlignment="1">
      <alignment horizontal="center" vertical="center"/>
    </xf>
    <xf numFmtId="49" fontId="155" fillId="10" borderId="7" xfId="12" applyNumberFormat="1" applyFont="1" applyFill="1" applyBorder="1" applyAlignment="1">
      <alignment horizontal="center" vertical="center" shrinkToFit="1"/>
    </xf>
    <xf numFmtId="49" fontId="155" fillId="10" borderId="8" xfId="12" applyNumberFormat="1" applyFont="1" applyFill="1" applyBorder="1" applyAlignment="1">
      <alignment horizontal="center" vertical="center" shrinkToFit="1"/>
    </xf>
    <xf numFmtId="49" fontId="155" fillId="10" borderId="9" xfId="12" applyNumberFormat="1" applyFont="1" applyFill="1" applyBorder="1" applyAlignment="1">
      <alignment horizontal="center" vertical="center" shrinkToFit="1"/>
    </xf>
    <xf numFmtId="224" fontId="155" fillId="0" borderId="7" xfId="12" applyNumberFormat="1" applyFont="1" applyBorder="1" applyAlignment="1" applyProtection="1">
      <alignment horizontal="right" vertical="center" shrinkToFit="1"/>
      <protection locked="0"/>
    </xf>
    <xf numFmtId="224" fontId="155" fillId="0" borderId="8" xfId="12" applyNumberFormat="1" applyFont="1" applyBorder="1" applyAlignment="1" applyProtection="1">
      <alignment horizontal="right" vertical="center" shrinkToFit="1"/>
      <protection locked="0"/>
    </xf>
    <xf numFmtId="38" fontId="159" fillId="0" borderId="7" xfId="1246" applyFont="1" applyBorder="1" applyAlignment="1" applyProtection="1">
      <alignment vertical="center" shrinkToFit="1"/>
    </xf>
    <xf numFmtId="38" fontId="159" fillId="0" borderId="8" xfId="1246" applyFont="1" applyBorder="1" applyAlignment="1" applyProtection="1">
      <alignment vertical="center" shrinkToFit="1"/>
    </xf>
    <xf numFmtId="0" fontId="155" fillId="10" borderId="99" xfId="12" applyFont="1" applyFill="1" applyBorder="1" applyAlignment="1">
      <alignment horizontal="center" vertical="center" shrinkToFit="1"/>
    </xf>
    <xf numFmtId="0" fontId="155" fillId="10" borderId="66" xfId="12" applyFont="1" applyFill="1" applyBorder="1" applyAlignment="1">
      <alignment horizontal="center" vertical="center" shrinkToFit="1"/>
    </xf>
    <xf numFmtId="0" fontId="155" fillId="10" borderId="103" xfId="12" applyFont="1" applyFill="1" applyBorder="1" applyAlignment="1">
      <alignment horizontal="center" vertical="center" shrinkToFit="1"/>
    </xf>
    <xf numFmtId="224" fontId="159" fillId="0" borderId="99" xfId="12" applyNumberFormat="1" applyFont="1" applyBorder="1" applyAlignment="1">
      <alignment vertical="center" shrinkToFit="1"/>
    </xf>
    <xf numFmtId="224" fontId="159" fillId="0" borderId="66" xfId="12" applyNumberFormat="1" applyFont="1" applyBorder="1" applyAlignment="1">
      <alignment vertical="center" shrinkToFit="1"/>
    </xf>
    <xf numFmtId="38" fontId="159" fillId="0" borderId="99" xfId="1246" applyFont="1" applyBorder="1" applyAlignment="1" applyProtection="1">
      <alignment vertical="center" shrinkToFit="1"/>
    </xf>
    <xf numFmtId="38" fontId="159" fillId="0" borderId="66" xfId="1246" applyFont="1" applyBorder="1" applyAlignment="1" applyProtection="1">
      <alignment vertical="center" shrinkToFit="1"/>
    </xf>
    <xf numFmtId="0" fontId="155" fillId="10" borderId="100" xfId="12" applyFont="1" applyFill="1" applyBorder="1" applyAlignment="1">
      <alignment horizontal="center" vertical="center" shrinkToFit="1"/>
    </xf>
    <xf numFmtId="0" fontId="155" fillId="10" borderId="59" xfId="12" applyFont="1" applyFill="1" applyBorder="1" applyAlignment="1">
      <alignment horizontal="center" vertical="center" shrinkToFit="1"/>
    </xf>
    <xf numFmtId="0" fontId="155" fillId="10" borderId="60" xfId="12" applyFont="1" applyFill="1" applyBorder="1" applyAlignment="1">
      <alignment horizontal="center" vertical="center" shrinkToFit="1"/>
    </xf>
    <xf numFmtId="224" fontId="155" fillId="0" borderId="100" xfId="12" applyNumberFormat="1" applyFont="1" applyBorder="1" applyAlignment="1" applyProtection="1">
      <alignment horizontal="right" vertical="center" shrinkToFit="1"/>
      <protection locked="0"/>
    </xf>
    <xf numFmtId="224" fontId="155" fillId="0" borderId="59" xfId="12" applyNumberFormat="1" applyFont="1" applyBorder="1" applyAlignment="1" applyProtection="1">
      <alignment horizontal="right" vertical="center" shrinkToFit="1"/>
      <protection locked="0"/>
    </xf>
    <xf numFmtId="38" fontId="159" fillId="0" borderId="100" xfId="1246" applyFont="1" applyBorder="1" applyAlignment="1" applyProtection="1">
      <alignment vertical="center" shrinkToFit="1"/>
    </xf>
    <xf numFmtId="38" fontId="159" fillId="0" borderId="59" xfId="1246" applyFont="1" applyBorder="1" applyAlignment="1" applyProtection="1">
      <alignment vertical="center" shrinkToFit="1"/>
    </xf>
    <xf numFmtId="38" fontId="168" fillId="0" borderId="7" xfId="1255" applyFont="1" applyFill="1" applyBorder="1" applyAlignment="1" applyProtection="1">
      <alignment horizontal="right" vertical="center"/>
    </xf>
    <xf numFmtId="38" fontId="168" fillId="0" borderId="8" xfId="1255" applyFont="1" applyFill="1" applyBorder="1" applyAlignment="1" applyProtection="1">
      <alignment horizontal="right" vertical="center"/>
    </xf>
    <xf numFmtId="0" fontId="155" fillId="0" borderId="8" xfId="12" applyFont="1" applyBorder="1" applyAlignment="1">
      <alignment vertical="center" wrapText="1"/>
    </xf>
    <xf numFmtId="0" fontId="155" fillId="0" borderId="8" xfId="12" applyFont="1" applyBorder="1">
      <alignment vertical="center"/>
    </xf>
    <xf numFmtId="0" fontId="155" fillId="0" borderId="7" xfId="6" applyFont="1" applyBorder="1" applyAlignment="1" applyProtection="1">
      <alignment horizontal="right" vertical="center"/>
      <protection locked="0"/>
    </xf>
    <xf numFmtId="0" fontId="155" fillId="0" borderId="8" xfId="6" applyFont="1" applyBorder="1" applyAlignment="1" applyProtection="1">
      <alignment horizontal="right" vertical="center"/>
      <protection locked="0"/>
    </xf>
    <xf numFmtId="49" fontId="155" fillId="0" borderId="7" xfId="6" applyNumberFormat="1" applyFont="1" applyBorder="1" applyAlignment="1" applyProtection="1">
      <alignment horizontal="left" vertical="center" indent="1" shrinkToFit="1"/>
      <protection locked="0"/>
    </xf>
    <xf numFmtId="49" fontId="155" fillId="0" borderId="8" xfId="6" applyNumberFormat="1" applyFont="1" applyBorder="1" applyAlignment="1" applyProtection="1">
      <alignment horizontal="left" vertical="center" indent="1" shrinkToFit="1"/>
      <protection locked="0"/>
    </xf>
    <xf numFmtId="49" fontId="155" fillId="0" borderId="9" xfId="6" applyNumberFormat="1" applyFont="1" applyBorder="1" applyAlignment="1" applyProtection="1">
      <alignment horizontal="left" vertical="center" indent="1" shrinkToFit="1"/>
      <protection locked="0"/>
    </xf>
    <xf numFmtId="0" fontId="155" fillId="0" borderId="7" xfId="12" applyFont="1" applyBorder="1" applyAlignment="1" applyProtection="1">
      <alignment horizontal="center" vertical="center" shrinkToFit="1"/>
      <protection locked="0"/>
    </xf>
    <xf numFmtId="0" fontId="155" fillId="0" borderId="8" xfId="12" applyFont="1" applyBorder="1" applyAlignment="1" applyProtection="1">
      <alignment horizontal="center" vertical="center" shrinkToFit="1"/>
      <protection locked="0"/>
    </xf>
    <xf numFmtId="0" fontId="155" fillId="0" borderId="9" xfId="12" applyFont="1" applyBorder="1" applyAlignment="1" applyProtection="1">
      <alignment horizontal="center" vertical="center" shrinkToFit="1"/>
      <protection locked="0"/>
    </xf>
    <xf numFmtId="0" fontId="159" fillId="0" borderId="7" xfId="2466" applyNumberFormat="1" applyFont="1" applyBorder="1" applyAlignment="1" applyProtection="1">
      <alignment horizontal="right" vertical="center" shrinkToFit="1"/>
    </xf>
    <xf numFmtId="0" fontId="159" fillId="0" borderId="8" xfId="2466" applyNumberFormat="1" applyFont="1" applyBorder="1" applyAlignment="1" applyProtection="1">
      <alignment horizontal="right" vertical="center" shrinkToFit="1"/>
    </xf>
    <xf numFmtId="38" fontId="159" fillId="0" borderId="7" xfId="2466" applyFont="1" applyBorder="1" applyAlignment="1" applyProtection="1">
      <alignment horizontal="right" vertical="center" shrinkToFit="1"/>
    </xf>
    <xf numFmtId="38" fontId="159" fillId="0" borderId="8" xfId="2466" applyFont="1" applyBorder="1" applyAlignment="1" applyProtection="1">
      <alignment horizontal="right" vertical="center" shrinkToFit="1"/>
    </xf>
    <xf numFmtId="38" fontId="159" fillId="0" borderId="38" xfId="2466" applyFont="1" applyFill="1" applyBorder="1" applyAlignment="1" applyProtection="1">
      <alignment horizontal="center" vertical="center" shrinkToFit="1"/>
    </xf>
    <xf numFmtId="38" fontId="159" fillId="0" borderId="0" xfId="2466" applyFont="1" applyFill="1" applyBorder="1" applyAlignment="1" applyProtection="1">
      <alignment horizontal="center" vertical="center" shrinkToFit="1"/>
    </xf>
    <xf numFmtId="0" fontId="159" fillId="0" borderId="7" xfId="6" applyFont="1" applyBorder="1" applyAlignment="1">
      <alignment horizontal="right" vertical="center"/>
    </xf>
    <xf numFmtId="0" fontId="159" fillId="0" borderId="8" xfId="6" applyFont="1" applyBorder="1" applyAlignment="1">
      <alignment horizontal="right" vertical="center"/>
    </xf>
    <xf numFmtId="0" fontId="156" fillId="10" borderId="9" xfId="12" applyFont="1" applyFill="1" applyBorder="1" applyAlignment="1">
      <alignment horizontal="center" vertical="center"/>
    </xf>
    <xf numFmtId="49" fontId="155" fillId="0" borderId="38" xfId="12" applyNumberFormat="1" applyFont="1" applyBorder="1" applyAlignment="1">
      <alignment horizontal="center" vertical="center" shrinkToFit="1"/>
    </xf>
    <xf numFmtId="49" fontId="155" fillId="0" borderId="0" xfId="12" applyNumberFormat="1" applyFont="1" applyAlignment="1">
      <alignment horizontal="center" vertical="center" shrinkToFit="1"/>
    </xf>
    <xf numFmtId="49" fontId="155" fillId="0" borderId="7" xfId="6" applyNumberFormat="1" applyFont="1" applyBorder="1" applyAlignment="1" applyProtection="1">
      <alignment horizontal="left" vertical="center"/>
      <protection locked="0"/>
    </xf>
    <xf numFmtId="49" fontId="155" fillId="0" borderId="8" xfId="6" applyNumberFormat="1" applyFont="1" applyBorder="1" applyAlignment="1" applyProtection="1">
      <alignment horizontal="left" vertical="center"/>
      <protection locked="0"/>
    </xf>
    <xf numFmtId="0" fontId="155" fillId="0" borderId="7" xfId="6" applyFont="1" applyBorder="1" applyAlignment="1" applyProtection="1">
      <alignment horizontal="left" vertical="center"/>
      <protection locked="0"/>
    </xf>
    <xf numFmtId="0" fontId="155" fillId="0" borderId="8" xfId="6" applyFont="1" applyBorder="1" applyAlignment="1" applyProtection="1">
      <alignment horizontal="left" vertical="center"/>
      <protection locked="0"/>
    </xf>
    <xf numFmtId="0" fontId="155" fillId="0" borderId="9" xfId="6" applyFont="1" applyBorder="1" applyAlignment="1" applyProtection="1">
      <alignment horizontal="left" vertical="center"/>
      <protection locked="0"/>
    </xf>
    <xf numFmtId="49" fontId="155" fillId="0" borderId="9" xfId="6" applyNumberFormat="1" applyFont="1" applyBorder="1" applyAlignment="1" applyProtection="1">
      <alignment horizontal="left" vertical="center"/>
      <protection locked="0"/>
    </xf>
  </cellXfs>
  <cellStyles count="2468">
    <cellStyle name="パーセント 10" xfId="1244" xr:uid="{709D9CAE-D39A-4AA6-8D9C-FE598D570ACA}"/>
    <cellStyle name="パーセント 10 2" xfId="1253" xr:uid="{908A0D47-B968-4B1A-9464-C4F56383BD62}"/>
    <cellStyle name="パーセント 10 2 2" xfId="2458" xr:uid="{3622F0EA-5427-4489-BA1A-075EC82960F5}"/>
    <cellStyle name="パーセント 10 3" xfId="2449" xr:uid="{EA77F2C3-F7D1-4ED7-A95F-C4E3A8BA267D}"/>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2 2 2" xfId="2297" xr:uid="{1E73E476-BBD6-4845-AE7D-9FAC687667E8}"/>
    <cellStyle name="パーセント 3 2 2 2 2 3" xfId="1715" xr:uid="{6538017C-1742-4640-8D32-EFC748C2F9DA}"/>
    <cellStyle name="パーセント 3 2 2 2 3" xfId="801" xr:uid="{2861E522-4DF7-4F49-BB0E-D3A1B5F0F982}"/>
    <cellStyle name="パーセント 3 2 2 2 3 2" xfId="2006" xr:uid="{39510100-995F-46A5-99F2-BFAC7EF730D5}"/>
    <cellStyle name="パーセント 3 2 2 2 4" xfId="1424" xr:uid="{BFD39C87-126E-4FF2-965A-0C5B60BFD691}"/>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2 2 2" xfId="2349" xr:uid="{59FF72A1-030F-4293-BF23-B9E1A3EE6062}"/>
    <cellStyle name="パーセント 3 2 2 3 2 3" xfId="1767" xr:uid="{3EAC853C-55CD-4B2E-92E6-1BA8947A70AF}"/>
    <cellStyle name="パーセント 3 2 2 3 3" xfId="853" xr:uid="{8C50CE83-6C4E-4E6C-BAA7-2B769ED30C6E}"/>
    <cellStyle name="パーセント 3 2 2 3 3 2" xfId="2058" xr:uid="{DCFCB3DB-2623-4C7B-821C-D4FD8D07211B}"/>
    <cellStyle name="パーセント 3 2 2 3 4" xfId="1476" xr:uid="{D32862C6-8D21-44DC-908F-27F6AACD068F}"/>
    <cellStyle name="パーセント 3 2 2 4" xfId="410" xr:uid="{27B4A042-D29D-4AD9-ABCD-2782AD139386}"/>
    <cellStyle name="パーセント 3 2 2 4 2" xfId="995" xr:uid="{AA00F496-1660-48ED-B46C-1F608E609F04}"/>
    <cellStyle name="パーセント 3 2 2 4 2 2" xfId="2200" xr:uid="{F13DD276-84E3-4F7D-823C-9864066A313C}"/>
    <cellStyle name="パーセント 3 2 2 4 3" xfId="1618" xr:uid="{68BE70E8-1314-4E8F-9459-BC7A6299ADFA}"/>
    <cellStyle name="パーセント 3 2 2 5" xfId="704" xr:uid="{EEE9E199-F228-4B8B-88AE-9E27CAC558BA}"/>
    <cellStyle name="パーセント 3 2 2 5 2" xfId="1909" xr:uid="{703F9014-4C96-44E1-9997-CEAC18A676B0}"/>
    <cellStyle name="パーセント 3 2 2 6" xfId="1328" xr:uid="{9D47FB4C-5A59-49C6-A97D-6917BC2E4F20}"/>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2 2 2" xfId="2316" xr:uid="{37A24DD3-9E5D-47B5-8E9C-FD8143C38800}"/>
    <cellStyle name="パーセント 3 2 3 2 2 3" xfId="1734" xr:uid="{8D5FDD2E-8352-4FF2-8414-7DA069C46341}"/>
    <cellStyle name="パーセント 3 2 3 2 3" xfId="820" xr:uid="{4C1193E5-7561-45A6-A54B-82C36DD2EB94}"/>
    <cellStyle name="パーセント 3 2 3 2 3 2" xfId="2025" xr:uid="{B29AE7FF-977E-414B-B612-4E0CFBD1ABCD}"/>
    <cellStyle name="パーセント 3 2 3 2 4" xfId="1443" xr:uid="{3410C7B4-4DEC-44B2-8DE3-1896D97CA55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2 2 2" xfId="2350" xr:uid="{B67BED40-281F-4E0A-965B-62F5B83C8921}"/>
    <cellStyle name="パーセント 3 2 3 3 2 3" xfId="1768" xr:uid="{6E35C7C3-A345-44E7-B109-408C6EEC52A8}"/>
    <cellStyle name="パーセント 3 2 3 3 3" xfId="854" xr:uid="{AE91B7DB-E06D-42FC-B1EA-9B97955CA77E}"/>
    <cellStyle name="パーセント 3 2 3 3 3 2" xfId="2059" xr:uid="{C42039E1-593B-4CC8-AA5F-02B4B9882D7D}"/>
    <cellStyle name="パーセント 3 2 3 3 4" xfId="1477" xr:uid="{81934075-EA55-4950-B589-D5582062962B}"/>
    <cellStyle name="パーセント 3 2 3 4" xfId="429" xr:uid="{19F268AF-6715-4385-843B-D800476A5BAD}"/>
    <cellStyle name="パーセント 3 2 3 4 2" xfId="1014" xr:uid="{402BA2EA-47C9-41B3-AB96-468CAB304BD9}"/>
    <cellStyle name="パーセント 3 2 3 4 2 2" xfId="2219" xr:uid="{F57AA84F-E139-4ADC-8E11-763539078277}"/>
    <cellStyle name="パーセント 3 2 3 4 3" xfId="1637" xr:uid="{2064276E-9BF9-4ED9-B0A6-315762FA7119}"/>
    <cellStyle name="パーセント 3 2 3 5" xfId="723" xr:uid="{4AC35211-6718-4A17-85C5-7D9C9A48E3AF}"/>
    <cellStyle name="パーセント 3 2 3 5 2" xfId="1928" xr:uid="{9B091D2F-3A9D-499A-AD13-D71BA130FFDA}"/>
    <cellStyle name="パーセント 3 2 3 6" xfId="1347" xr:uid="{EACE237E-AEED-4EC7-B89C-90A8492E38D8}"/>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2 2 2" xfId="2265" xr:uid="{44A5582B-1850-471A-AE8F-DDA051D0DED2}"/>
    <cellStyle name="パーセント 3 2 4 2 3" xfId="1683" xr:uid="{D091A9E5-5BF9-4319-9AEC-389FBAE46238}"/>
    <cellStyle name="パーセント 3 2 4 3" xfId="769" xr:uid="{1F1054A0-B280-4B80-BFF0-5BCEDEB3FFF0}"/>
    <cellStyle name="パーセント 3 2 4 3 2" xfId="1974" xr:uid="{54ABCA52-350B-4165-9E40-4B1C89D01176}"/>
    <cellStyle name="パーセント 3 2 4 4" xfId="1392" xr:uid="{19710307-451C-4CE6-B81C-D4B5830BB549}"/>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2 2 2" xfId="2351" xr:uid="{3FD0CC1A-BF91-42DB-B199-9E94CB94B208}"/>
    <cellStyle name="パーセント 3 2 5 2 3" xfId="1769" xr:uid="{09AB9829-DBEE-4FBA-9235-0085A8546515}"/>
    <cellStyle name="パーセント 3 2 5 3" xfId="855" xr:uid="{169D8658-6650-4648-86AA-AD6F68F8F3C8}"/>
    <cellStyle name="パーセント 3 2 5 3 2" xfId="2060" xr:uid="{8A9F0327-4266-4B2A-AE2A-BFCDA168F6BC}"/>
    <cellStyle name="パーセント 3 2 5 4" xfId="1478" xr:uid="{E4211F29-A3CD-4A25-A0D0-31595FE5A46E}"/>
    <cellStyle name="パーセント 3 2 6" xfId="378" xr:uid="{1511CF35-8E1E-4FBE-A597-65B5DC9A3DF8}"/>
    <cellStyle name="パーセント 3 2 6 2" xfId="963" xr:uid="{0B573862-DF4E-4E94-9E3F-65C5E44F167D}"/>
    <cellStyle name="パーセント 3 2 6 2 2" xfId="2168" xr:uid="{84AD04C3-6EE4-40FD-9150-D1E12379E538}"/>
    <cellStyle name="パーセント 3 2 6 3" xfId="1586" xr:uid="{C00179B4-D0EC-477E-BDFD-422FDDA597F5}"/>
    <cellStyle name="パーセント 3 2 7" xfId="671" xr:uid="{7591BD9C-DD24-415B-9E29-DB5A61400600}"/>
    <cellStyle name="パーセント 3 2 7 2" xfId="1877" xr:uid="{B94B9E88-BF45-401F-8560-8234733F1BD7}"/>
    <cellStyle name="パーセント 3 2 8" xfId="1297" xr:uid="{156A7153-2F5D-4F0D-BEA6-BA1AFAC4078E}"/>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2 2 2" xfId="2284" xr:uid="{35534E12-2726-4D93-AC57-6927DF8149C5}"/>
    <cellStyle name="パーセント 3 3 2 2 3" xfId="1702" xr:uid="{FA197440-6003-42CC-A09C-36A00417248A}"/>
    <cellStyle name="パーセント 3 3 2 3" xfId="788" xr:uid="{DAF75F0E-2C8D-4020-A5D4-992243F09B4B}"/>
    <cellStyle name="パーセント 3 3 2 3 2" xfId="1993" xr:uid="{C1D3F102-44CA-43FB-AF71-AFEB8A5CBEC7}"/>
    <cellStyle name="パーセント 3 3 2 4" xfId="1411" xr:uid="{F6EDF6EA-8967-4DB9-9259-D53C90CC6E84}"/>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2 2 2" xfId="2352" xr:uid="{BAC343F4-D018-4EB0-B133-102AAFA642AA}"/>
    <cellStyle name="パーセント 3 3 3 2 3" xfId="1770" xr:uid="{7C542C45-8B17-4322-BB11-46A1740B7FF0}"/>
    <cellStyle name="パーセント 3 3 3 3" xfId="856" xr:uid="{8D2BD32E-459D-4A89-B820-E70EE9E284B0}"/>
    <cellStyle name="パーセント 3 3 3 3 2" xfId="2061" xr:uid="{2AB2D3F4-5A50-4480-9840-6F882A00803A}"/>
    <cellStyle name="パーセント 3 3 3 4" xfId="1479" xr:uid="{B0FEDF7E-9AF1-4BFF-8BF7-976D9340F09D}"/>
    <cellStyle name="パーセント 3 3 4" xfId="397" xr:uid="{3A87C0C6-F47F-430D-B89D-07A0F07A3097}"/>
    <cellStyle name="パーセント 3 3 4 2" xfId="982" xr:uid="{0E9EF237-0A8B-4AFF-B97F-0FCACAA84023}"/>
    <cellStyle name="パーセント 3 3 4 2 2" xfId="2187" xr:uid="{C41A8FF1-DC57-4335-9DF0-5A36C3AE322B}"/>
    <cellStyle name="パーセント 3 3 4 3" xfId="1605" xr:uid="{DE72EE0C-7BAC-4654-98AD-4F4D2E2011AE}"/>
    <cellStyle name="パーセント 3 3 5" xfId="691" xr:uid="{C3421DF2-7CB7-4B10-9823-BB270A56A486}"/>
    <cellStyle name="パーセント 3 3 5 2" xfId="1896" xr:uid="{05BD7B8F-07A7-4BE1-89A9-F3F46056F20F}"/>
    <cellStyle name="パーセント 3 3 6" xfId="1315" xr:uid="{E76370DE-31B5-4F65-843D-D190422D45F8}"/>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2 2 2" xfId="2252" xr:uid="{FBD02A1A-11DD-451F-8F88-85B0AED66B12}"/>
    <cellStyle name="パーセント 3 5 2 3" xfId="1670" xr:uid="{0CB04010-4A3B-4528-85BC-A34D23358DD4}"/>
    <cellStyle name="パーセント 3 5 3" xfId="756" xr:uid="{88D7829D-6479-478F-9F57-81F844B66863}"/>
    <cellStyle name="パーセント 3 5 3 2" xfId="1961" xr:uid="{6F83D8E1-6594-49DD-B8B2-162FEA13F255}"/>
    <cellStyle name="パーセント 3 5 4" xfId="1379" xr:uid="{CE07A97B-9F20-4F2B-9488-887341C7870D}"/>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2 2 2" xfId="2353" xr:uid="{B281DE7C-6007-4377-94A0-B57DCA524348}"/>
    <cellStyle name="パーセント 3 6 2 3" xfId="1771" xr:uid="{F1FA7A28-2CD0-4B9B-8272-FA88AFADE2B2}"/>
    <cellStyle name="パーセント 3 6 3" xfId="857" xr:uid="{8E5F51B9-4803-4AFF-B01C-557C2716111F}"/>
    <cellStyle name="パーセント 3 6 3 2" xfId="2062" xr:uid="{44378FF1-153C-4303-BD0F-F4AD5795F821}"/>
    <cellStyle name="パーセント 3 6 4" xfId="1480" xr:uid="{1F261E3A-ED32-4775-81DD-D9AD86130DC3}"/>
    <cellStyle name="パーセント 3 7" xfId="365" xr:uid="{3CE876C6-AF3B-46F9-9F8B-E4496EB49ABB}"/>
    <cellStyle name="パーセント 3 7 2" xfId="950" xr:uid="{0D12A1B9-EC42-4EE1-B186-E8B40465993B}"/>
    <cellStyle name="パーセント 3 7 2 2" xfId="2155" xr:uid="{7AE46D13-ED6C-4F79-83B8-CCFDC67E5A4F}"/>
    <cellStyle name="パーセント 3 7 3" xfId="1573" xr:uid="{62AE0BA9-F381-4830-BD6E-2998D845E8CC}"/>
    <cellStyle name="パーセント 3 8" xfId="658" xr:uid="{9A6D1176-36A3-4D82-B1C7-46F789EBE1F8}"/>
    <cellStyle name="パーセント 3 8 2" xfId="1864" xr:uid="{5D4F0A58-C6B3-403D-A8C7-25C6FC7AE854}"/>
    <cellStyle name="パーセント 3 9" xfId="1284" xr:uid="{E7D7E9DF-2E6D-4F4D-BCC9-EF94690269C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0 2 2" xfId="1263" xr:uid="{16DFC44E-8B1E-45DB-B0CA-7C1D9EDD7B48}"/>
    <cellStyle name="桁区切り 10 2 2 2" xfId="2465" xr:uid="{027E8994-CA96-405F-85BB-DB6BFD74F755}"/>
    <cellStyle name="桁区切り 10 2 3" xfId="2457" xr:uid="{D2EA08E9-99E6-44EE-9F21-356901E567FE}"/>
    <cellStyle name="桁区切り 10 3" xfId="2447" xr:uid="{EAF5ED08-5C36-4D2D-AE1A-AB962448F840}"/>
    <cellStyle name="桁区切り 11" xfId="1246" xr:uid="{4C061D94-DBDE-471B-AD71-6EA2FA52AA09}"/>
    <cellStyle name="桁区切り 11 2" xfId="1255" xr:uid="{CA259CF9-AC89-45BE-82DB-5C3A6089684F}"/>
    <cellStyle name="桁区切り 11 2 2" xfId="1259" xr:uid="{2C2E5845-8142-4CDE-AC95-0561DF9B004F}"/>
    <cellStyle name="桁区切り 11 2 2 2" xfId="2462" xr:uid="{40CDB29F-B59F-440B-803C-86E1861E5B73}"/>
    <cellStyle name="桁区切り 11 2 3" xfId="2460" xr:uid="{88E018F2-09E2-41A0-AFE2-9034A4C91F28}"/>
    <cellStyle name="桁区切り 11 2 4" xfId="2466" xr:uid="{2A93A6A1-3AC8-477C-A50D-8141C6766C95}"/>
    <cellStyle name="桁区切り 11 3" xfId="2451" xr:uid="{9E69F94A-6813-4207-B053-EBCD352D57AB}"/>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2 5" xfId="1264" xr:uid="{27CC31F8-B78C-44E7-80A7-2B54C4BD83DC}"/>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2 2 2" xfId="2300" xr:uid="{F2C051A5-9B5B-4F2F-84BE-138D06B48018}"/>
    <cellStyle name="桁区切り 3 2 2 2 2 3" xfId="1718" xr:uid="{44BDB155-0D67-4143-BA20-B99D99917B88}"/>
    <cellStyle name="桁区切り 3 2 2 2 3" xfId="804" xr:uid="{C56F5394-2D23-4D93-BB28-EBB9DE8BA268}"/>
    <cellStyle name="桁区切り 3 2 2 2 3 2" xfId="2009" xr:uid="{6ACB1908-BEB8-44F8-B3CF-612A00E22DF6}"/>
    <cellStyle name="桁区切り 3 2 2 2 4" xfId="1427" xr:uid="{B3D2D3ED-BE70-4E19-B74C-B688EC2C61FA}"/>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2 2 2" xfId="2354" xr:uid="{AAD275AD-B5DA-4182-9DEF-3F6FD457CE50}"/>
    <cellStyle name="桁区切り 3 2 2 3 2 3" xfId="1772" xr:uid="{8250D09C-613A-4482-A795-4A816A9CCAD7}"/>
    <cellStyle name="桁区切り 3 2 2 3 3" xfId="858" xr:uid="{185A0F5A-932D-4CAE-8127-B29D4DC6509C}"/>
    <cellStyle name="桁区切り 3 2 2 3 3 2" xfId="2063" xr:uid="{1674622B-AF0C-4A9A-9281-1A4EEB4A43A9}"/>
    <cellStyle name="桁区切り 3 2 2 3 4" xfId="1481" xr:uid="{D190EF51-EEE7-4DD7-A0EF-E2DA65E9CA41}"/>
    <cellStyle name="桁区切り 3 2 2 4" xfId="413" xr:uid="{6F1B6DF1-99E6-4EAA-B066-E4DEB6A269C6}"/>
    <cellStyle name="桁区切り 3 2 2 4 2" xfId="998" xr:uid="{997F5A75-D988-49BD-ABAC-A8B13F031A8D}"/>
    <cellStyle name="桁区切り 3 2 2 4 2 2" xfId="2203" xr:uid="{FBFA55F1-6E28-43D0-A75B-25FBC8DF78E0}"/>
    <cellStyle name="桁区切り 3 2 2 4 3" xfId="1621" xr:uid="{6D68E8C6-252B-49E3-BFAF-C9711FE85BFE}"/>
    <cellStyle name="桁区切り 3 2 2 5" xfId="707" xr:uid="{2EDF038D-9B51-47EB-86C8-69519B392880}"/>
    <cellStyle name="桁区切り 3 2 2 5 2" xfId="1912" xr:uid="{A5F2ECCF-0174-43A9-853A-5765444837B3}"/>
    <cellStyle name="桁区切り 3 2 2 6" xfId="1331" xr:uid="{952F5FAD-8DFF-4F92-B6D2-C0AF29610BC7}"/>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2 2 2" xfId="2317" xr:uid="{EF76C338-947A-4100-B515-0E3720E17BC5}"/>
    <cellStyle name="桁区切り 3 2 3 2 2 3" xfId="1735" xr:uid="{7BAD430E-A777-4D17-9DE4-E119B2759978}"/>
    <cellStyle name="桁区切り 3 2 3 2 3" xfId="821" xr:uid="{C1C26DE1-F4E2-454A-B905-76FAC0C40343}"/>
    <cellStyle name="桁区切り 3 2 3 2 3 2" xfId="2026" xr:uid="{F6866C5E-1880-495E-A714-AB26159593C2}"/>
    <cellStyle name="桁区切り 3 2 3 2 4" xfId="1444" xr:uid="{B342301A-CED0-4961-9346-1BEA37E33085}"/>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2 2 2" xfId="2355" xr:uid="{A3F3EC20-BE70-4806-AAD0-AD10A0598AA8}"/>
    <cellStyle name="桁区切り 3 2 3 3 2 3" xfId="1773" xr:uid="{7569ACF3-E708-4A95-A1C6-FDD64C99E87A}"/>
    <cellStyle name="桁区切り 3 2 3 3 3" xfId="859" xr:uid="{68522D2D-FC32-40B1-8317-A542BAFA06C4}"/>
    <cellStyle name="桁区切り 3 2 3 3 3 2" xfId="2064" xr:uid="{0D12FF4F-C186-4819-A85E-8843CE00161A}"/>
    <cellStyle name="桁区切り 3 2 3 3 4" xfId="1482" xr:uid="{FCECB9C4-41E5-4B95-BD02-0C4E72E2A3AB}"/>
    <cellStyle name="桁区切り 3 2 3 4" xfId="430" xr:uid="{A618EA27-4835-4B38-86C4-EC907F58893E}"/>
    <cellStyle name="桁区切り 3 2 3 4 2" xfId="1015" xr:uid="{877DB667-19B0-460C-AD3C-6C20167E4FD8}"/>
    <cellStyle name="桁区切り 3 2 3 4 2 2" xfId="2220" xr:uid="{BF77C010-FF60-4FF3-BB47-B0F4CBB13F33}"/>
    <cellStyle name="桁区切り 3 2 3 4 3" xfId="1638" xr:uid="{A22510A8-EB75-45C5-B9A3-2AC346FC548C}"/>
    <cellStyle name="桁区切り 3 2 3 5" xfId="724" xr:uid="{7A0F9B55-0945-42BA-BA0A-C659670BB926}"/>
    <cellStyle name="桁区切り 3 2 3 5 2" xfId="1929" xr:uid="{64C0CFA5-FF2D-4F6E-A774-EEDB46A5FA3C}"/>
    <cellStyle name="桁区切り 3 2 3 6" xfId="1348" xr:uid="{0A693A90-A9A9-465B-9746-0664E4E4C06E}"/>
    <cellStyle name="桁区切り 3 2 4" xfId="186" xr:uid="{6DC3FC42-604E-4DA4-A0AA-AE40CF904342}"/>
    <cellStyle name="桁区切り 3 2 4 2" xfId="478" xr:uid="{C5D7F56C-1B6A-4F89-8A8B-143F56881107}"/>
    <cellStyle name="桁区切り 3 2 4 2 2" xfId="1063" xr:uid="{8AF42FEC-2321-4747-A755-7354145B3A4B}"/>
    <cellStyle name="桁区切り 3 2 4 2 2 2" xfId="2268" xr:uid="{8879FD69-F279-485F-AB94-568BE651A05E}"/>
    <cellStyle name="桁区切り 3 2 4 2 3" xfId="1686" xr:uid="{3784A84F-21B6-4A68-A443-7C4204F785BB}"/>
    <cellStyle name="桁区切り 3 2 4 3" xfId="772" xr:uid="{6A7077A6-FA5B-4755-8DA6-3D50FB94BC5C}"/>
    <cellStyle name="桁区切り 3 2 4 3 2" xfId="1977" xr:uid="{D496E1F9-DF63-4156-82AD-4959694E2381}"/>
    <cellStyle name="桁区切り 3 2 4 4" xfId="1395" xr:uid="{43C20115-34C6-4B96-B387-E3F93AD8EB02}"/>
    <cellStyle name="桁区切り 3 2 5" xfId="275" xr:uid="{B3C3E4B5-F0F3-4D7E-BCD9-E8AC6E7EABF5}"/>
    <cellStyle name="桁区切り 3 2 5 2" xfId="566" xr:uid="{B917A3F7-7CC7-43EE-A0CD-C77BAB16CF59}"/>
    <cellStyle name="桁区切り 3 2 5 2 2" xfId="1151" xr:uid="{AE7D372B-650D-45E4-AFCF-02BE28B7A0F0}"/>
    <cellStyle name="桁区切り 3 2 5 2 2 2" xfId="2356" xr:uid="{716CE5AF-DC93-458B-87A8-06B531C94AB6}"/>
    <cellStyle name="桁区切り 3 2 5 2 3" xfId="1774" xr:uid="{25304E68-6F6D-4BCC-9FA1-1345A701A08F}"/>
    <cellStyle name="桁区切り 3 2 5 3" xfId="860" xr:uid="{62673C1E-88FF-425B-9E01-6E9A539F8D62}"/>
    <cellStyle name="桁区切り 3 2 5 3 2" xfId="2065" xr:uid="{BDC079D9-1FED-411B-9ACD-39B17D2AE6E3}"/>
    <cellStyle name="桁区切り 3 2 5 4" xfId="1483" xr:uid="{A98C9974-825B-488A-918D-5AC830A083B4}"/>
    <cellStyle name="桁区切り 3 2 6" xfId="381" xr:uid="{279CE640-E4CF-4509-B7AA-A0BEF3E97DEF}"/>
    <cellStyle name="桁区切り 3 2 6 2" xfId="966" xr:uid="{9B74D6BF-A583-42D4-97CC-52E9F07CFAA2}"/>
    <cellStyle name="桁区切り 3 2 6 2 2" xfId="2171" xr:uid="{EBBF2C97-D26A-42D4-BC0A-0D4823E24611}"/>
    <cellStyle name="桁区切り 3 2 6 3" xfId="1589" xr:uid="{71EC9DE2-82DA-46ED-936C-E6A7F13C34D9}"/>
    <cellStyle name="桁区切り 3 2 7" xfId="674" xr:uid="{148E2931-4591-4603-89A6-EB53352AD907}"/>
    <cellStyle name="桁区切り 3 2 7 2" xfId="1880" xr:uid="{64ECFFC8-5B85-42AA-92C9-61D964F720FA}"/>
    <cellStyle name="桁区切り 3 2 8" xfId="1249" xr:uid="{2A585BCA-E615-44FF-B8C3-080EAE65741B}"/>
    <cellStyle name="桁区切り 3 2 8 2" xfId="2454" xr:uid="{40FED66D-61F2-4D48-A648-B40E1245B7C8}"/>
    <cellStyle name="桁区切り 3 2 9" xfId="1300" xr:uid="{3B36F725-7976-498C-9CBE-BCC8FF0C0984}"/>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2 2 2" xfId="2287" xr:uid="{5285B818-44B3-43E4-A3FA-A629BFCD176C}"/>
    <cellStyle name="桁区切り 3 3 2 2 3" xfId="1705" xr:uid="{F07F6BD5-3F67-43FF-A8D4-FEE1340D3843}"/>
    <cellStyle name="桁区切り 3 3 2 3" xfId="791" xr:uid="{EA003A36-FC51-42DA-8925-B9D0E2291794}"/>
    <cellStyle name="桁区切り 3 3 2 3 2" xfId="1996" xr:uid="{15058BE1-381D-4C55-85F1-6A2064AA6CAC}"/>
    <cellStyle name="桁区切り 3 3 2 4" xfId="1414" xr:uid="{23D6BB8E-0C29-4DEF-8FD4-7E5248A038BB}"/>
    <cellStyle name="桁区切り 3 3 3" xfId="276" xr:uid="{FF09086B-3370-491C-8673-3A49ED4B9E1F}"/>
    <cellStyle name="桁区切り 3 3 3 2" xfId="567" xr:uid="{1DA21B89-AC9D-406F-AC7B-340B04701E91}"/>
    <cellStyle name="桁区切り 3 3 3 2 2" xfId="1152" xr:uid="{6400C040-16F7-44CA-9778-51946E510A65}"/>
    <cellStyle name="桁区切り 3 3 3 2 2 2" xfId="2357" xr:uid="{4491BB6F-60FE-4A5B-A862-EBEF0749DC22}"/>
    <cellStyle name="桁区切り 3 3 3 2 3" xfId="1775" xr:uid="{7204DBF9-34C1-4452-B8EE-D631B98B21C9}"/>
    <cellStyle name="桁区切り 3 3 3 3" xfId="861" xr:uid="{FED2D84E-EB03-4EDF-A06F-CDE1D34105E3}"/>
    <cellStyle name="桁区切り 3 3 3 3 2" xfId="2066" xr:uid="{DF33C715-1D98-4495-8FFF-8C998B0B3173}"/>
    <cellStyle name="桁区切り 3 3 3 4" xfId="1484" xr:uid="{748EF4C7-7EF8-4B63-8928-8C75CB89ED65}"/>
    <cellStyle name="桁区切り 3 3 4" xfId="400" xr:uid="{A499CD7F-FB2C-4D4B-BC4B-13D0361BA3ED}"/>
    <cellStyle name="桁区切り 3 3 4 2" xfId="985" xr:uid="{EA3BEA8A-179B-4596-BADA-832DCE56DD45}"/>
    <cellStyle name="桁区切り 3 3 4 2 2" xfId="2190" xr:uid="{1FBA374C-29C4-46A9-93B9-27853E98FED3}"/>
    <cellStyle name="桁区切り 3 3 4 3" xfId="1608" xr:uid="{4039EF29-28C1-407E-A476-56B1C0B96FD5}"/>
    <cellStyle name="桁区切り 3 3 5" xfId="694" xr:uid="{22A6C062-C8D0-47CF-9CAA-C826AB8F08D2}"/>
    <cellStyle name="桁区切り 3 3 5 2" xfId="1899" xr:uid="{197D9222-830C-4AAA-8379-ABC7E2EC31EC}"/>
    <cellStyle name="桁区切り 3 3 6" xfId="1318" xr:uid="{BC50DF3B-4598-4E2C-B8CD-6CB94202DAA8}"/>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2 2 2" xfId="2255" xr:uid="{1ECA3182-3774-4CC3-916A-8F988C0EC631}"/>
    <cellStyle name="桁区切り 3 5 2 3" xfId="1673" xr:uid="{5A8A0452-36E7-4E17-92CB-B390853B5B5D}"/>
    <cellStyle name="桁区切り 3 5 3" xfId="759" xr:uid="{2A1512D0-D081-4430-AABE-6CC31708E5E3}"/>
    <cellStyle name="桁区切り 3 5 3 2" xfId="1964" xr:uid="{F3D12B46-FA39-48CE-BFFD-3A61906E61E5}"/>
    <cellStyle name="桁区切り 3 5 4" xfId="1382" xr:uid="{73D6A9AB-C5CD-465A-B770-448CDDB8F9F9}"/>
    <cellStyle name="桁区切り 3 6" xfId="277" xr:uid="{00EE4FAF-A6E8-4548-BAE5-3FCE6E84E805}"/>
    <cellStyle name="桁区切り 3 6 2" xfId="568" xr:uid="{BB6C9D81-B2C6-4AB3-8052-3F7D92044B81}"/>
    <cellStyle name="桁区切り 3 6 2 2" xfId="1153" xr:uid="{B00F366C-4E30-4BD7-9A07-1E1D622D0AC3}"/>
    <cellStyle name="桁区切り 3 6 2 2 2" xfId="2358" xr:uid="{C92F16F1-9C36-46F7-8025-3AAE4CBDB3C7}"/>
    <cellStyle name="桁区切り 3 6 2 3" xfId="1776" xr:uid="{4358151D-21FB-49D3-9A70-810465777553}"/>
    <cellStyle name="桁区切り 3 6 3" xfId="862" xr:uid="{61E7A822-1115-4070-B180-2B6BACCC11D6}"/>
    <cellStyle name="桁区切り 3 6 3 2" xfId="2067" xr:uid="{EC7B2C84-4726-481F-88E8-8CC95026B48F}"/>
    <cellStyle name="桁区切り 3 6 4" xfId="1485" xr:uid="{3B3E4770-5CBA-4E8D-973A-3F5533D2236B}"/>
    <cellStyle name="桁区切り 3 7" xfId="368" xr:uid="{1690A2AA-8C54-4808-B419-A06EAA5478FD}"/>
    <cellStyle name="桁区切り 3 7 2" xfId="953" xr:uid="{1FD5226D-BC4B-419D-974B-048D0C7A229F}"/>
    <cellStyle name="桁区切り 3 7 2 2" xfId="2158" xr:uid="{7FE99590-F95C-4265-8663-2DFB3182B79B}"/>
    <cellStyle name="桁区切り 3 7 3" xfId="1576" xr:uid="{D7BA9002-9B93-4A94-9D01-C3FA0418B10B}"/>
    <cellStyle name="桁区切り 3 8" xfId="661" xr:uid="{38981D09-9FC3-4285-994F-C23E99CFCF44}"/>
    <cellStyle name="桁区切り 3 8 2" xfId="1867" xr:uid="{3F00D7EF-763F-4D43-A0A3-531E98016380}"/>
    <cellStyle name="桁区切り 3 9" xfId="55" xr:uid="{94E8578D-F5EE-4753-8F1F-B340D94D7293}"/>
    <cellStyle name="桁区切り 3 9 2" xfId="1287" xr:uid="{00E383CC-2476-40FE-BDCB-D2BC2D6365DB}"/>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2 2 2" xfId="2359" xr:uid="{F61ACE70-3754-4884-9B34-5F04412A4B3D}"/>
    <cellStyle name="桁区切り 4 10 2 3" xfId="1777" xr:uid="{32CBC357-BD6A-4DC6-A178-524CDE7B6A2C}"/>
    <cellStyle name="桁区切り 4 10 3" xfId="863" xr:uid="{A3B223AF-938B-4023-8DA3-6B25A9BCD4FD}"/>
    <cellStyle name="桁区切り 4 10 3 2" xfId="2068" xr:uid="{B4A9D039-943A-4E60-B51B-97EE10A23013}"/>
    <cellStyle name="桁区切り 4 10 4" xfId="1486" xr:uid="{87E2AC7A-0676-4FF4-87FC-404D143C24E7}"/>
    <cellStyle name="桁区切り 4 11" xfId="370" xr:uid="{96ED19BC-0AEB-4E1C-AB7E-ADF9ADE6B357}"/>
    <cellStyle name="桁区切り 4 11 2" xfId="955" xr:uid="{0CA566C8-1F14-44D6-883E-8BB71EA41AC0}"/>
    <cellStyle name="桁区切り 4 11 2 2" xfId="2160" xr:uid="{85558CBD-B04A-49D1-8576-7A8B8C6FA4C2}"/>
    <cellStyle name="桁区切り 4 11 3" xfId="1578" xr:uid="{2EEC07CA-E511-4A1E-935E-4B9D463D3166}"/>
    <cellStyle name="桁区切り 4 12" xfId="663" xr:uid="{C037C621-F6CC-44D3-9048-486334E11518}"/>
    <cellStyle name="桁区切り 4 12 2" xfId="1869" xr:uid="{90792B84-4FEF-49F9-974D-4C6CB2B5A837}"/>
    <cellStyle name="桁区切り 4 13" xfId="57" xr:uid="{99C61E55-41AC-4842-9CCC-C5EA1E8ECD35}"/>
    <cellStyle name="桁区切り 4 13 2" xfId="1289" xr:uid="{12670D54-C227-43B9-AAE0-0FF9144392DC}"/>
    <cellStyle name="桁区切り 4 14" xfId="1275" xr:uid="{F863C7CE-5E45-491B-BE96-79D91EB67A48}"/>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2 2 2" xfId="2302" xr:uid="{37EFCA60-0496-4BF2-960E-1AEEC82D5482}"/>
    <cellStyle name="桁区切り 4 2 2 2 2 2 3" xfId="1720" xr:uid="{7591EA86-D67B-4D86-9228-927382B664F0}"/>
    <cellStyle name="桁区切り 4 2 2 2 2 3" xfId="806" xr:uid="{E968F1ED-51C6-4F41-A1DE-CB2CEB1B4BE9}"/>
    <cellStyle name="桁区切り 4 2 2 2 2 3 2" xfId="2011" xr:uid="{368BA607-311A-44A0-BF1C-8B9A5B26A93D}"/>
    <cellStyle name="桁区切り 4 2 2 2 2 4" xfId="1429" xr:uid="{3C372A1F-310B-4371-A682-8F5FBA65F69A}"/>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2 2 2" xfId="2360" xr:uid="{32E462BE-9436-438D-ABA1-07C2F6FBD406}"/>
    <cellStyle name="桁区切り 4 2 2 2 3 2 3" xfId="1778" xr:uid="{E4BAAD43-1368-4B4E-BC6B-12C23F8279E0}"/>
    <cellStyle name="桁区切り 4 2 2 2 3 3" xfId="864" xr:uid="{A9197A8C-88B9-473D-B6F2-E8D75DA32AF8}"/>
    <cellStyle name="桁区切り 4 2 2 2 3 3 2" xfId="2069" xr:uid="{0AE3A0DB-DF92-4D9F-9D95-6219C81257E1}"/>
    <cellStyle name="桁区切り 4 2 2 2 3 4" xfId="1487" xr:uid="{9BD28ED5-9D64-4A4F-B242-AB21C2285456}"/>
    <cellStyle name="桁区切り 4 2 2 2 4" xfId="415" xr:uid="{C21FEF28-366D-4722-9D76-3A653AD03D12}"/>
    <cellStyle name="桁区切り 4 2 2 2 4 2" xfId="1000" xr:uid="{BD22F0AF-976C-4A6A-98C1-7751F9929F8A}"/>
    <cellStyle name="桁区切り 4 2 2 2 4 2 2" xfId="2205" xr:uid="{448706F6-D435-4141-B82C-82FCC3E098A6}"/>
    <cellStyle name="桁区切り 4 2 2 2 4 3" xfId="1623" xr:uid="{79BE30BE-D47A-4D02-BE8A-73E50F95DBEE}"/>
    <cellStyle name="桁区切り 4 2 2 2 5" xfId="709" xr:uid="{B2BD1F97-A6BF-4ACE-80C7-A552456A88AB}"/>
    <cellStyle name="桁区切り 4 2 2 2 5 2" xfId="1914" xr:uid="{5DC303CE-D5F5-4E43-8B67-AF8CE68DC455}"/>
    <cellStyle name="桁区切り 4 2 2 2 6" xfId="1333" xr:uid="{07FFA1E4-7AA3-465B-A987-06971FF22DEC}"/>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2 2 2" xfId="2319" xr:uid="{079F8966-FE8F-418B-8F61-D2B692074CB3}"/>
    <cellStyle name="桁区切り 4 2 2 3 2 2 3" xfId="1737" xr:uid="{E8F66E15-B9C9-47CB-82A0-37195C4909B1}"/>
    <cellStyle name="桁区切り 4 2 2 3 2 3" xfId="823" xr:uid="{5F04694D-736A-4E05-9041-61AF35B8297B}"/>
    <cellStyle name="桁区切り 4 2 2 3 2 3 2" xfId="2028" xr:uid="{DBB670A7-6CBD-4438-8D30-429E890A4C28}"/>
    <cellStyle name="桁区切り 4 2 2 3 2 4" xfId="1446" xr:uid="{321BE8ED-6459-4F91-B2E7-2D441DAD762E}"/>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2 2 2" xfId="2361" xr:uid="{B9B262D1-58FD-474F-A175-02A39D6FCAE5}"/>
    <cellStyle name="桁区切り 4 2 2 3 3 2 3" xfId="1779" xr:uid="{73B26E76-6D59-4DD8-A652-29E3E889F4B0}"/>
    <cellStyle name="桁区切り 4 2 2 3 3 3" xfId="865" xr:uid="{E3FAF34F-28C6-4F39-93FC-34EEB407DE23}"/>
    <cellStyle name="桁区切り 4 2 2 3 3 3 2" xfId="2070" xr:uid="{72936E3C-7475-407B-8928-FD302EDD1DB0}"/>
    <cellStyle name="桁区切り 4 2 2 3 3 4" xfId="1488" xr:uid="{D46A8F38-34AE-428E-83A5-CAA364C7728C}"/>
    <cellStyle name="桁区切り 4 2 2 3 4" xfId="432" xr:uid="{646EA36D-5C05-46C8-AAF4-2070B9435F34}"/>
    <cellStyle name="桁区切り 4 2 2 3 4 2" xfId="1017" xr:uid="{C7D0BC47-8C97-4FBD-A598-2AC37F4C1E7F}"/>
    <cellStyle name="桁区切り 4 2 2 3 4 2 2" xfId="2222" xr:uid="{5D01018C-338B-49B4-9A20-E37FD13B2D02}"/>
    <cellStyle name="桁区切り 4 2 2 3 4 3" xfId="1640" xr:uid="{E3C35C87-2426-44D5-B9D9-147447704F8A}"/>
    <cellStyle name="桁区切り 4 2 2 3 5" xfId="726" xr:uid="{A42D5D82-AD19-4C99-BA45-DDD9E510A3A5}"/>
    <cellStyle name="桁区切り 4 2 2 3 5 2" xfId="1931" xr:uid="{865C5670-C38C-435C-BD5C-9A1A4E1DA4BA}"/>
    <cellStyle name="桁区切り 4 2 2 3 6" xfId="1350" xr:uid="{0A020E61-62F0-4012-9EEA-7004BEF58988}"/>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2 2 2" xfId="2270" xr:uid="{29145920-7937-4BC5-81C3-C67C005ACB95}"/>
    <cellStyle name="桁区切り 4 2 2 4 2 3" xfId="1688" xr:uid="{DBFB783A-00A2-467F-8FB3-BEB839C20220}"/>
    <cellStyle name="桁区切り 4 2 2 4 3" xfId="774" xr:uid="{0BE729AA-5BC6-46C2-B006-1C8C6FB88B9E}"/>
    <cellStyle name="桁区切り 4 2 2 4 3 2" xfId="1979" xr:uid="{C8A9425C-6095-4AAB-9987-A07538443163}"/>
    <cellStyle name="桁区切り 4 2 2 4 4" xfId="1397" xr:uid="{3AC1914D-A6AF-46D3-BD2C-E80D8803BFF5}"/>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2 2 2" xfId="2362" xr:uid="{8634E7E7-39AC-406E-8D43-97E9DC2F2572}"/>
    <cellStyle name="桁区切り 4 2 2 5 2 3" xfId="1780" xr:uid="{1F15711B-BE9A-4105-8000-C10F77BE1BE5}"/>
    <cellStyle name="桁区切り 4 2 2 5 3" xfId="866" xr:uid="{1916753F-A506-4DD2-B1B4-0E69F881A177}"/>
    <cellStyle name="桁区切り 4 2 2 5 3 2" xfId="2071" xr:uid="{1BD2970C-09BA-4C59-93D5-5C7DA321207F}"/>
    <cellStyle name="桁区切り 4 2 2 5 4" xfId="1489" xr:uid="{8CEFBC10-46E3-44CA-B56D-8FF6C514D564}"/>
    <cellStyle name="桁区切り 4 2 2 6" xfId="383" xr:uid="{E4CBE9A6-6FAF-4E6A-9049-9861F5879BA8}"/>
    <cellStyle name="桁区切り 4 2 2 6 2" xfId="968" xr:uid="{E3D3EDFB-8601-46A1-B42F-3B0B3D1E8328}"/>
    <cellStyle name="桁区切り 4 2 2 6 2 2" xfId="2173" xr:uid="{37D7EF55-F9DE-42B2-9368-497FAA8C5D26}"/>
    <cellStyle name="桁区切り 4 2 2 6 3" xfId="1591" xr:uid="{A14FCB24-9FB8-4DDB-888D-7D178660E8F3}"/>
    <cellStyle name="桁区切り 4 2 2 7" xfId="676" xr:uid="{F2B29393-CC85-49EC-8015-27F8889A451C}"/>
    <cellStyle name="桁区切り 4 2 2 7 2" xfId="1882" xr:uid="{F8584F3C-E898-4680-8A95-BA9B84E5305B}"/>
    <cellStyle name="桁区切り 4 2 2 8" xfId="1302" xr:uid="{B4085D62-02CD-4BEC-A5F0-5D36BA8E8D63}"/>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2 2 2" xfId="2291" xr:uid="{A567FFFE-D2D4-4E8C-BE40-EC53C0BD0755}"/>
    <cellStyle name="桁区切り 4 2 3 2 2 3" xfId="1709" xr:uid="{027A7C45-706F-4A06-A559-F7C617BB5932}"/>
    <cellStyle name="桁区切り 4 2 3 2 3" xfId="795" xr:uid="{269EAF99-F71D-4A56-8734-C2B2B36D74B1}"/>
    <cellStyle name="桁区切り 4 2 3 2 3 2" xfId="2000" xr:uid="{EF4D882E-A65E-4F83-85CD-653DF34E7F7B}"/>
    <cellStyle name="桁区切り 4 2 3 2 4" xfId="1418" xr:uid="{4266AD75-43D2-49D2-A241-EFE440F9D3F9}"/>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2 2 2" xfId="2363" xr:uid="{6390D667-BFDD-4A86-8D68-7181D4D730DC}"/>
    <cellStyle name="桁区切り 4 2 3 3 2 3" xfId="1781" xr:uid="{BE7E6B99-D777-41A1-B985-186022AFC671}"/>
    <cellStyle name="桁区切り 4 2 3 3 3" xfId="867" xr:uid="{0960D9A7-D943-4365-9FA4-4E96235D7877}"/>
    <cellStyle name="桁区切り 4 2 3 3 3 2" xfId="2072" xr:uid="{D8A3EC10-317E-4028-A5F5-5C074A5847F4}"/>
    <cellStyle name="桁区切り 4 2 3 3 4" xfId="1490" xr:uid="{FD4B8830-D0D6-4B75-9CB6-F156F94C3E0C}"/>
    <cellStyle name="桁区切り 4 2 3 4" xfId="404" xr:uid="{F9B9D1CA-4429-4874-AC81-D344C6FE1C50}"/>
    <cellStyle name="桁区切り 4 2 3 4 2" xfId="989" xr:uid="{09586971-1BFE-4C1B-B702-2FDFABE261BB}"/>
    <cellStyle name="桁区切り 4 2 3 4 2 2" xfId="2194" xr:uid="{5457C485-433C-47EC-991E-2654077BC9A5}"/>
    <cellStyle name="桁区切り 4 2 3 4 3" xfId="1612" xr:uid="{C3788A85-A13A-410C-A1CF-E9E6B4749014}"/>
    <cellStyle name="桁区切り 4 2 3 5" xfId="698" xr:uid="{26D7F17C-797C-4290-91E4-EB5B7A7557E7}"/>
    <cellStyle name="桁区切り 4 2 3 5 2" xfId="1903" xr:uid="{07F5DA28-EE8B-4AB4-8456-02EF9D777E0E}"/>
    <cellStyle name="桁区切り 4 2 3 6" xfId="1322" xr:uid="{13325A35-7D21-4681-847C-0EC29604C1C6}"/>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2 2 2" xfId="2318" xr:uid="{99341809-A8DD-449D-8C2D-5656B360037B}"/>
    <cellStyle name="桁区切り 4 2 4 2 2 3" xfId="1736" xr:uid="{3A6C4331-1A4A-4745-B64B-31E020DE7FB5}"/>
    <cellStyle name="桁区切り 4 2 4 2 3" xfId="822" xr:uid="{8F268AE2-2A13-4B6A-9FF4-03FE43D53007}"/>
    <cellStyle name="桁区切り 4 2 4 2 3 2" xfId="2027" xr:uid="{9E1149BC-7080-4B97-B560-FA2A2FF06081}"/>
    <cellStyle name="桁区切り 4 2 4 2 4" xfId="1445" xr:uid="{BFA74283-08A8-4B78-AC1B-347B5BA82665}"/>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2 2 2" xfId="2364" xr:uid="{6F9E29FE-24FA-4FD3-AA8C-E892E79883E2}"/>
    <cellStyle name="桁区切り 4 2 4 3 2 3" xfId="1782" xr:uid="{0B765E39-1FD0-4EB4-A905-C3833663E00B}"/>
    <cellStyle name="桁区切り 4 2 4 3 3" xfId="868" xr:uid="{2F1D40EC-77EE-4814-9112-10B7B07E9C6B}"/>
    <cellStyle name="桁区切り 4 2 4 3 3 2" xfId="2073" xr:uid="{5495DDDB-EB74-40CE-A719-9A599440CD62}"/>
    <cellStyle name="桁区切り 4 2 4 3 4" xfId="1491" xr:uid="{A6F2E055-9605-4511-BDBA-B400EB4B9A8B}"/>
    <cellStyle name="桁区切り 4 2 4 4" xfId="431" xr:uid="{DD6A6CEF-4DBB-4A18-A8CB-481E4C124DC6}"/>
    <cellStyle name="桁区切り 4 2 4 4 2" xfId="1016" xr:uid="{33953168-7F18-4D21-A107-05A7550F2B0C}"/>
    <cellStyle name="桁区切り 4 2 4 4 2 2" xfId="2221" xr:uid="{D0816571-69FC-44A5-B2A9-F820C3905B24}"/>
    <cellStyle name="桁区切り 4 2 4 4 3" xfId="1639" xr:uid="{93EB91AD-879B-402B-820A-33E7A2FF8CFE}"/>
    <cellStyle name="桁区切り 4 2 4 5" xfId="725" xr:uid="{6D1A1978-0FF8-4674-99C0-E692D72D71BC}"/>
    <cellStyle name="桁区切り 4 2 4 5 2" xfId="1930" xr:uid="{B263A201-B799-4F31-BD23-6E8FA9806708}"/>
    <cellStyle name="桁区切り 4 2 4 6" xfId="1349" xr:uid="{90E674AB-D83E-43F7-8B47-840AA466B638}"/>
    <cellStyle name="桁区切り 4 2 5" xfId="177" xr:uid="{E0056C38-DB0C-4C84-89CC-96F4AFF8AA66}"/>
    <cellStyle name="桁区切り 4 2 5 2" xfId="469" xr:uid="{61287395-E0D6-4A40-8E1E-5366A26F29BA}"/>
    <cellStyle name="桁区切り 4 2 5 2 2" xfId="1054" xr:uid="{FFD8E574-D8E9-422C-A42B-B2C4FE5815D1}"/>
    <cellStyle name="桁区切り 4 2 5 2 2 2" xfId="2259" xr:uid="{44F4A03E-3ECC-4B46-8BE8-DAC60B0D9EE6}"/>
    <cellStyle name="桁区切り 4 2 5 2 3" xfId="1677" xr:uid="{1A8F3E89-8B75-4754-A309-4B2AB0AE6574}"/>
    <cellStyle name="桁区切り 4 2 5 3" xfId="763" xr:uid="{8A79AB25-4A0D-45D7-8690-FB03D73EDF25}"/>
    <cellStyle name="桁区切り 4 2 5 3 2" xfId="1968" xr:uid="{D9A9182A-302E-4D8B-B398-750C677565F8}"/>
    <cellStyle name="桁区切り 4 2 5 4" xfId="1386" xr:uid="{7C5F6057-D826-4AF7-BFEA-C5095BA28CDD}"/>
    <cellStyle name="桁区切り 4 2 6" xfId="284" xr:uid="{EF0E4FBF-B119-42FE-8FFD-E171381EB0E4}"/>
    <cellStyle name="桁区切り 4 2 6 2" xfId="575" xr:uid="{65AB8991-FD3C-490E-B7EC-B7268FD72638}"/>
    <cellStyle name="桁区切り 4 2 6 2 2" xfId="1160" xr:uid="{D3197DA6-32AE-4A09-AF04-AF8366ED677F}"/>
    <cellStyle name="桁区切り 4 2 6 2 2 2" xfId="2365" xr:uid="{599F8DF2-EBCB-4BD5-86FB-CFF83338465B}"/>
    <cellStyle name="桁区切り 4 2 6 2 3" xfId="1783" xr:uid="{A7EFC790-A956-401F-B213-D0F31F85582B}"/>
    <cellStyle name="桁区切り 4 2 6 3" xfId="869" xr:uid="{8799C831-C19E-4060-A496-88306E403D24}"/>
    <cellStyle name="桁区切り 4 2 6 3 2" xfId="2074" xr:uid="{50B6F01E-F75C-42C2-9D96-36016AB477E7}"/>
    <cellStyle name="桁区切り 4 2 6 4" xfId="1492" xr:uid="{64D65F92-9831-45A1-B2F3-6A62DAEF906D}"/>
    <cellStyle name="桁区切り 4 2 7" xfId="372" xr:uid="{7A1FF18B-79B4-48A5-9A1E-4414A13677A0}"/>
    <cellStyle name="桁区切り 4 2 7 2" xfId="957" xr:uid="{16BD99D4-2665-40DD-A329-D7544BD74DF4}"/>
    <cellStyle name="桁区切り 4 2 7 2 2" xfId="2162" xr:uid="{B73AE826-0489-4C55-BAA6-2A4A4A1E1B27}"/>
    <cellStyle name="桁区切り 4 2 7 3" xfId="1580" xr:uid="{B5DAD77D-A68B-4218-842C-081483959684}"/>
    <cellStyle name="桁区切り 4 2 8" xfId="665" xr:uid="{70AFA1A5-E1A8-4531-82B3-255EA9140749}"/>
    <cellStyle name="桁区切り 4 2 8 2" xfId="1871" xr:uid="{0B7A8A46-9515-499E-8460-BE1F781878E8}"/>
    <cellStyle name="桁区切り 4 2 9" xfId="1291" xr:uid="{43B67153-0915-419E-B0E2-677BAA6EA28D}"/>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2 2 2" xfId="2303" xr:uid="{870E3A43-C02B-4C3B-86CB-06D72441FFDD}"/>
    <cellStyle name="桁区切り 4 3 2 2 2 2 3" xfId="1721" xr:uid="{93D3F69F-A003-4674-AC21-B2ECAF5B1121}"/>
    <cellStyle name="桁区切り 4 3 2 2 2 3" xfId="807" xr:uid="{CC9CC380-30E8-4397-ADB7-28014CE52C7F}"/>
    <cellStyle name="桁区切り 4 3 2 2 2 3 2" xfId="2012" xr:uid="{63BB5644-D126-4354-B298-7B1130E118E7}"/>
    <cellStyle name="桁区切り 4 3 2 2 2 4" xfId="1430" xr:uid="{E148E7B5-A160-4BC2-97E9-C2A29403666A}"/>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2 2 2" xfId="2366" xr:uid="{42E77D9C-F1DC-49C0-BE3C-6DDCAD6336BD}"/>
    <cellStyle name="桁区切り 4 3 2 2 3 2 3" xfId="1784" xr:uid="{A2E3F0C2-70B7-4909-9062-7C9F6EF8F6FE}"/>
    <cellStyle name="桁区切り 4 3 2 2 3 3" xfId="870" xr:uid="{028A5F04-DA4F-42C2-A150-58E90DAA5EB9}"/>
    <cellStyle name="桁区切り 4 3 2 2 3 3 2" xfId="2075" xr:uid="{CFC73A64-9DB5-4773-8061-7A0DFC691D9C}"/>
    <cellStyle name="桁区切り 4 3 2 2 3 4" xfId="1493" xr:uid="{6A1B5968-7F07-4738-A6D3-7BAF9FDB8D04}"/>
    <cellStyle name="桁区切り 4 3 2 2 4" xfId="416" xr:uid="{D30960CC-846B-43F9-B416-E65D57B5A709}"/>
    <cellStyle name="桁区切り 4 3 2 2 4 2" xfId="1001" xr:uid="{0F45B8D3-A298-4E8E-AC2A-26A0EA54F3D1}"/>
    <cellStyle name="桁区切り 4 3 2 2 4 2 2" xfId="2206" xr:uid="{A8E8FDD2-6BC3-41DC-B4BE-577525DF9901}"/>
    <cellStyle name="桁区切り 4 3 2 2 4 3" xfId="1624" xr:uid="{182E3E37-AE6E-4E2D-AC1C-77E416FEB3E4}"/>
    <cellStyle name="桁区切り 4 3 2 2 5" xfId="710" xr:uid="{EBDD1670-491A-42A4-923E-1A35439C0569}"/>
    <cellStyle name="桁区切り 4 3 2 2 5 2" xfId="1915" xr:uid="{1E2E8477-B1E8-4AE3-ABD4-7E0AB7E41D68}"/>
    <cellStyle name="桁区切り 4 3 2 2 6" xfId="1334" xr:uid="{A012AA1A-A4AD-49B6-8D91-C212CC4932DC}"/>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2 2 2" xfId="2321" xr:uid="{E7812C1D-F944-4A1E-BDD4-F7EDE253D472}"/>
    <cellStyle name="桁区切り 4 3 2 3 2 2 3" xfId="1739" xr:uid="{C274809F-8EE9-49C2-8616-FC4A1F82AAEE}"/>
    <cellStyle name="桁区切り 4 3 2 3 2 3" xfId="825" xr:uid="{164476CE-336B-4ED0-A8FF-90A0F8DAA3B7}"/>
    <cellStyle name="桁区切り 4 3 2 3 2 3 2" xfId="2030" xr:uid="{619DF725-5917-4C83-9BAF-63CA1C7D21F5}"/>
    <cellStyle name="桁区切り 4 3 2 3 2 4" xfId="1448" xr:uid="{0FD5D117-AB6E-490F-A965-5E1556707269}"/>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2 2 2" xfId="2367" xr:uid="{66C1F117-5924-4BDA-A9A5-0806C9D90BF6}"/>
    <cellStyle name="桁区切り 4 3 2 3 3 2 3" xfId="1785" xr:uid="{8528DE03-F3CC-4443-99B9-7CAA9F655F6F}"/>
    <cellStyle name="桁区切り 4 3 2 3 3 3" xfId="871" xr:uid="{52F5D292-3DBB-46CF-9038-95F1A0AB3255}"/>
    <cellStyle name="桁区切り 4 3 2 3 3 3 2" xfId="2076" xr:uid="{96BC9A1C-836C-4D2D-A5D5-32B9C66A4A44}"/>
    <cellStyle name="桁区切り 4 3 2 3 3 4" xfId="1494" xr:uid="{42A76693-C124-4D79-A418-77FCDB0787C9}"/>
    <cellStyle name="桁区切り 4 3 2 3 4" xfId="434" xr:uid="{BFE3726D-A0C1-4E8C-B4DF-A74EED6D8E74}"/>
    <cellStyle name="桁区切り 4 3 2 3 4 2" xfId="1019" xr:uid="{76A50FFC-D413-4BEE-BDF8-68C5F6E8D300}"/>
    <cellStyle name="桁区切り 4 3 2 3 4 2 2" xfId="2224" xr:uid="{7C0EEEDC-7F0D-4727-9F7B-64E7860E873D}"/>
    <cellStyle name="桁区切り 4 3 2 3 4 3" xfId="1642" xr:uid="{7666E1ED-7527-4821-AA16-BB89D9F366B2}"/>
    <cellStyle name="桁区切り 4 3 2 3 5" xfId="728" xr:uid="{2FE9DCC8-60BB-4B47-A7F3-7846E0551CB3}"/>
    <cellStyle name="桁区切り 4 3 2 3 5 2" xfId="1933" xr:uid="{DC226D41-072D-49FA-8A59-5F9281D36784}"/>
    <cellStyle name="桁区切り 4 3 2 3 6" xfId="1352" xr:uid="{0D3F3066-8F04-4681-AB0C-61D58C07F835}"/>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2 2 2" xfId="2271" xr:uid="{D1AE040F-8F3A-451D-B7E3-187C63DF1B27}"/>
    <cellStyle name="桁区切り 4 3 2 4 2 3" xfId="1689" xr:uid="{E49FFC1D-5CB9-4832-9DB7-586C9841958B}"/>
    <cellStyle name="桁区切り 4 3 2 4 3" xfId="775" xr:uid="{BA47B638-C8E0-4446-ADA5-E0A7CFF62329}"/>
    <cellStyle name="桁区切り 4 3 2 4 3 2" xfId="1980" xr:uid="{33BB7E2B-D0D3-4F33-B421-385BBDF6322F}"/>
    <cellStyle name="桁区切り 4 3 2 4 4" xfId="1398" xr:uid="{736EBDBE-8517-4AF0-8ACE-1BEB60DA2D33}"/>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2 2 2" xfId="2368" xr:uid="{4397E6B3-6114-4F3E-96B4-5859AB85CCB8}"/>
    <cellStyle name="桁区切り 4 3 2 5 2 3" xfId="1786" xr:uid="{C133B726-77BC-4B06-A1EA-1D489488C05E}"/>
    <cellStyle name="桁区切り 4 3 2 5 3" xfId="872" xr:uid="{30D0ADB1-7F77-4D91-A14E-9F5CF3B5C3E2}"/>
    <cellStyle name="桁区切り 4 3 2 5 3 2" xfId="2077" xr:uid="{0417DC9C-0931-4938-9A72-E25D117386E4}"/>
    <cellStyle name="桁区切り 4 3 2 5 4" xfId="1495" xr:uid="{E0BED139-732F-4D48-A1E1-43D71BC4928A}"/>
    <cellStyle name="桁区切り 4 3 2 6" xfId="384" xr:uid="{CD3CCA9A-14A8-4E64-AED5-70CFD4E5A0D1}"/>
    <cellStyle name="桁区切り 4 3 2 6 2" xfId="969" xr:uid="{7D305D74-0049-45FC-982E-0D5E2B8056A0}"/>
    <cellStyle name="桁区切り 4 3 2 6 2 2" xfId="2174" xr:uid="{3EA379F7-D77E-4535-991B-5EA07F84AF3A}"/>
    <cellStyle name="桁区切り 4 3 2 6 3" xfId="1592" xr:uid="{38ECD8EC-32D8-4256-BC8E-2D83D87E5199}"/>
    <cellStyle name="桁区切り 4 3 2 7" xfId="677" xr:uid="{68F2FAB8-1329-48A8-A8BF-1969C8418BDC}"/>
    <cellStyle name="桁区切り 4 3 2 7 2" xfId="1883" xr:uid="{34FC6829-2A70-423A-8925-53B45C3869D3}"/>
    <cellStyle name="桁区切り 4 3 2 8" xfId="1303" xr:uid="{69FB0F1A-59CB-4014-B05E-9566E74F8DAA}"/>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2 2 2" xfId="2293" xr:uid="{2245BC00-36A4-4AE7-9C8B-33FC7DF2BF18}"/>
    <cellStyle name="桁区切り 4 3 3 2 2 3" xfId="1711" xr:uid="{7A06EA1D-A88E-49FF-B374-0088DC78E6BC}"/>
    <cellStyle name="桁区切り 4 3 3 2 3" xfId="797" xr:uid="{AE530714-4EC4-4E01-8C41-7E16F8FECAA4}"/>
    <cellStyle name="桁区切り 4 3 3 2 3 2" xfId="2002" xr:uid="{45C3BB61-091A-408E-BDAF-C576D935E787}"/>
    <cellStyle name="桁区切り 4 3 3 2 4" xfId="1420" xr:uid="{C8799AB5-A5C5-4DEA-90E3-CEBFD28D5E41}"/>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2 2 2" xfId="2369" xr:uid="{ABC549D9-0E82-4B57-9B93-A15E6AD6FB38}"/>
    <cellStyle name="桁区切り 4 3 3 3 2 3" xfId="1787" xr:uid="{90EBB7C3-9C0B-496C-A79D-D4A9034288B1}"/>
    <cellStyle name="桁区切り 4 3 3 3 3" xfId="873" xr:uid="{CDEA417C-7DB1-4AD2-B9F2-01618CEE04E7}"/>
    <cellStyle name="桁区切り 4 3 3 3 3 2" xfId="2078" xr:uid="{E6A20C75-8FF8-4495-9CF7-8B91BF99F207}"/>
    <cellStyle name="桁区切り 4 3 3 3 4" xfId="1496" xr:uid="{A90063D3-2C14-49A4-BCB7-036A7A7D17D9}"/>
    <cellStyle name="桁区切り 4 3 3 4" xfId="406" xr:uid="{1AA98BFB-8065-401A-8E51-C9DF7CA98258}"/>
    <cellStyle name="桁区切り 4 3 3 4 2" xfId="991" xr:uid="{44DD79D9-C396-49BA-8591-643F60705F24}"/>
    <cellStyle name="桁区切り 4 3 3 4 2 2" xfId="2196" xr:uid="{CD72D0AB-4555-4A59-A33C-241B413E0364}"/>
    <cellStyle name="桁区切り 4 3 3 4 3" xfId="1614" xr:uid="{B9C4BD1F-55AF-4591-AC4B-BBB66DF5229F}"/>
    <cellStyle name="桁区切り 4 3 3 5" xfId="700" xr:uid="{CD4B909D-75B0-4B89-8770-914EE3E447A5}"/>
    <cellStyle name="桁区切り 4 3 3 5 2" xfId="1905" xr:uid="{0B688F09-5DBE-42CE-8A45-42A3277D0EFE}"/>
    <cellStyle name="桁区切り 4 3 3 6" xfId="1324" xr:uid="{77A77C22-7D36-4F46-9D4A-8BEA68A1C253}"/>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2 2 2" xfId="2320" xr:uid="{9195826E-3CC0-40C3-B18B-5E1BE141DD50}"/>
    <cellStyle name="桁区切り 4 3 4 2 2 3" xfId="1738" xr:uid="{FE6D233A-E8B5-46ED-9C39-C766CE90583D}"/>
    <cellStyle name="桁区切り 4 3 4 2 3" xfId="824" xr:uid="{1CF9D7CB-C1E2-484D-9DFC-8D2B517572AB}"/>
    <cellStyle name="桁区切り 4 3 4 2 3 2" xfId="2029" xr:uid="{D5A4E211-11D4-42B8-8153-A724AEDC23CC}"/>
    <cellStyle name="桁区切り 4 3 4 2 4" xfId="1447" xr:uid="{865ED93A-DE92-4BAF-9BC5-153EF9525C13}"/>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2 2 2" xfId="2370" xr:uid="{B8AF5DEA-E23D-4EA3-A093-3DB1A9C5F95E}"/>
    <cellStyle name="桁区切り 4 3 4 3 2 3" xfId="1788" xr:uid="{26BCDC1C-42E9-4970-A7D2-F665BB22C977}"/>
    <cellStyle name="桁区切り 4 3 4 3 3" xfId="874" xr:uid="{FE9CF4C9-B16C-4B84-A457-29240E05AE6B}"/>
    <cellStyle name="桁区切り 4 3 4 3 3 2" xfId="2079" xr:uid="{745203AE-5C15-4AA3-8A10-2E4873317B6F}"/>
    <cellStyle name="桁区切り 4 3 4 3 4" xfId="1497" xr:uid="{EF0BC261-78A8-49C7-BC7C-42676B6FAFEF}"/>
    <cellStyle name="桁区切り 4 3 4 4" xfId="433" xr:uid="{9D0B3B12-2F83-46D0-B3E9-2C5CC2F7A779}"/>
    <cellStyle name="桁区切り 4 3 4 4 2" xfId="1018" xr:uid="{08564C23-CF51-460B-B242-1A6DAFBD7608}"/>
    <cellStyle name="桁区切り 4 3 4 4 2 2" xfId="2223" xr:uid="{9A7560FF-2223-43BF-A08B-2589CBB39194}"/>
    <cellStyle name="桁区切り 4 3 4 4 3" xfId="1641" xr:uid="{AEA18108-6941-4690-B074-C12F14CEC78A}"/>
    <cellStyle name="桁区切り 4 3 4 5" xfId="727" xr:uid="{FE2663FF-5DD3-4D1C-A4BE-CD266490139C}"/>
    <cellStyle name="桁区切り 4 3 4 5 2" xfId="1932" xr:uid="{6BC68E78-524C-421F-ADF7-B61DE3C1942C}"/>
    <cellStyle name="桁区切り 4 3 4 6" xfId="1351" xr:uid="{A854D7F3-EB31-477D-98D7-2B52799D0760}"/>
    <cellStyle name="桁区切り 4 3 5" xfId="179" xr:uid="{E15EEBCA-10B1-4CB1-86C2-7F14D281B188}"/>
    <cellStyle name="桁区切り 4 3 5 2" xfId="471" xr:uid="{549E42E1-4BCC-4314-B4DB-C83E4ED499CB}"/>
    <cellStyle name="桁区切り 4 3 5 2 2" xfId="1056" xr:uid="{88D745DE-01D0-443C-A220-4ED3D7A2938A}"/>
    <cellStyle name="桁区切り 4 3 5 2 2 2" xfId="2261" xr:uid="{8A78E09C-301D-4B55-8BE0-A3814F590636}"/>
    <cellStyle name="桁区切り 4 3 5 2 3" xfId="1679" xr:uid="{11EF50BC-31D5-496A-91F2-AB3E40DA2D83}"/>
    <cellStyle name="桁区切り 4 3 5 3" xfId="765" xr:uid="{702955A7-B36C-40D3-B2B7-D4F63ACAE314}"/>
    <cellStyle name="桁区切り 4 3 5 3 2" xfId="1970" xr:uid="{58FDEFF2-52E8-4080-8195-CFCF49F635F0}"/>
    <cellStyle name="桁区切り 4 3 5 4" xfId="1388" xr:uid="{D65183AB-225E-4759-93ED-4FC2D480F74E}"/>
    <cellStyle name="桁区切り 4 3 6" xfId="290" xr:uid="{A378AB3F-F4F1-4648-A4BF-972101C78082}"/>
    <cellStyle name="桁区切り 4 3 6 2" xfId="581" xr:uid="{3BC64EE2-7EB1-4808-8A09-24EC0174CD1E}"/>
    <cellStyle name="桁区切り 4 3 6 2 2" xfId="1166" xr:uid="{9C8533D0-544A-4867-82B2-20A5ABED6D1B}"/>
    <cellStyle name="桁区切り 4 3 6 2 2 2" xfId="2371" xr:uid="{F28819D2-4EE7-4C67-81EF-9A2123259252}"/>
    <cellStyle name="桁区切り 4 3 6 2 3" xfId="1789" xr:uid="{DF69530C-3E83-4A91-A206-29A9D7611AD5}"/>
    <cellStyle name="桁区切り 4 3 6 3" xfId="875" xr:uid="{A83BAF12-7CDF-4EFB-95C2-55DEEFEFB4BF}"/>
    <cellStyle name="桁区切り 4 3 6 3 2" xfId="2080" xr:uid="{9A5C21B8-4D6F-4054-9A11-00FAA6BEEF86}"/>
    <cellStyle name="桁区切り 4 3 6 4" xfId="1498" xr:uid="{190FEE4F-55DB-4A8A-A10B-5A9DA8C63AAF}"/>
    <cellStyle name="桁区切り 4 3 7" xfId="374" xr:uid="{BEA67135-113C-404A-BBF0-C0E7121713D6}"/>
    <cellStyle name="桁区切り 4 3 7 2" xfId="959" xr:uid="{C8F1C07B-AA3A-477A-B305-821D9F4B72A3}"/>
    <cellStyle name="桁区切り 4 3 7 2 2" xfId="2164" xr:uid="{1D191BD5-4770-4A64-86C0-D78D72551ED7}"/>
    <cellStyle name="桁区切り 4 3 7 3" xfId="1582" xr:uid="{3E6FD759-C88B-4DFA-92D0-8023154BC038}"/>
    <cellStyle name="桁区切り 4 3 8" xfId="667" xr:uid="{22D674DE-F461-4C28-AB39-E547893000AA}"/>
    <cellStyle name="桁区切り 4 3 8 2" xfId="1873" xr:uid="{41E203C5-7000-4115-AFE6-311407762EFC}"/>
    <cellStyle name="桁区切り 4 3 9" xfId="1293" xr:uid="{F1E688ED-47F5-49D2-A22F-5CC750F158EB}"/>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2 2 2" xfId="2304" xr:uid="{6322AF52-7063-41C0-96B0-07CA39C85EB3}"/>
    <cellStyle name="桁区切り 4 4 2 2 2 2 3" xfId="1722" xr:uid="{64F721A4-5DF1-4836-B61A-74869D8746D4}"/>
    <cellStyle name="桁区切り 4 4 2 2 2 3" xfId="808" xr:uid="{F9827B59-2055-4539-A120-B70269436283}"/>
    <cellStyle name="桁区切り 4 4 2 2 2 3 2" xfId="2013" xr:uid="{651E4271-FAFC-4E93-A103-DD4F1BF452D8}"/>
    <cellStyle name="桁区切り 4 4 2 2 2 4" xfId="1431" xr:uid="{2F920D1C-5BF5-4E10-B42F-4372D5E2B60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2 2 2" xfId="2372" xr:uid="{DFDFBA2F-5013-4A36-B39E-24984DB9AFF5}"/>
    <cellStyle name="桁区切り 4 4 2 2 3 2 3" xfId="1790" xr:uid="{9EA27ED4-8115-4962-9030-CF0CCBEBEAC0}"/>
    <cellStyle name="桁区切り 4 4 2 2 3 3" xfId="876" xr:uid="{1D560189-2CF6-4D7E-B88E-45F785B31BE4}"/>
    <cellStyle name="桁区切り 4 4 2 2 3 3 2" xfId="2081" xr:uid="{7221F0D0-F929-4A22-8AC7-39967DF2EF1C}"/>
    <cellStyle name="桁区切り 4 4 2 2 3 4" xfId="1499" xr:uid="{AD761AC1-ED5B-4EBB-A055-2B08967894DD}"/>
    <cellStyle name="桁区切り 4 4 2 2 4" xfId="417" xr:uid="{D4044A66-8C7E-475C-AB1C-71566A125649}"/>
    <cellStyle name="桁区切り 4 4 2 2 4 2" xfId="1002" xr:uid="{C48AADC0-1488-4AE9-A8AC-DC80EFB6ED50}"/>
    <cellStyle name="桁区切り 4 4 2 2 4 2 2" xfId="2207" xr:uid="{A0F3B174-D0FF-4452-85A7-39C1514E8CC7}"/>
    <cellStyle name="桁区切り 4 4 2 2 4 3" xfId="1625" xr:uid="{7F319193-3CF6-44CC-8890-0AAD47A9F566}"/>
    <cellStyle name="桁区切り 4 4 2 2 5" xfId="711" xr:uid="{ABE7BBCB-5A26-44C1-9A4B-05325B870A9F}"/>
    <cellStyle name="桁区切り 4 4 2 2 5 2" xfId="1916" xr:uid="{8EB1CB39-939E-4B68-9F70-6CD3A1BC5176}"/>
    <cellStyle name="桁区切り 4 4 2 2 6" xfId="1335" xr:uid="{D502A431-84CC-4CF0-AE69-EAD150DF9341}"/>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2 2 2" xfId="2323" xr:uid="{5EEA80A2-D086-4341-BDF5-3114517E618F}"/>
    <cellStyle name="桁区切り 4 4 2 3 2 2 3" xfId="1741" xr:uid="{A398E7E4-6D16-4491-A04A-86C3D8EA4437}"/>
    <cellStyle name="桁区切り 4 4 2 3 2 3" xfId="827" xr:uid="{0C0DE4AF-7B0F-4FBF-BFC5-2FAD93F36A9A}"/>
    <cellStyle name="桁区切り 4 4 2 3 2 3 2" xfId="2032" xr:uid="{E3726428-6E75-458B-9451-C442B0C65A97}"/>
    <cellStyle name="桁区切り 4 4 2 3 2 4" xfId="1450" xr:uid="{974B9BF8-C65C-4657-85A3-9764E7F39BAC}"/>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2 2 2" xfId="2373" xr:uid="{44DB5D39-30FB-4D1E-BEA6-663B04D4B6D7}"/>
    <cellStyle name="桁区切り 4 4 2 3 3 2 3" xfId="1791" xr:uid="{FEBAD1EE-5C73-4BAB-ABE3-6173D0C8B30D}"/>
    <cellStyle name="桁区切り 4 4 2 3 3 3" xfId="877" xr:uid="{C0F0E54E-DA0E-4122-A49B-A5BA4C77DEEB}"/>
    <cellStyle name="桁区切り 4 4 2 3 3 3 2" xfId="2082" xr:uid="{1735A0C0-539C-4307-B85F-B45170571A89}"/>
    <cellStyle name="桁区切り 4 4 2 3 3 4" xfId="1500" xr:uid="{A718AB61-07AA-4480-A050-BB7EC6C8F4FF}"/>
    <cellStyle name="桁区切り 4 4 2 3 4" xfId="436" xr:uid="{635CFCCB-3A2C-460A-BA0A-6EE2330521A6}"/>
    <cellStyle name="桁区切り 4 4 2 3 4 2" xfId="1021" xr:uid="{C32679F8-94A0-40E9-AB21-6DDC10DEF47C}"/>
    <cellStyle name="桁区切り 4 4 2 3 4 2 2" xfId="2226" xr:uid="{1010B93C-4D55-4ECC-80AE-95A41AEB7CE9}"/>
    <cellStyle name="桁区切り 4 4 2 3 4 3" xfId="1644" xr:uid="{BBD6932E-7730-47F4-99AA-7E61527A4ADB}"/>
    <cellStyle name="桁区切り 4 4 2 3 5" xfId="730" xr:uid="{AA971892-8364-4114-AF4D-5621EF1AA9E6}"/>
    <cellStyle name="桁区切り 4 4 2 3 5 2" xfId="1935" xr:uid="{216BD41A-AB43-40D4-B455-94E4BC0AB825}"/>
    <cellStyle name="桁区切り 4 4 2 3 6" xfId="1354" xr:uid="{EE995CB9-D3A9-4919-8F56-1995CD62A760}"/>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2 2 2" xfId="2272" xr:uid="{D541D018-0481-42E1-85C2-318F77D64C5D}"/>
    <cellStyle name="桁区切り 4 4 2 4 2 3" xfId="1690" xr:uid="{60430BCA-4C59-482B-B18C-8293BBE5C8C3}"/>
    <cellStyle name="桁区切り 4 4 2 4 3" xfId="776" xr:uid="{5D7F8645-5237-40EC-BD23-9885EE478A78}"/>
    <cellStyle name="桁区切り 4 4 2 4 3 2" xfId="1981" xr:uid="{6BA72E3D-7094-410F-8543-0D1E69EB74A5}"/>
    <cellStyle name="桁区切り 4 4 2 4 4" xfId="1399" xr:uid="{9567B9C8-9A54-4F71-91B7-858996879132}"/>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2 2 2" xfId="2374" xr:uid="{090CAFF7-3D6B-4AD9-8915-3993522472B0}"/>
    <cellStyle name="桁区切り 4 4 2 5 2 3" xfId="1792" xr:uid="{BD94018E-11DF-4F47-816A-1CCE16C54AFB}"/>
    <cellStyle name="桁区切り 4 4 2 5 3" xfId="878" xr:uid="{4F393CE8-25FA-4FBD-ACE3-D2A8520D663F}"/>
    <cellStyle name="桁区切り 4 4 2 5 3 2" xfId="2083" xr:uid="{D3C66B09-A12D-4DE2-AD60-372219230D9C}"/>
    <cellStyle name="桁区切り 4 4 2 5 4" xfId="1501" xr:uid="{E260BCAD-E1AC-478F-8C81-FFECE0B60461}"/>
    <cellStyle name="桁区切り 4 4 2 6" xfId="385" xr:uid="{A9C3C00B-9726-4833-9D6C-3C6EBCE67555}"/>
    <cellStyle name="桁区切り 4 4 2 6 2" xfId="970" xr:uid="{FFD9B275-647D-4350-9B17-365E684774FB}"/>
    <cellStyle name="桁区切り 4 4 2 6 2 2" xfId="2175" xr:uid="{6A84302F-2DF9-4CE4-89F4-FB6EF0C16AEC}"/>
    <cellStyle name="桁区切り 4 4 2 6 3" xfId="1593" xr:uid="{BA698DC2-D7FC-4601-900F-D8D9B3E27074}"/>
    <cellStyle name="桁区切り 4 4 2 7" xfId="678" xr:uid="{59B92DC0-0C71-4A31-BE48-56E859538076}"/>
    <cellStyle name="桁区切り 4 4 2 7 2" xfId="1884" xr:uid="{A7F2F0E8-2B08-485F-8FA1-80DB46EDC568}"/>
    <cellStyle name="桁区切り 4 4 2 8" xfId="1304" xr:uid="{9295EAED-C185-43BC-9083-952054D50EE8}"/>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2 2 2" xfId="2296" xr:uid="{DF543CD8-F605-44B5-B893-4699DF673135}"/>
    <cellStyle name="桁区切り 4 4 3 2 2 3" xfId="1714" xr:uid="{1063CCA3-5D8A-4A03-AB0A-FB22ED296B92}"/>
    <cellStyle name="桁区切り 4 4 3 2 3" xfId="800" xr:uid="{879B921F-660E-4811-85AF-238F5F1CA54D}"/>
    <cellStyle name="桁区切り 4 4 3 2 3 2" xfId="2005" xr:uid="{3D882ED5-7C3A-4BD2-BD3F-BD7F35BCB819}"/>
    <cellStyle name="桁区切り 4 4 3 2 4" xfId="1423" xr:uid="{947DBF22-F24E-4C55-B5C7-965C67305E36}"/>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2 2 2" xfId="2375" xr:uid="{95F6CEF8-3EBB-4D4E-BAAD-B75C1C39EB8C}"/>
    <cellStyle name="桁区切り 4 4 3 3 2 3" xfId="1793" xr:uid="{92F1D6BD-8A89-4612-AA9E-CFA71E09FFF9}"/>
    <cellStyle name="桁区切り 4 4 3 3 3" xfId="879" xr:uid="{ECF6D58A-85A3-475C-85C3-67D581DC187C}"/>
    <cellStyle name="桁区切り 4 4 3 3 3 2" xfId="2084" xr:uid="{1E0FD289-AB12-428B-A124-A00D529C5790}"/>
    <cellStyle name="桁区切り 4 4 3 3 4" xfId="1502" xr:uid="{2766DBEA-0B84-4CF2-86BD-D277B317425E}"/>
    <cellStyle name="桁区切り 4 4 3 4" xfId="409" xr:uid="{715B5522-3755-4F49-9642-427B59FD0675}"/>
    <cellStyle name="桁区切り 4 4 3 4 2" xfId="994" xr:uid="{BD6EACAE-0D63-4855-B23D-B02274309673}"/>
    <cellStyle name="桁区切り 4 4 3 4 2 2" xfId="2199" xr:uid="{1FF77001-6940-40F9-80F7-1E19F1D41A03}"/>
    <cellStyle name="桁区切り 4 4 3 4 3" xfId="1617" xr:uid="{C556304B-1AC0-4605-9BEE-56FC7400890B}"/>
    <cellStyle name="桁区切り 4 4 3 5" xfId="703" xr:uid="{DE18A779-1BC6-466F-984F-D16413624320}"/>
    <cellStyle name="桁区切り 4 4 3 5 2" xfId="1908" xr:uid="{7D4A47A3-35DE-4B79-B522-B054BE53AFB3}"/>
    <cellStyle name="桁区切り 4 4 3 6" xfId="1327" xr:uid="{A04E6AAA-6871-4B09-927B-48CFF797CBE1}"/>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2 2 2" xfId="2322" xr:uid="{7DE45FAE-EBE8-47CE-BF12-74C1FDE5F47A}"/>
    <cellStyle name="桁区切り 4 4 4 2 2 3" xfId="1740" xr:uid="{92EAAB04-9709-4D11-839D-EBA84BA3222E}"/>
    <cellStyle name="桁区切り 4 4 4 2 3" xfId="826" xr:uid="{D01CB11F-70A7-42AA-9952-CF56067A96C6}"/>
    <cellStyle name="桁区切り 4 4 4 2 3 2" xfId="2031" xr:uid="{0F5F8505-8767-45F4-A632-0BD1812D9F3B}"/>
    <cellStyle name="桁区切り 4 4 4 2 4" xfId="1449" xr:uid="{2327120A-EE02-4A0E-BE31-F820474B46AC}"/>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2 2 2" xfId="2376" xr:uid="{1C1F2E2B-800C-4197-9728-9E6043128724}"/>
    <cellStyle name="桁区切り 4 4 4 3 2 3" xfId="1794" xr:uid="{A1CFCF23-2660-498C-8365-0E79EE7FDBDB}"/>
    <cellStyle name="桁区切り 4 4 4 3 3" xfId="880" xr:uid="{5A591EC2-C061-4F8C-9FFE-D9E095B9BB67}"/>
    <cellStyle name="桁区切り 4 4 4 3 3 2" xfId="2085" xr:uid="{AE294856-400D-4B8B-9221-B2359B335C30}"/>
    <cellStyle name="桁区切り 4 4 4 3 4" xfId="1503" xr:uid="{48C36B83-B22F-4BC7-9817-1F31494A28F3}"/>
    <cellStyle name="桁区切り 4 4 4 4" xfId="435" xr:uid="{F1647908-097A-430C-9F3D-EF181B65D7DD}"/>
    <cellStyle name="桁区切り 4 4 4 4 2" xfId="1020" xr:uid="{0F953FBD-949B-4931-920A-B2EC4827A3CB}"/>
    <cellStyle name="桁区切り 4 4 4 4 2 2" xfId="2225" xr:uid="{B250F934-66B5-4ECA-A13E-42A9C45C93FC}"/>
    <cellStyle name="桁区切り 4 4 4 4 3" xfId="1643" xr:uid="{E0C1E86B-A99E-4668-AB39-80C177353394}"/>
    <cellStyle name="桁区切り 4 4 4 5" xfId="729" xr:uid="{1D3D8E04-5782-4C00-9FD7-057E132C2F27}"/>
    <cellStyle name="桁区切り 4 4 4 5 2" xfId="1934" xr:uid="{8595931A-FF36-4A06-AD88-B427643661FF}"/>
    <cellStyle name="桁区切り 4 4 4 6" xfId="1353" xr:uid="{06A6389B-458F-419C-A178-1505C254B5C3}"/>
    <cellStyle name="桁区切り 4 4 5" xfId="182" xr:uid="{A753CB29-F835-44F1-AB14-DB41959B9941}"/>
    <cellStyle name="桁区切り 4 4 5 2" xfId="474" xr:uid="{51C0CC07-2350-4DDC-AFB8-9682952E68C8}"/>
    <cellStyle name="桁区切り 4 4 5 2 2" xfId="1059" xr:uid="{EA3BAD70-42C5-4250-9781-79C47A5B0E1F}"/>
    <cellStyle name="桁区切り 4 4 5 2 2 2" xfId="2264" xr:uid="{B2243C52-7BBD-48E7-B29C-8E68EBF4B3CE}"/>
    <cellStyle name="桁区切り 4 4 5 2 3" xfId="1682" xr:uid="{95DAC700-F485-497A-96FF-E796E48CC074}"/>
    <cellStyle name="桁区切り 4 4 5 3" xfId="768" xr:uid="{4C45887E-A39B-4332-BBD6-3B51E1A91FF5}"/>
    <cellStyle name="桁区切り 4 4 5 3 2" xfId="1973" xr:uid="{32A46305-7E7D-43FF-B390-F98F5BB9623B}"/>
    <cellStyle name="桁区切り 4 4 5 4" xfId="1391" xr:uid="{AA4E9462-C2FC-4BF4-AB8A-A1D57485F8E1}"/>
    <cellStyle name="桁区切り 4 4 6" xfId="296" xr:uid="{5F403108-5BEC-4619-8F4D-3A41FA211B85}"/>
    <cellStyle name="桁区切り 4 4 6 2" xfId="587" xr:uid="{365ABA8B-2662-4E04-8433-7C106261A915}"/>
    <cellStyle name="桁区切り 4 4 6 2 2" xfId="1172" xr:uid="{8631122E-40FC-4B01-8516-AF086FE7FD41}"/>
    <cellStyle name="桁区切り 4 4 6 2 2 2" xfId="2377" xr:uid="{5F737F1A-023A-4694-8942-00214ABD9CAC}"/>
    <cellStyle name="桁区切り 4 4 6 2 3" xfId="1795" xr:uid="{6887CC1B-642F-4052-8CAB-4FD06639E228}"/>
    <cellStyle name="桁区切り 4 4 6 3" xfId="881" xr:uid="{9F4FCEBE-AF6E-4E70-A5DE-479AE031CBE7}"/>
    <cellStyle name="桁区切り 4 4 6 3 2" xfId="2086" xr:uid="{0411108D-09A2-4E86-8926-8C896DBE88DC}"/>
    <cellStyle name="桁区切り 4 4 6 4" xfId="1504" xr:uid="{B589A3E5-B7D2-475F-8DDC-A5948583553F}"/>
    <cellStyle name="桁区切り 4 4 7" xfId="377" xr:uid="{4E1CBCE5-B027-4973-9EC6-82783B1FF88F}"/>
    <cellStyle name="桁区切り 4 4 7 2" xfId="962" xr:uid="{E8DDD938-8C8A-4738-AB78-14F57B0AC95C}"/>
    <cellStyle name="桁区切り 4 4 7 2 2" xfId="2167" xr:uid="{24F98507-69FE-4699-A5AE-49253199EF05}"/>
    <cellStyle name="桁区切り 4 4 7 3" xfId="1585" xr:uid="{742D7682-6256-4034-B26C-F6B6E219EE49}"/>
    <cellStyle name="桁区切り 4 4 8" xfId="670" xr:uid="{124DD89D-0A66-466B-8C6F-A00C50CA426D}"/>
    <cellStyle name="桁区切り 4 4 8 2" xfId="1876" xr:uid="{B7411818-2BC1-46AD-8889-9E4AA7DE2900}"/>
    <cellStyle name="桁区切り 4 4 9" xfId="1296" xr:uid="{144847EE-7EBE-4109-9DAE-29492B3EBD4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2 2 2" xfId="2301" xr:uid="{85D199CB-BB40-4E76-8CE2-B6C15B0681E8}"/>
    <cellStyle name="桁区切り 4 5 2 2 2 3" xfId="1719" xr:uid="{32870198-57EE-42DF-8A24-9B348382A246}"/>
    <cellStyle name="桁区切り 4 5 2 2 3" xfId="805" xr:uid="{6AF7768D-5F88-4213-9412-DFEEC321B459}"/>
    <cellStyle name="桁区切り 4 5 2 2 3 2" xfId="2010" xr:uid="{0FD7D107-7FC5-41BD-AC6B-C61CC043C1CA}"/>
    <cellStyle name="桁区切り 4 5 2 2 4" xfId="1428" xr:uid="{23E7D795-5261-4213-814B-0B62B5A81FDE}"/>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2 2 2" xfId="2378" xr:uid="{47035055-59CA-4FEB-A655-E1072CDA6288}"/>
    <cellStyle name="桁区切り 4 5 2 3 2 3" xfId="1796" xr:uid="{15E3E4B4-24EF-4621-B9A5-87A39A0F188E}"/>
    <cellStyle name="桁区切り 4 5 2 3 3" xfId="882" xr:uid="{20C12629-4989-4A6A-9414-F9D53CBE7B8E}"/>
    <cellStyle name="桁区切り 4 5 2 3 3 2" xfId="2087" xr:uid="{9426CBA4-B1BB-43F1-B4EB-81D6510C69C4}"/>
    <cellStyle name="桁区切り 4 5 2 3 4" xfId="1505" xr:uid="{7038D80D-CC9C-4CE1-BCB8-FB51B72FDE81}"/>
    <cellStyle name="桁区切り 4 5 2 4" xfId="414" xr:uid="{E79D8F2B-5C9A-46E0-8FD5-F61BF2049011}"/>
    <cellStyle name="桁区切り 4 5 2 4 2" xfId="999" xr:uid="{1B9F6980-2122-484B-AD97-6C8B70879649}"/>
    <cellStyle name="桁区切り 4 5 2 4 2 2" xfId="2204" xr:uid="{0C766FCB-7B3E-42E3-B106-60EEC0D5EFFB}"/>
    <cellStyle name="桁区切り 4 5 2 4 3" xfId="1622" xr:uid="{7DFE3D47-5E47-4BED-AAD4-FF270FDD1C33}"/>
    <cellStyle name="桁区切り 4 5 2 5" xfId="708" xr:uid="{16EF44C0-F58B-4AAF-B6BB-467ED85CFB24}"/>
    <cellStyle name="桁区切り 4 5 2 5 2" xfId="1913" xr:uid="{A0404195-C102-4D03-A2EC-2DFADCA6E62D}"/>
    <cellStyle name="桁区切り 4 5 2 6" xfId="1332" xr:uid="{21125BE6-6D4F-4462-866A-AC08BC66DDE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2 2 2" xfId="2324" xr:uid="{F47318B3-3192-479D-974C-5773D7FE21F7}"/>
    <cellStyle name="桁区切り 4 5 3 2 2 3" xfId="1742" xr:uid="{1B8BD847-3148-4591-9777-413056ED6F3A}"/>
    <cellStyle name="桁区切り 4 5 3 2 3" xfId="828" xr:uid="{69E96E11-6AC2-46E6-ACAB-D70F9BAE190E}"/>
    <cellStyle name="桁区切り 4 5 3 2 3 2" xfId="2033" xr:uid="{53174971-E705-40C9-8876-9E8B0AE9EB7E}"/>
    <cellStyle name="桁区切り 4 5 3 2 4" xfId="1451" xr:uid="{4A74D551-8B0F-43CD-AA01-D5A60A2A3E4F}"/>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2 2 2" xfId="2379" xr:uid="{128344C8-0DDB-437E-BF32-3383245B93BA}"/>
    <cellStyle name="桁区切り 4 5 3 3 2 3" xfId="1797" xr:uid="{20D4C092-EE52-4188-AF40-FC8545655BE9}"/>
    <cellStyle name="桁区切り 4 5 3 3 3" xfId="883" xr:uid="{EC85FD04-1FDA-4938-8812-03710D25A5CC}"/>
    <cellStyle name="桁区切り 4 5 3 3 3 2" xfId="2088" xr:uid="{D30FCCA5-95FD-42F4-85C6-B37452F6EB9B}"/>
    <cellStyle name="桁区切り 4 5 3 3 4" xfId="1506" xr:uid="{4D9DC00B-7CA0-40C0-A3EE-8ED029B5FF77}"/>
    <cellStyle name="桁区切り 4 5 3 4" xfId="437" xr:uid="{2F9301AB-628C-4058-AA5E-6608152B1C91}"/>
    <cellStyle name="桁区切り 4 5 3 4 2" xfId="1022" xr:uid="{854122F6-2129-4FA5-929C-2CED236266F8}"/>
    <cellStyle name="桁区切り 4 5 3 4 2 2" xfId="2227" xr:uid="{8A0FAEB8-48DC-445D-8237-DAB005245C05}"/>
    <cellStyle name="桁区切り 4 5 3 4 3" xfId="1645" xr:uid="{B9E3E9D5-A384-41C6-AC70-3F9433D7AD3E}"/>
    <cellStyle name="桁区切り 4 5 3 5" xfId="731" xr:uid="{02BF787D-2A35-44E1-A600-1A83013BC065}"/>
    <cellStyle name="桁区切り 4 5 3 5 2" xfId="1936" xr:uid="{147ED874-12A9-4E09-9570-DA4B31684C06}"/>
    <cellStyle name="桁区切り 4 5 3 6" xfId="1355" xr:uid="{7BED1537-12D8-4748-9B7F-A311B1A424C4}"/>
    <cellStyle name="桁区切り 4 5 4" xfId="187" xr:uid="{D4C075C5-F4C1-4546-8EDE-C3CAAE4FD87D}"/>
    <cellStyle name="桁区切り 4 5 4 2" xfId="479" xr:uid="{66987FE5-C97A-4885-9D2E-995810B32AFE}"/>
    <cellStyle name="桁区切り 4 5 4 2 2" xfId="1064" xr:uid="{81A6F421-87C3-4CED-8175-971B27F1AAF1}"/>
    <cellStyle name="桁区切り 4 5 4 2 2 2" xfId="2269" xr:uid="{A4E8E2DA-C84E-4865-8E4E-A2E546D32434}"/>
    <cellStyle name="桁区切り 4 5 4 2 3" xfId="1687" xr:uid="{F9C536EF-50D2-4C9D-B9C4-C147FE4CB291}"/>
    <cellStyle name="桁区切り 4 5 4 3" xfId="773" xr:uid="{136D506A-09A6-4910-B3D5-6311498B1E59}"/>
    <cellStyle name="桁区切り 4 5 4 3 2" xfId="1978" xr:uid="{DAC439C8-FD04-40A3-9D4D-B6D89A9F4727}"/>
    <cellStyle name="桁区切り 4 5 4 4" xfId="1396" xr:uid="{CF5D0671-1461-4F81-AD3E-4D358DF6A3EB}"/>
    <cellStyle name="桁区切り 4 5 5" xfId="299" xr:uid="{B6B88667-F1AA-4760-A480-30A566D34EC8}"/>
    <cellStyle name="桁区切り 4 5 5 2" xfId="590" xr:uid="{8E965637-AF71-4BB9-B8D4-A25EB54293E4}"/>
    <cellStyle name="桁区切り 4 5 5 2 2" xfId="1175" xr:uid="{C06F8209-96BB-47D2-A220-CB8AE50E9C93}"/>
    <cellStyle name="桁区切り 4 5 5 2 2 2" xfId="2380" xr:uid="{ED84A1A5-40AA-4CA5-B2EE-C30FF3FD76DC}"/>
    <cellStyle name="桁区切り 4 5 5 2 3" xfId="1798" xr:uid="{2C487DFB-8C04-438A-829A-B5250EED243E}"/>
    <cellStyle name="桁区切り 4 5 5 3" xfId="884" xr:uid="{5C0B0FFF-F286-4339-A794-C15BD19541F8}"/>
    <cellStyle name="桁区切り 4 5 5 3 2" xfId="2089" xr:uid="{76160B49-3F03-45DC-8C41-0E0CF5402AE0}"/>
    <cellStyle name="桁区切り 4 5 5 4" xfId="1507" xr:uid="{13E50AF9-FFEF-4FF3-8DB1-5C86211557B8}"/>
    <cellStyle name="桁区切り 4 5 6" xfId="382" xr:uid="{9FA55244-C1CD-47BC-B261-F65714EE4B05}"/>
    <cellStyle name="桁区切り 4 5 6 2" xfId="967" xr:uid="{744D259A-6333-45F3-BE8C-8DD1501E20D4}"/>
    <cellStyle name="桁区切り 4 5 6 2 2" xfId="2172" xr:uid="{DE7D8538-C0AC-49B7-A97E-75C28FA2255C}"/>
    <cellStyle name="桁区切り 4 5 6 3" xfId="1590" xr:uid="{D773228E-7489-4744-9D83-8F4A513AA5C2}"/>
    <cellStyle name="桁区切り 4 5 7" xfId="675" xr:uid="{6891FB5D-89CB-4597-8176-3DDA4D5C52C9}"/>
    <cellStyle name="桁区切り 4 5 7 2" xfId="1881" xr:uid="{601AD628-8F37-4C0E-B3DA-4FA60CD5B551}"/>
    <cellStyle name="桁区切り 4 5 8" xfId="1301" xr:uid="{820DF046-C570-42CD-A504-3D546A98B05A}"/>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2 2 2" xfId="2289" xr:uid="{6574EFFE-D20D-4352-AE56-A8D6FE3E4020}"/>
    <cellStyle name="桁区切り 4 7 2 2 3" xfId="1707" xr:uid="{83B5DAD6-3A42-4F76-8248-3E718F044BD3}"/>
    <cellStyle name="桁区切り 4 7 2 3" xfId="793" xr:uid="{E8FDE887-0B69-42C2-AD78-D1A877563959}"/>
    <cellStyle name="桁区切り 4 7 2 3 2" xfId="1998" xr:uid="{3BEACEDF-8DBF-451D-9916-27B0197BE8C3}"/>
    <cellStyle name="桁区切り 4 7 2 4" xfId="1416" xr:uid="{5A0336D1-371F-4AFE-867C-4BE8ECDDB03E}"/>
    <cellStyle name="桁区切り 4 7 3" xfId="300" xr:uid="{4F9DD1C1-FFF3-4B50-AB3C-35BAE8775966}"/>
    <cellStyle name="桁区切り 4 7 3 2" xfId="591" xr:uid="{36F1487D-D918-4B93-A137-352EF91B72D7}"/>
    <cellStyle name="桁区切り 4 7 3 2 2" xfId="1176" xr:uid="{8E244D99-368B-4495-92AB-355BA67125CE}"/>
    <cellStyle name="桁区切り 4 7 3 2 2 2" xfId="2381" xr:uid="{ECFE8EBB-8B0E-454A-87C8-08A5454A53D0}"/>
    <cellStyle name="桁区切り 4 7 3 2 3" xfId="1799" xr:uid="{B5CC616E-31A4-46A0-8AF2-A55A61358044}"/>
    <cellStyle name="桁区切り 4 7 3 3" xfId="885" xr:uid="{63AFA1BA-0514-4864-808D-125E1A37D2D2}"/>
    <cellStyle name="桁区切り 4 7 3 3 2" xfId="2090" xr:uid="{BBCF6FE8-C139-46B1-B00E-0B434188B518}"/>
    <cellStyle name="桁区切り 4 7 3 4" xfId="1508" xr:uid="{6840DE9F-BFCE-4F32-86F9-8E71CBB6F6B0}"/>
    <cellStyle name="桁区切り 4 7 4" xfId="402" xr:uid="{1451F31B-F6B0-4917-AE6C-A7F491E5B10E}"/>
    <cellStyle name="桁区切り 4 7 4 2" xfId="987" xr:uid="{C9773598-E6B3-4714-8ABD-471CDE8C5054}"/>
    <cellStyle name="桁区切り 4 7 4 2 2" xfId="2192" xr:uid="{B8907172-43CB-46FA-AACC-606FFE7962AB}"/>
    <cellStyle name="桁区切り 4 7 4 3" xfId="1610" xr:uid="{B90513E4-648A-4BA6-BA9C-FA4D1C71FD94}"/>
    <cellStyle name="桁区切り 4 7 5" xfId="696" xr:uid="{9CA643A9-DD66-45A7-81C2-A3CA769BDB0E}"/>
    <cellStyle name="桁区切り 4 7 5 2" xfId="1901" xr:uid="{401E7DB3-53D6-48A4-B956-3F9B10AC434B}"/>
    <cellStyle name="桁区切り 4 7 6" xfId="1320" xr:uid="{19EFD794-CC3B-4B73-9D6D-687790DC50F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2 2 2" xfId="2257" xr:uid="{90D1D7AD-FEA8-410A-9853-0E4811F21787}"/>
    <cellStyle name="桁区切り 4 9 2 3" xfId="1675" xr:uid="{C6199D40-27E4-4F97-A6FF-1B50B41FFF8C}"/>
    <cellStyle name="桁区切り 4 9 3" xfId="761" xr:uid="{7C88B289-DB22-41DE-922B-BCCA87E053B5}"/>
    <cellStyle name="桁区切り 4 9 3 2" xfId="1966" xr:uid="{F0641473-3AB1-42A6-BBF3-4F44560ECB67}"/>
    <cellStyle name="桁区切り 4 9 4" xfId="1384" xr:uid="{FAB292D7-C0A5-4507-928C-87B0F38EC6C3}"/>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6 3" xfId="1276" xr:uid="{208D10C8-D5D8-4A66-B8F9-A03205BC2199}"/>
    <cellStyle name="桁区切り 7" xfId="31" xr:uid="{7856A7CC-72AB-40F2-8B83-8D16A8382419}"/>
    <cellStyle name="桁区切り 8" xfId="657" xr:uid="{1FB35C53-298D-487E-B52F-328D64C6371E}"/>
    <cellStyle name="桁区切り 9" xfId="29" xr:uid="{BACA4F9C-1780-4D1C-B021-82D0FC77C918}"/>
    <cellStyle name="桁区切り 9 2" xfId="1260" xr:uid="{6EFE58B1-3001-41E5-BC21-093E39F3E6C7}"/>
    <cellStyle name="桁区切り 9 3" xfId="1279" xr:uid="{86C5B729-25E3-42DC-AC43-0731E17E58AC}"/>
    <cellStyle name="通貨 2" xfId="11" xr:uid="{E693A4ED-AFCE-439E-895B-E16663596A27}"/>
    <cellStyle name="通貨 2 2" xfId="16" xr:uid="{6405E334-5185-4781-A145-9FD0A19BAAA4}"/>
    <cellStyle name="通貨 2 2 2" xfId="37" xr:uid="{678F07CF-9D1B-47F0-A43B-8B1EA54C48BB}"/>
    <cellStyle name="通貨 2 2 2 2" xfId="1283" xr:uid="{7F5CAF6E-B3DB-4C4B-B656-724A85419617}"/>
    <cellStyle name="通貨 2 2 3" xfId="1269" xr:uid="{6003449F-499E-4CF1-8647-55BA07BC8F9E}"/>
    <cellStyle name="通貨 2 3" xfId="19" xr:uid="{0C3EF493-DF4E-4DF7-BC74-5C5A09BC1FE5}"/>
    <cellStyle name="通貨 2 3 2" xfId="1270" xr:uid="{1B9DD4F9-DB6A-44C5-B892-E235113823CE}"/>
    <cellStyle name="通貨 2 4" xfId="33" xr:uid="{D8537389-7188-49DE-BB1A-1F927F247B09}"/>
    <cellStyle name="通貨 2 4 2" xfId="1281" xr:uid="{1AFFDF7C-264E-4203-9126-7CDAE0ABF58F}"/>
    <cellStyle name="通貨 2 5" xfId="1266" xr:uid="{B52E8418-5A55-4F68-91A7-A44B8F9A3DDB}"/>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2 2 2" xfId="2325" xr:uid="{D6336D2A-5868-4A23-8561-8B43B94D0139}"/>
    <cellStyle name="標準 11 3 2 2 3" xfId="1743" xr:uid="{B1F497D5-ADB5-4FFE-A679-BF7BC35A3756}"/>
    <cellStyle name="標準 11 3 2 3" xfId="829" xr:uid="{88D4892A-4254-4657-BC33-CB3DC375E757}"/>
    <cellStyle name="標準 11 3 2 3 2" xfId="2034" xr:uid="{E514181A-BA20-4981-9A5A-4CFD8621B473}"/>
    <cellStyle name="標準 11 3 2 4" xfId="1248" xr:uid="{EB67F120-1595-40FB-94E2-4DB5846E3A66}"/>
    <cellStyle name="標準 11 3 2 4 2" xfId="2453" xr:uid="{10A6DB8A-2A1C-48D7-BCCC-43C8ED92B72C}"/>
    <cellStyle name="標準 11 3 2 5" xfId="1452" xr:uid="{A0236C88-75F9-4550-931E-4ECB961624E2}"/>
    <cellStyle name="標準 11 3 3" xfId="301" xr:uid="{87510B32-7485-4F33-8E1A-C728411EDC55}"/>
    <cellStyle name="標準 11 3 3 2" xfId="592" xr:uid="{C8B5EDE1-F2E5-432A-925E-0610075636C0}"/>
    <cellStyle name="標準 11 3 3 2 2" xfId="1177" xr:uid="{0A2390D7-1A1B-4567-BB34-59345965AD01}"/>
    <cellStyle name="標準 11 3 3 2 2 2" xfId="2382" xr:uid="{F831D8E4-4880-46A6-9DE5-82DEAE82CEE1}"/>
    <cellStyle name="標準 11 3 3 2 3" xfId="1800" xr:uid="{4DF33A68-08FF-4ACB-A70B-AB795AB197CC}"/>
    <cellStyle name="標準 11 3 3 3" xfId="886" xr:uid="{4B577AE5-4BDF-4C07-88FA-7C8CA11F01B0}"/>
    <cellStyle name="標準 11 3 3 3 2" xfId="2091" xr:uid="{27046A63-3035-4856-AB2F-DF404D69E460}"/>
    <cellStyle name="標準 11 3 3 4" xfId="1509" xr:uid="{A1513D19-F7EE-45BC-9377-4A9CDB8104AC}"/>
    <cellStyle name="標準 11 3 4" xfId="438" xr:uid="{59BAE829-4EF5-4524-B9E6-C9ADC4ECC03E}"/>
    <cellStyle name="標準 11 3 4 2" xfId="1023" xr:uid="{07C6CDCB-4415-41D0-946E-BC0EED3923AD}"/>
    <cellStyle name="標準 11 3 4 2 2" xfId="2228" xr:uid="{4E34350E-14FA-4CAC-8D19-765ED453E154}"/>
    <cellStyle name="標準 11 3 4 3" xfId="1646" xr:uid="{E816F2F2-8300-4B33-B13F-61A41F4AA0AA}"/>
    <cellStyle name="標準 11 3 5" xfId="732" xr:uid="{56E84B45-C9EB-447E-912D-788023128171}"/>
    <cellStyle name="標準 11 3 5 2" xfId="1937" xr:uid="{9CBF0EDF-9F04-4687-9A74-5BA248BAA76D}"/>
    <cellStyle name="標準 11 3 6" xfId="36" xr:uid="{C66919D1-5381-42F3-A3A8-98BEB0D3BD11}"/>
    <cellStyle name="標準 11 3 6 2" xfId="1282" xr:uid="{3AB0B955-2B6D-43AD-A5DB-1436A3AF831C}"/>
    <cellStyle name="標準 11 3 7" xfId="1268" xr:uid="{7070A595-F4CA-44D5-BA91-F900F0016F8B}"/>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2 2 2" xfId="2327" xr:uid="{F7CD7FC6-6A37-4BE2-82E7-C7C504104CC3}"/>
    <cellStyle name="標準 12 2 2 2 3" xfId="1745" xr:uid="{36B2BE6E-F33E-4F8D-99C2-5FB1E41F1BEF}"/>
    <cellStyle name="標準 12 2 2 3" xfId="831" xr:uid="{D8506EA5-4F46-4651-B59D-5ADD4D8F5CC8}"/>
    <cellStyle name="標準 12 2 2 3 2" xfId="2036" xr:uid="{46C50286-AC70-41AD-A7B3-1482AD275801}"/>
    <cellStyle name="標準 12 2 2 4" xfId="1454" xr:uid="{E7A65B33-B1AE-4E4B-8F37-BF6F91EE7D52}"/>
    <cellStyle name="標準 12 2 3" xfId="302" xr:uid="{10BE0D78-5D11-453F-A73D-0D260E5A62B5}"/>
    <cellStyle name="標準 12 2 3 2" xfId="593" xr:uid="{2AEEDE45-32B1-42E5-A55E-8E693B265A82}"/>
    <cellStyle name="標準 12 2 3 2 2" xfId="1178" xr:uid="{1A8DC970-BA64-4DDD-8C2B-FF56EC9A6E31}"/>
    <cellStyle name="標準 12 2 3 2 2 2" xfId="2383" xr:uid="{05AB0D57-F2E7-492B-B92A-3A956D9A4913}"/>
    <cellStyle name="標準 12 2 3 2 3" xfId="1801" xr:uid="{8A958641-3174-4BB4-8456-ED985FE6D49C}"/>
    <cellStyle name="標準 12 2 3 3" xfId="887" xr:uid="{6AE40959-43F7-41FC-B797-F4D2608CFBF9}"/>
    <cellStyle name="標準 12 2 3 3 2" xfId="2092" xr:uid="{964E66F9-1A76-4655-85D5-018F3C4383FA}"/>
    <cellStyle name="標準 12 2 3 4" xfId="1510" xr:uid="{D28432DE-6981-46B1-A58D-C81E11518E5D}"/>
    <cellStyle name="標準 12 2 4" xfId="440" xr:uid="{338413A5-3379-45F8-8826-269E61904A14}"/>
    <cellStyle name="標準 12 2 4 2" xfId="1025" xr:uid="{FBD8DCFA-1177-493C-BDE2-A6BBF4895DD8}"/>
    <cellStyle name="標準 12 2 4 2 2" xfId="2230" xr:uid="{E3BCBB85-F7D2-417B-BC90-3EEFD1CB9A64}"/>
    <cellStyle name="標準 12 2 4 3" xfId="1648" xr:uid="{F7EF9E9B-8BA8-4E0A-A731-3CD9A0057A22}"/>
    <cellStyle name="標準 12 2 5" xfId="734" xr:uid="{F304CA8A-2334-4EE7-B258-70E44FE2353D}"/>
    <cellStyle name="標準 12 2 5 2" xfId="1939" xr:uid="{1FD48E34-7495-49B9-B197-C341757C143C}"/>
    <cellStyle name="標準 12 2 6" xfId="1357" xr:uid="{241A961C-ED0E-45B1-90E2-531591790DB2}"/>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2 2 2" xfId="2326" xr:uid="{C4D80A5E-DC55-4C66-B3FB-0CC64D121D28}"/>
    <cellStyle name="標準 12 3 2 2 3" xfId="1744" xr:uid="{AECE26E8-3B9E-442B-9DA3-9F458421D786}"/>
    <cellStyle name="標準 12 3 2 3" xfId="830" xr:uid="{97F15208-860C-4AD3-BAA5-5BE4EAC70269}"/>
    <cellStyle name="標準 12 3 2 3 2" xfId="2035" xr:uid="{6D84688E-214B-4C0B-BC66-C9E13D564D23}"/>
    <cellStyle name="標準 12 3 2 4" xfId="1453" xr:uid="{B60B787A-779D-4831-8E21-01E1C7F0962A}"/>
    <cellStyle name="標準 12 3 3" xfId="303" xr:uid="{C6FA1D1D-DAEC-44F1-B26B-074BD885AA9B}"/>
    <cellStyle name="標準 12 3 3 2" xfId="594" xr:uid="{E8D49CE6-2F81-402C-9B3D-7CE17CE8FC4C}"/>
    <cellStyle name="標準 12 3 3 2 2" xfId="1179" xr:uid="{52172558-3EB4-44B7-85A3-3D6D2077BD80}"/>
    <cellStyle name="標準 12 3 3 2 2 2" xfId="2384" xr:uid="{B818FC43-F438-43E8-B41E-43AEA17DFD0C}"/>
    <cellStyle name="標準 12 3 3 2 3" xfId="1802" xr:uid="{BFD6080E-629B-4023-90AB-5E8B2D2A64AC}"/>
    <cellStyle name="標準 12 3 3 3" xfId="888" xr:uid="{8D4505CD-1383-415D-B81D-C85A2EE4B830}"/>
    <cellStyle name="標準 12 3 3 3 2" xfId="2093" xr:uid="{F7502B9F-5292-434D-B84C-96610F3F367E}"/>
    <cellStyle name="標準 12 3 3 4" xfId="1511" xr:uid="{F0BC6359-DF47-4DE7-8A77-308FAABC5687}"/>
    <cellStyle name="標準 12 3 4" xfId="439" xr:uid="{602E6C59-E3C9-4EB9-8C42-49AEB615994A}"/>
    <cellStyle name="標準 12 3 4 2" xfId="1024" xr:uid="{31EDCF5B-1E80-4820-B65F-F67B376A9C68}"/>
    <cellStyle name="標準 12 3 4 2 2" xfId="2229" xr:uid="{3CCFBBF7-6796-4BDB-B992-29015D4B813E}"/>
    <cellStyle name="標準 12 3 4 3" xfId="1647" xr:uid="{8F073CB2-AC52-4B74-89FE-B831E53AE144}"/>
    <cellStyle name="標準 12 3 5" xfId="733" xr:uid="{1E444C0F-EE98-421F-985C-BEE56E852517}"/>
    <cellStyle name="標準 12 3 5 2" xfId="1938" xr:uid="{A1297EE6-E995-407F-9673-66F70C7C0F9D}"/>
    <cellStyle name="標準 12 3 6" xfId="1356" xr:uid="{DCAA9B76-6A2B-4993-95E4-28ADFF5790FF}"/>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2 2 2" xfId="2314" xr:uid="{BE756750-4732-4ECF-8814-5B065717D16E}"/>
    <cellStyle name="標準 14 2 2 2 2 3" xfId="1732" xr:uid="{070AA9DD-15E9-43A5-9440-B7D9834FF080}"/>
    <cellStyle name="標準 14 2 2 2 3" xfId="818" xr:uid="{AE3093E4-38BF-4BD3-9A3C-351F74A23651}"/>
    <cellStyle name="標準 14 2 2 2 3 2" xfId="2023" xr:uid="{4103550B-FF62-40AF-9DE7-6668BC73888E}"/>
    <cellStyle name="標準 14 2 2 2 4" xfId="1441" xr:uid="{0E2E698D-8A0C-4B90-B673-B91ABE40F986}"/>
    <cellStyle name="標準 14 2 2 3" xfId="304" xr:uid="{0157D06A-7148-4DAC-8474-0A7F5B7C5C6E}"/>
    <cellStyle name="標準 14 2 2 3 2" xfId="595" xr:uid="{2CE4D36E-387F-4300-87D9-2A2F548E6C18}"/>
    <cellStyle name="標準 14 2 2 3 2 2" xfId="1180" xr:uid="{9648E129-43FC-4091-8C64-022C307A2828}"/>
    <cellStyle name="標準 14 2 2 3 2 2 2" xfId="2385" xr:uid="{303AC641-D880-4832-80FE-9A7D9D283FF3}"/>
    <cellStyle name="標準 14 2 2 3 2 3" xfId="1803" xr:uid="{57C5EACF-B145-4B7D-B256-738E72450B7D}"/>
    <cellStyle name="標準 14 2 2 3 3" xfId="889" xr:uid="{BB1147BE-EE95-4F00-8AC4-E878D1EA404D}"/>
    <cellStyle name="標準 14 2 2 3 3 2" xfId="2094" xr:uid="{8C6398D9-E4EE-4CA1-8B8F-C0AF0F25276E}"/>
    <cellStyle name="標準 14 2 2 3 4" xfId="1512" xr:uid="{5E3372F4-4326-4282-B0EF-76F1DB4E005C}"/>
    <cellStyle name="標準 14 2 2 4" xfId="427" xr:uid="{FF5C16CA-D0BA-4C98-9432-B84824351A3C}"/>
    <cellStyle name="標準 14 2 2 4 2" xfId="1012" xr:uid="{CF46F651-D704-4093-BD82-B11D33353BD3}"/>
    <cellStyle name="標準 14 2 2 4 2 2" xfId="2217" xr:uid="{52DBD833-D559-4D06-B447-11FDB96DA534}"/>
    <cellStyle name="標準 14 2 2 4 3" xfId="1635" xr:uid="{5A8FB07A-6E1F-449D-8720-57029CEAAE5D}"/>
    <cellStyle name="標準 14 2 2 5" xfId="721" xr:uid="{A41CC590-6CFD-4178-AD46-3F26464D6E89}"/>
    <cellStyle name="標準 14 2 2 5 2" xfId="1926" xr:uid="{00ED6405-0537-4167-98FB-982111470C54}"/>
    <cellStyle name="標準 14 2 2 6" xfId="1345" xr:uid="{DB64F808-81EB-4E71-A227-BFE6E8D79EDA}"/>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2 2 2" xfId="2329" xr:uid="{772639D9-F761-4409-8F68-3D54AA096C50}"/>
    <cellStyle name="標準 14 2 3 2 2 3" xfId="1747" xr:uid="{2C30A332-A47A-48B7-B259-7713B1DE0091}"/>
    <cellStyle name="標準 14 2 3 2 3" xfId="833" xr:uid="{1359DFDB-6207-4FEF-9FD9-16EDBCC3000B}"/>
    <cellStyle name="標準 14 2 3 2 3 2" xfId="2038" xr:uid="{0B0152A9-C2E5-4FDD-8248-975CB45EAD3A}"/>
    <cellStyle name="標準 14 2 3 2 4" xfId="1456" xr:uid="{6114D8D1-F1C5-46D9-918B-B3FAC2D4563A}"/>
    <cellStyle name="標準 14 2 3 3" xfId="305" xr:uid="{64811CCC-4D2E-453F-BE18-4FC03AB5269A}"/>
    <cellStyle name="標準 14 2 3 3 2" xfId="596" xr:uid="{F9D07452-B18B-4DDB-A286-F7D90DD4996C}"/>
    <cellStyle name="標準 14 2 3 3 2 2" xfId="1181" xr:uid="{AB4675B7-6246-4C5C-B158-2160B4B35BA9}"/>
    <cellStyle name="標準 14 2 3 3 2 2 2" xfId="2386" xr:uid="{19462F1E-99AF-4C28-A9B2-67A4A65A8A99}"/>
    <cellStyle name="標準 14 2 3 3 2 3" xfId="1804" xr:uid="{CC52C287-9D07-492B-88A1-254FE06756FC}"/>
    <cellStyle name="標準 14 2 3 3 3" xfId="890" xr:uid="{246C823D-141F-47A4-A978-2EABBDDBD148}"/>
    <cellStyle name="標準 14 2 3 3 3 2" xfId="2095" xr:uid="{2007A2EA-2DDB-4753-8450-E7F330A5F73C}"/>
    <cellStyle name="標準 14 2 3 3 4" xfId="1513" xr:uid="{245CEAD5-3F53-4491-945A-DA9AE87E1D15}"/>
    <cellStyle name="標準 14 2 3 4" xfId="442" xr:uid="{EAE57851-2A86-49FA-82DB-ED67B2195042}"/>
    <cellStyle name="標準 14 2 3 4 2" xfId="1027" xr:uid="{2F39C98B-8F84-454F-82B8-91C99082FBAD}"/>
    <cellStyle name="標準 14 2 3 4 2 2" xfId="2232" xr:uid="{C0499574-3F96-4790-9B74-7DB09850EDE8}"/>
    <cellStyle name="標準 14 2 3 4 3" xfId="1650" xr:uid="{96D35F2D-6539-449E-B4AA-61535389A9BC}"/>
    <cellStyle name="標準 14 2 3 5" xfId="736" xr:uid="{A8C665E5-2207-4727-8B96-CEE54FDADAA0}"/>
    <cellStyle name="標準 14 2 3 5 2" xfId="1941" xr:uid="{0FA0E738-CD8F-493B-A8C8-0E7557BA1E24}"/>
    <cellStyle name="標準 14 2 3 6" xfId="1359" xr:uid="{689E2B56-E2B6-4BFD-8865-E5E5FD046F89}"/>
    <cellStyle name="標準 14 2 4" xfId="200" xr:uid="{60BC8B5D-8335-4CDF-9507-BDCDD47AD942}"/>
    <cellStyle name="標準 14 2 4 2" xfId="492" xr:uid="{64D35F55-F90D-461F-B2A2-E0E19A7FF8BF}"/>
    <cellStyle name="標準 14 2 4 2 2" xfId="1077" xr:uid="{58D54E40-B606-4712-9013-D41B33DE8D55}"/>
    <cellStyle name="標準 14 2 4 2 2 2" xfId="2282" xr:uid="{7FA8AE97-4B1E-4700-8D29-B7B027D52FA4}"/>
    <cellStyle name="標準 14 2 4 2 3" xfId="1700" xr:uid="{89DC53F1-1553-4938-8C48-3A5DEA2F3DD0}"/>
    <cellStyle name="標準 14 2 4 3" xfId="786" xr:uid="{0DDFF4E1-B4E9-4D60-8BE1-40B0F28DF248}"/>
    <cellStyle name="標準 14 2 4 3 2" xfId="1991" xr:uid="{293C6955-AF25-4C76-BAFD-04E4F0293ABA}"/>
    <cellStyle name="標準 14 2 4 4" xfId="1409" xr:uid="{493533FC-BD5E-444D-8707-9FDC655FA5B1}"/>
    <cellStyle name="標準 14 2 5" xfId="306" xr:uid="{C346AC65-3ECC-406A-82A6-A2E24B6153BF}"/>
    <cellStyle name="標準 14 2 5 2" xfId="597" xr:uid="{5E1B7B07-FE91-4C72-8936-F0C89131E78C}"/>
    <cellStyle name="標準 14 2 5 2 2" xfId="1182" xr:uid="{D1D4B4ED-ED79-413A-B708-0BAD235DF74E}"/>
    <cellStyle name="標準 14 2 5 2 2 2" xfId="2387" xr:uid="{3D1DC7DC-697B-4ED8-A27B-D86A8E61C16F}"/>
    <cellStyle name="標準 14 2 5 2 3" xfId="1805" xr:uid="{F46D7AC9-E026-4194-B48F-12573AF97C8C}"/>
    <cellStyle name="標準 14 2 5 3" xfId="891" xr:uid="{AB04E318-7DB3-48F6-B639-ED5A8239A481}"/>
    <cellStyle name="標準 14 2 5 3 2" xfId="2096" xr:uid="{2BFFFD04-24BF-43B7-BA2F-F94CB4DDE923}"/>
    <cellStyle name="標準 14 2 5 4" xfId="1514" xr:uid="{8EE4D2A0-D877-4136-BC62-42386E95388D}"/>
    <cellStyle name="標準 14 2 6" xfId="395" xr:uid="{17F10C3E-BA6D-497E-A9D8-A87119A98D3A}"/>
    <cellStyle name="標準 14 2 6 2" xfId="980" xr:uid="{5BA5AE5F-5088-40E5-9BF4-69D7E278F99B}"/>
    <cellStyle name="標準 14 2 6 2 2" xfId="2185" xr:uid="{8D7C6539-9ABC-408B-AE61-A024C1ACC742}"/>
    <cellStyle name="標準 14 2 6 3" xfId="1603" xr:uid="{5EBC1D73-A4F5-4C4A-A614-DD7D92A4AB57}"/>
    <cellStyle name="標準 14 2 7" xfId="688" xr:uid="{99D6C96F-7CD7-4934-B66F-FF0A08CC9E35}"/>
    <cellStyle name="標準 14 2 7 2" xfId="1894" xr:uid="{E73DD723-EF57-425E-8307-28FBD9DAE038}"/>
    <cellStyle name="標準 14 2 8" xfId="1241" xr:uid="{8EE3E95E-29D1-43B8-B665-81FE913ACC29}"/>
    <cellStyle name="標準 14 2 8 2" xfId="2446" xr:uid="{9CDAC10E-2454-4488-A519-6AA8C04D50C3}"/>
    <cellStyle name="標準 14 2 9" xfId="1314" xr:uid="{E0DFA630-7842-4174-A31E-ECF3B79E2E08}"/>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2 2 2" xfId="2312" xr:uid="{3D254296-E5FE-4C60-BCDA-479C53599B55}"/>
    <cellStyle name="標準 14 3 2 2 3" xfId="1730" xr:uid="{433C81BB-8BA3-4BCA-8E3E-6158B7F58963}"/>
    <cellStyle name="標準 14 3 2 3" xfId="816" xr:uid="{5AA3E95C-DADB-4C0E-B4FC-5B659D528C73}"/>
    <cellStyle name="標準 14 3 2 3 2" xfId="2021" xr:uid="{7EC7A20E-A672-4460-99FD-A65D0A794ECD}"/>
    <cellStyle name="標準 14 3 2 4" xfId="1439" xr:uid="{71B2EF9C-DB9C-498C-AB28-672A291A0A87}"/>
    <cellStyle name="標準 14 3 3" xfId="307" xr:uid="{B215A9CE-BDA9-4B0C-B189-9E3C0C9F3EDE}"/>
    <cellStyle name="標準 14 3 3 2" xfId="598" xr:uid="{CF18B315-2A55-41A2-BFE0-37A19B4A5BE0}"/>
    <cellStyle name="標準 14 3 3 2 2" xfId="1183" xr:uid="{C428F15E-566B-4079-8CCC-E3975376688E}"/>
    <cellStyle name="標準 14 3 3 2 2 2" xfId="2388" xr:uid="{03E230D0-3353-47F7-A554-ECA246DDF6C7}"/>
    <cellStyle name="標準 14 3 3 2 3" xfId="1806" xr:uid="{2BEA180C-D954-4469-A45F-4EDED6792F78}"/>
    <cellStyle name="標準 14 3 3 3" xfId="892" xr:uid="{61F454C4-6584-40BB-8F76-0CC808C62684}"/>
    <cellStyle name="標準 14 3 3 3 2" xfId="2097" xr:uid="{D7256529-6191-446E-B105-61583ECAB0A6}"/>
    <cellStyle name="標準 14 3 3 4" xfId="1515" xr:uid="{7EFA7DB5-B027-497A-B9EB-118BB69CBE16}"/>
    <cellStyle name="標準 14 3 4" xfId="425" xr:uid="{D5C97CBC-D354-4F8E-87CC-AD54A5ABC3A7}"/>
    <cellStyle name="標準 14 3 4 2" xfId="1010" xr:uid="{33F2C6A1-9964-4688-B425-3432950D1254}"/>
    <cellStyle name="標準 14 3 4 2 2" xfId="2215" xr:uid="{77EC7949-77A0-436B-9496-D7504559680B}"/>
    <cellStyle name="標準 14 3 4 3" xfId="1633" xr:uid="{094AF8A6-6BA8-48CD-A71F-5258DF8ECAF5}"/>
    <cellStyle name="標準 14 3 5" xfId="719" xr:uid="{D17E6A5B-73C8-45D3-B8A6-8142E938596C}"/>
    <cellStyle name="標準 14 3 5 2" xfId="1924" xr:uid="{0C115CD6-93F0-4267-B884-D30960752D62}"/>
    <cellStyle name="標準 14 3 6" xfId="1343" xr:uid="{F7065A1F-AC98-4837-A226-84B7A7E20CC6}"/>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2 2 2" xfId="2328" xr:uid="{55E5D8FE-C622-4961-86A9-A37D88122541}"/>
    <cellStyle name="標準 14 4 2 2 3" xfId="1746" xr:uid="{C2454A6B-9E41-4F7D-A4D0-00FBEA072F75}"/>
    <cellStyle name="標準 14 4 2 3" xfId="832" xr:uid="{13DFEAE5-4A4B-4B3E-AB21-370F71584BF2}"/>
    <cellStyle name="標準 14 4 2 3 2" xfId="2037" xr:uid="{1570966E-3AF6-49D2-B148-B88241A22135}"/>
    <cellStyle name="標準 14 4 2 4" xfId="1455" xr:uid="{0B720ECD-6461-4716-B09B-BF3A7033C79E}"/>
    <cellStyle name="標準 14 4 3" xfId="308" xr:uid="{22740DAE-A123-4B0C-A161-3137E0FC042F}"/>
    <cellStyle name="標準 14 4 3 2" xfId="599" xr:uid="{1CC4CD47-7304-40F2-B193-CE64C315634F}"/>
    <cellStyle name="標準 14 4 3 2 2" xfId="1184" xr:uid="{BEDA4E48-2CBF-4D47-9F72-EFEEE83C6EFF}"/>
    <cellStyle name="標準 14 4 3 2 2 2" xfId="2389" xr:uid="{961939A6-7139-4A12-88CB-257EE0C1C563}"/>
    <cellStyle name="標準 14 4 3 2 3" xfId="1807" xr:uid="{532B8828-39E8-40AB-97F9-596D26307E54}"/>
    <cellStyle name="標準 14 4 3 3" xfId="893" xr:uid="{7020BCD7-D461-409D-95B6-38A8BC3BB1C4}"/>
    <cellStyle name="標準 14 4 3 3 2" xfId="2098" xr:uid="{4B1F9913-A825-4F39-9A5D-DC41FBEA54DC}"/>
    <cellStyle name="標準 14 4 3 4" xfId="1516" xr:uid="{1E18A27F-BF6A-425F-92E2-707C47B9B409}"/>
    <cellStyle name="標準 14 4 4" xfId="441" xr:uid="{7B6CB593-3423-44D7-BF0D-E8636926E4F3}"/>
    <cellStyle name="標準 14 4 4 2" xfId="1026" xr:uid="{F8E2AEC7-092F-43E0-9575-F61B2D4C5E9B}"/>
    <cellStyle name="標準 14 4 4 2 2" xfId="2231" xr:uid="{16E2294A-09DE-4922-8A45-1D9B5DDAFACA}"/>
    <cellStyle name="標準 14 4 4 3" xfId="1649" xr:uid="{4C96C0D8-1B0B-4D9B-BA4A-67573DB19E05}"/>
    <cellStyle name="標準 14 4 5" xfId="735" xr:uid="{653DF7DA-865C-4244-B4BD-72A28FAE8EC5}"/>
    <cellStyle name="標準 14 4 5 2" xfId="1940" xr:uid="{AB9A256A-3E4D-4F46-9D40-93A7134FE593}"/>
    <cellStyle name="標準 14 4 6" xfId="1358" xr:uid="{6800FF52-3E3F-47F4-9471-1686D3D3C2D9}"/>
    <cellStyle name="標準 14 5" xfId="198" xr:uid="{95D6FC49-576D-4526-B750-A2745BEEECBD}"/>
    <cellStyle name="標準 14 5 2" xfId="490" xr:uid="{F3176E58-6CC9-449E-BC80-BF309D2FB42C}"/>
    <cellStyle name="標準 14 5 2 2" xfId="1075" xr:uid="{213D0501-86C7-4A9A-99B5-C6C360241AEF}"/>
    <cellStyle name="標準 14 5 2 2 2" xfId="2280" xr:uid="{C2BB0355-8ED6-4C57-B966-0EE3C94E3872}"/>
    <cellStyle name="標準 14 5 2 3" xfId="1698" xr:uid="{77D9FB8E-EFAF-4C79-AF59-FB8ED5FFA9C0}"/>
    <cellStyle name="標準 14 5 3" xfId="784" xr:uid="{21F8E5B6-33EA-40B9-A058-7505DC771906}"/>
    <cellStyle name="標準 14 5 3 2" xfId="1989" xr:uid="{450CB535-012D-4053-8E5F-C49AA0A25F9D}"/>
    <cellStyle name="標準 14 5 4" xfId="1407" xr:uid="{11D2925A-0565-4AAA-8014-DE56754144C6}"/>
    <cellStyle name="標準 14 6" xfId="309" xr:uid="{142BAEA4-714A-476A-A91F-983AD9972B63}"/>
    <cellStyle name="標準 14 6 2" xfId="600" xr:uid="{EA2717D3-8850-418A-92B2-CCAD20F06F8F}"/>
    <cellStyle name="標準 14 6 2 2" xfId="1185" xr:uid="{CB135FF9-9471-46DB-B71B-06E2426CDD2A}"/>
    <cellStyle name="標準 14 6 2 2 2" xfId="2390" xr:uid="{09C07685-9954-46FD-A23B-FD383E2B1436}"/>
    <cellStyle name="標準 14 6 2 3" xfId="1808" xr:uid="{54625CB3-4651-42BF-8435-9309E1E08ED8}"/>
    <cellStyle name="標準 14 6 3" xfId="894" xr:uid="{E946DB12-FCE8-43A6-AC5E-EA442BDAD419}"/>
    <cellStyle name="標準 14 6 3 2" xfId="2099" xr:uid="{6FAE6317-4C0E-414D-85E3-26D1B8F9B862}"/>
    <cellStyle name="標準 14 6 4" xfId="1517" xr:uid="{ADC47014-1195-4214-B452-CC7B2A7D6154}"/>
    <cellStyle name="標準 14 7" xfId="393" xr:uid="{A45901C9-E03A-4981-A672-CD0914DD9BE7}"/>
    <cellStyle name="標準 14 7 2" xfId="978" xr:uid="{E2CA32BE-92CF-4215-AF72-EA9B924F7DAC}"/>
    <cellStyle name="標準 14 7 2 2" xfId="2183" xr:uid="{85ACEE1A-8F11-47E9-9D5D-6A561A346875}"/>
    <cellStyle name="標準 14 7 3" xfId="1601" xr:uid="{55315EEC-2E1A-48DE-A6B6-42585050042C}"/>
    <cellStyle name="標準 14 8" xfId="686" xr:uid="{36DF8F9A-7E59-445E-9EAB-75D1856DB974}"/>
    <cellStyle name="標準 14 8 2" xfId="1892" xr:uid="{34EA68C3-966F-444A-8438-5F37F075B45D}"/>
    <cellStyle name="標準 14 9" xfId="1312" xr:uid="{D7877F3A-3BF4-4177-80BB-373ECC774FF3}"/>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8 2" xfId="1278" xr:uid="{8F18F802-5E84-42E1-858C-2490864AF615}"/>
    <cellStyle name="標準 19" xfId="1243" xr:uid="{4C8ADB39-A7C6-43A3-9723-332DF5EF250C}"/>
    <cellStyle name="標準 19 2" xfId="1251" xr:uid="{6F880B42-1EBE-40B8-A7FD-1613D874783C}"/>
    <cellStyle name="標準 19 2 2" xfId="1261" xr:uid="{D11C1414-FCF7-4407-B741-B5BD953DCAC7}"/>
    <cellStyle name="標準 19 2 2 2" xfId="2463" xr:uid="{9C6551D9-FE8D-420B-B626-A7B7C08E7D45}"/>
    <cellStyle name="標準 19 2 3" xfId="2456" xr:uid="{5815A44D-D85F-4DB3-82E1-4A8135F2B9BF}"/>
    <cellStyle name="標準 19 3" xfId="2448" xr:uid="{DF6D464A-185A-46A6-94FF-036CB9073164}"/>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4 2 2" xfId="2459" xr:uid="{B42A62BE-65D8-4DF2-8826-80EB4A76EA1F}"/>
    <cellStyle name="標準 2 5" xfId="52" xr:uid="{CA861B2A-2929-4C68-86F9-F7AEFEEAE8F8}"/>
    <cellStyle name="標準 2 5 2" xfId="147" xr:uid="{F522B665-BB28-4377-97B1-75B145F133BC}"/>
    <cellStyle name="標準 2 6" xfId="146" xr:uid="{D609AFD3-0D0A-465E-BB58-1D752D4E6603}"/>
    <cellStyle name="標準 2 7" xfId="1265" xr:uid="{EBC72C8A-7110-45DD-A89A-627A82646391}"/>
    <cellStyle name="標準 2_★H25補正 ＺＥＢ 様式及び作成要領 記入例(2)　（書類関係②）システム提案概要" xfId="47" xr:uid="{42814235-377B-4FE3-B702-728BD16926D7}"/>
    <cellStyle name="標準 20" xfId="1245" xr:uid="{6BBF152C-74B5-4A3E-B0C8-E0DF404395F6}"/>
    <cellStyle name="標準 20 2" xfId="2450" xr:uid="{5061BF2A-9CD8-417E-8E2B-58D9937EDB07}"/>
    <cellStyle name="標準 21" xfId="1258" xr:uid="{3F983842-C94A-467A-BAE0-1AE55D9E9837}"/>
    <cellStyle name="標準 21 2" xfId="2461" xr:uid="{9B669C5B-D1B1-4595-9ECA-430828F88501}"/>
    <cellStyle name="標準 22" xfId="2467" xr:uid="{5A2ABAAE-5250-4637-97C1-36F317461079}"/>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2 2" xfId="1274" xr:uid="{32DC9557-E28E-411B-94EE-5902A3A058A3}"/>
    <cellStyle name="標準 4 2 2 3" xfId="1247" xr:uid="{00C54C86-1F8B-4662-A0A3-D18E546E80DF}"/>
    <cellStyle name="標準 4 2 2 3 2" xfId="2452" xr:uid="{D6037725-2F33-4E74-8913-A4889A4F492B}"/>
    <cellStyle name="標準 4 2 2 4" xfId="1250" xr:uid="{3C384E9E-2568-4296-899C-EA4CB07B3520}"/>
    <cellStyle name="標準 4 2 2 4 2" xfId="1262" xr:uid="{187CDA7A-1A30-44AD-A971-E9855E1C79E7}"/>
    <cellStyle name="標準 4 2 2 4 2 2" xfId="2464" xr:uid="{DA49E6AB-5C2F-4A45-881E-833723B5935A}"/>
    <cellStyle name="標準 4 2 2 4 3" xfId="2455" xr:uid="{064888AC-841A-4D87-9C05-639D73043E83}"/>
    <cellStyle name="標準 4 2 2 5" xfId="1273" xr:uid="{E2D6F49C-A8CA-4414-AC62-3AB8CE4EE5FC}"/>
    <cellStyle name="標準 4 2 3" xfId="48" xr:uid="{7791C6EB-30AC-4C99-B927-C883493C6528}"/>
    <cellStyle name="標準 4 2 4" xfId="1271" xr:uid="{EBC2FE18-A80C-40F1-81C7-DA1E2402422D}"/>
    <cellStyle name="標準 4 3" xfId="50" xr:uid="{9582FE28-6AF6-41FF-A3A3-B1A860EB500F}"/>
    <cellStyle name="標準 4 4" xfId="128" xr:uid="{355D3392-6C2F-45C1-8EE1-488C5C8E4A24}"/>
    <cellStyle name="標準 4 5" xfId="44" xr:uid="{286AC08D-136C-486E-95EF-7EC84103FF19}"/>
    <cellStyle name="標準 4 6" xfId="1267" xr:uid="{52071502-D190-4CAC-956D-4CD0D0A5F813}"/>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0 2 2" xfId="2156" xr:uid="{1C128F21-CB1D-4526-9BBF-22E5D2ADF835}"/>
    <cellStyle name="標準 5 10 3" xfId="1574" xr:uid="{920782BF-1906-4C9A-A98D-FE6BD8365033}"/>
    <cellStyle name="標準 5 11" xfId="659" xr:uid="{7AB8D868-7C68-429E-BBDC-D4D493DB8C47}"/>
    <cellStyle name="標準 5 11 2" xfId="1865" xr:uid="{8988D896-9071-4125-A4CB-540C347230E5}"/>
    <cellStyle name="標準 5 12" xfId="53" xr:uid="{7C351AAD-F3C6-4276-99CA-4F24EEDB3836}"/>
    <cellStyle name="標準 5 12 2" xfId="1285" xr:uid="{A730416D-28F9-4AA7-9EF3-9717EBC08E60}"/>
    <cellStyle name="標準 5 13" xfId="1272" xr:uid="{0995B075-C3D9-4A05-BD24-8A0FEAC47173}"/>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2 2 2" xfId="2311" xr:uid="{6D7838A8-D97D-49BA-B7BF-28D91879D8CB}"/>
    <cellStyle name="標準 5 2 2 2 2 3" xfId="1729" xr:uid="{CB98704D-8F57-44A6-B058-06CCF0774843}"/>
    <cellStyle name="標準 5 2 2 2 3" xfId="815" xr:uid="{94191FA3-F1B1-41E1-A386-B9EEFF3D772A}"/>
    <cellStyle name="標準 5 2 2 2 3 2" xfId="2020" xr:uid="{FCF2FA71-A207-4237-8E1E-F305E301C493}"/>
    <cellStyle name="標準 5 2 2 2 4" xfId="1438" xr:uid="{EBDDAB8C-6CF5-4BB3-A6B0-EBE0EA348E08}"/>
    <cellStyle name="標準 5 2 2 3" xfId="310" xr:uid="{2D3EF72D-C402-4549-9B82-09D1265B5BAC}"/>
    <cellStyle name="標準 5 2 2 3 2" xfId="601" xr:uid="{1B5812A0-069F-4CBA-B653-8E299BCFEFD6}"/>
    <cellStyle name="標準 5 2 2 3 2 2" xfId="1186" xr:uid="{87D5BF92-935A-45F6-8DCB-FC4D87CE440B}"/>
    <cellStyle name="標準 5 2 2 3 2 2 2" xfId="2391" xr:uid="{B74F08D6-226F-4770-9989-4E53C43380EB}"/>
    <cellStyle name="標準 5 2 2 3 2 3" xfId="1809" xr:uid="{2EEA341E-923E-4891-A44F-07340118B176}"/>
    <cellStyle name="標準 5 2 2 3 3" xfId="895" xr:uid="{D3AD83BB-6BAA-4987-BE2A-FCF9F1584F76}"/>
    <cellStyle name="標準 5 2 2 3 3 2" xfId="2100" xr:uid="{BBA80078-4D13-425F-A62F-25E4C26C6E5B}"/>
    <cellStyle name="標準 5 2 2 3 4" xfId="1518" xr:uid="{2AA66A62-342D-4E96-863B-C6DDDC55FB26}"/>
    <cellStyle name="標準 5 2 2 4" xfId="424" xr:uid="{97E825D0-7EA1-4883-8A79-9365317B4C58}"/>
    <cellStyle name="標準 5 2 2 4 2" xfId="1009" xr:uid="{2BDA1AF4-7A03-4D22-9F72-5BE7B2B5AF10}"/>
    <cellStyle name="標準 5 2 2 4 2 2" xfId="2214" xr:uid="{BB96798D-1454-486D-8046-7EF91BEECA3C}"/>
    <cellStyle name="標準 5 2 2 4 3" xfId="1632" xr:uid="{F59C219D-4F71-4D4E-8E25-73F5678C9D0D}"/>
    <cellStyle name="標準 5 2 2 5" xfId="718" xr:uid="{291DB8D5-6EC5-4A67-BEBE-3DD81519AF8C}"/>
    <cellStyle name="標準 5 2 2 5 2" xfId="1923" xr:uid="{DF3A8329-6E14-454E-AADF-DDAB4FC06835}"/>
    <cellStyle name="標準 5 2 2 6" xfId="1342" xr:uid="{E854D7FA-13D6-42CF-BA82-1251EAECAA63}"/>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2 2 2" xfId="2330" xr:uid="{0A348643-B1FD-4BB8-9230-62E35320793E}"/>
    <cellStyle name="標準 5 2 3 2 2 3" xfId="1748" xr:uid="{5CDEDBF8-CA7F-44DB-A18D-DC2AD5BED4DF}"/>
    <cellStyle name="標準 5 2 3 2 3" xfId="834" xr:uid="{9C4FBA71-A819-404D-8002-FF60D49AEC47}"/>
    <cellStyle name="標準 5 2 3 2 3 2" xfId="2039" xr:uid="{0CD054A6-E471-4AC4-9DA5-6CF0A9BB15E8}"/>
    <cellStyle name="標準 5 2 3 2 4" xfId="1457" xr:uid="{3457602E-3CFF-4ACB-9A9F-7FC9C3E76A9C}"/>
    <cellStyle name="標準 5 2 3 3" xfId="311" xr:uid="{06D721BD-D894-463D-8DDA-7617314BF99C}"/>
    <cellStyle name="標準 5 2 3 3 2" xfId="602" xr:uid="{0492D801-3133-496D-B030-90444620637A}"/>
    <cellStyle name="標準 5 2 3 3 2 2" xfId="1187" xr:uid="{25C0D73E-4227-41EB-BCC3-FDDFF2B304EF}"/>
    <cellStyle name="標準 5 2 3 3 2 2 2" xfId="2392" xr:uid="{2BBBE50D-561B-467E-8EC9-04CA0BADAB70}"/>
    <cellStyle name="標準 5 2 3 3 2 3" xfId="1810" xr:uid="{D7B532EC-474F-463E-BBD8-5A7659D7595E}"/>
    <cellStyle name="標準 5 2 3 3 3" xfId="896" xr:uid="{73B52FE5-5413-467D-B24A-47CBD8657648}"/>
    <cellStyle name="標準 5 2 3 3 3 2" xfId="2101" xr:uid="{FE23EBA3-FE82-4981-BA88-0B30AD771C1C}"/>
    <cellStyle name="標準 5 2 3 3 4" xfId="1519" xr:uid="{BCBC3F36-9116-490F-8B6A-720B63626CFE}"/>
    <cellStyle name="標準 5 2 3 4" xfId="443" xr:uid="{63CEB8DF-270B-4519-94C0-BB9244A735A2}"/>
    <cellStyle name="標準 5 2 3 4 2" xfId="1028" xr:uid="{91F12BB0-3BEE-4183-978C-138C3C845D0F}"/>
    <cellStyle name="標準 5 2 3 4 2 2" xfId="2233" xr:uid="{5619A1F2-BFE3-468A-A655-7F3B2647A358}"/>
    <cellStyle name="標準 5 2 3 4 3" xfId="1651" xr:uid="{DE59FABF-600E-43BA-9FEC-07C54F81F58F}"/>
    <cellStyle name="標準 5 2 3 5" xfId="737" xr:uid="{0D4D554D-81CD-438A-ACB0-BC0B02A8568C}"/>
    <cellStyle name="標準 5 2 3 5 2" xfId="1942" xr:uid="{7D28B447-95E6-4BA5-AB68-5600264990E3}"/>
    <cellStyle name="標準 5 2 3 6" xfId="1360" xr:uid="{B7CDCFA6-9C0A-487E-8E74-D82AC4EE1728}"/>
    <cellStyle name="標準 5 2 4" xfId="197" xr:uid="{1F88BE10-D2BC-4FC6-9793-9F8E78BF07D3}"/>
    <cellStyle name="標準 5 2 4 2" xfId="489" xr:uid="{0E1A0E66-7874-49C5-9C95-569A324AF6D8}"/>
    <cellStyle name="標準 5 2 4 2 2" xfId="1074" xr:uid="{B6F8F3D9-7783-41D6-8C93-E1D06F7F2F56}"/>
    <cellStyle name="標準 5 2 4 2 2 2" xfId="2279" xr:uid="{95F449EF-BF1C-4C53-ADE2-11C31C16C2D2}"/>
    <cellStyle name="標準 5 2 4 2 3" xfId="1697" xr:uid="{83B666E6-BA2B-4F77-A3B6-A13E0CA1E0BB}"/>
    <cellStyle name="標準 5 2 4 3" xfId="783" xr:uid="{D07AA3B2-DA9A-4FFC-BB63-D2E3D2319054}"/>
    <cellStyle name="標準 5 2 4 3 2" xfId="1988" xr:uid="{022BFC60-E464-4827-9611-D819774B29D3}"/>
    <cellStyle name="標準 5 2 4 4" xfId="1406" xr:uid="{79A55A57-D749-4C2D-A80C-DA8B57DE1B85}"/>
    <cellStyle name="標準 5 2 5" xfId="312" xr:uid="{39EC181F-6FFA-4A7F-A9CA-DFDDE441FF66}"/>
    <cellStyle name="標準 5 2 5 2" xfId="603" xr:uid="{831590EB-231D-4F23-8E18-9E0E02A9B541}"/>
    <cellStyle name="標準 5 2 5 2 2" xfId="1188" xr:uid="{C8639C1C-9431-478B-91D8-E9E5BDE7DB2A}"/>
    <cellStyle name="標準 5 2 5 2 2 2" xfId="2393" xr:uid="{489CD245-942E-41B0-9D56-040CC03E90BB}"/>
    <cellStyle name="標準 5 2 5 2 3" xfId="1811" xr:uid="{F00927D8-2B98-4D62-AEBD-8C8687DCC859}"/>
    <cellStyle name="標準 5 2 5 3" xfId="897" xr:uid="{8285F2C6-40FA-4CEA-81E2-405D7ECEC234}"/>
    <cellStyle name="標準 5 2 5 3 2" xfId="2102" xr:uid="{C03D0406-04A9-4339-8878-55655EC9FD20}"/>
    <cellStyle name="標準 5 2 5 4" xfId="1520" xr:uid="{F5C22A40-F22F-4507-AA6F-F48B1496A237}"/>
    <cellStyle name="標準 5 2 6" xfId="392" xr:uid="{DDB61C9A-1CDB-4EDB-9371-88294828C4FD}"/>
    <cellStyle name="標準 5 2 6 2" xfId="977" xr:uid="{F23F8C23-CACF-483F-AECB-B5689C6DD1AF}"/>
    <cellStyle name="標準 5 2 6 2 2" xfId="2182" xr:uid="{79283CCB-BEE7-4B0E-B7E3-EAF323B9C518}"/>
    <cellStyle name="標準 5 2 6 3" xfId="1600" xr:uid="{D799EFBE-8E79-40D9-8F7E-79153FEA1EF3}"/>
    <cellStyle name="標準 5 2 7" xfId="685" xr:uid="{6C921434-D40E-445D-BF3C-03BD381D7BFB}"/>
    <cellStyle name="標準 5 2 7 2" xfId="1891" xr:uid="{8FF65F54-FBF2-423F-BC83-45E550B37D35}"/>
    <cellStyle name="標準 5 2 8" xfId="1311" xr:uid="{D9E63DAE-25ED-46AA-A643-CB638C03D44C}"/>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2 2 2" xfId="2298" xr:uid="{F0169881-BC64-4E1A-B49D-3D98A315FD85}"/>
    <cellStyle name="標準 5 3 2 2 2 3" xfId="1716" xr:uid="{C27954C3-A999-41FF-AD65-5009DCC1179D}"/>
    <cellStyle name="標準 5 3 2 2 3" xfId="802" xr:uid="{D142EEF4-8A13-4F6F-99F5-6D1961551C02}"/>
    <cellStyle name="標準 5 3 2 2 3 2" xfId="2007" xr:uid="{4863E5CB-D0CC-4DF2-84B6-CBD63635FF6E}"/>
    <cellStyle name="標準 5 3 2 2 4" xfId="1425" xr:uid="{E19237BC-02FE-414F-B723-713BD1BB095E}"/>
    <cellStyle name="標準 5 3 2 3" xfId="313" xr:uid="{E3005BB8-F150-4AD1-8085-2246D857ACB9}"/>
    <cellStyle name="標準 5 3 2 3 2" xfId="604" xr:uid="{6312C669-24F8-4FC9-8B15-A61C19D289FE}"/>
    <cellStyle name="標準 5 3 2 3 2 2" xfId="1189" xr:uid="{0B91E504-B154-4417-B35C-2F64DF8F4B39}"/>
    <cellStyle name="標準 5 3 2 3 2 2 2" xfId="2394" xr:uid="{D0C1AC42-B4B4-4AEC-B049-E684B337D26C}"/>
    <cellStyle name="標準 5 3 2 3 2 3" xfId="1812" xr:uid="{ABB8948F-297A-4830-ABAA-8B41FDFE7396}"/>
    <cellStyle name="標準 5 3 2 3 3" xfId="898" xr:uid="{956ABA0B-88CC-48C6-A290-0A44D68CD506}"/>
    <cellStyle name="標準 5 3 2 3 3 2" xfId="2103" xr:uid="{86829DC1-7E0A-4B34-BD46-1782C625539A}"/>
    <cellStyle name="標準 5 3 2 3 4" xfId="1521" xr:uid="{770F42BF-234E-4EAC-AA26-C0447C6023E0}"/>
    <cellStyle name="標準 5 3 2 4" xfId="411" xr:uid="{E5A25CEA-DD29-4A74-BE9A-A35E4CD4F833}"/>
    <cellStyle name="標準 5 3 2 4 2" xfId="996" xr:uid="{7584FDEF-22BF-47A3-A956-75DA6FF5790F}"/>
    <cellStyle name="標準 5 3 2 4 2 2" xfId="2201" xr:uid="{52B80B0A-A5CD-45DE-BE74-3B1F0714B7D6}"/>
    <cellStyle name="標準 5 3 2 4 3" xfId="1619" xr:uid="{1EC03E38-6587-46A4-AB7F-8453F6495605}"/>
    <cellStyle name="標準 5 3 2 5" xfId="705" xr:uid="{C72D0F01-580E-45AD-BB76-52ED5534912F}"/>
    <cellStyle name="標準 5 3 2 5 2" xfId="1910" xr:uid="{A68AF55D-35BC-4C28-907C-6E88A0EFE8AC}"/>
    <cellStyle name="標準 5 3 2 6" xfId="1329" xr:uid="{47D8B7F1-812F-4C4B-9A75-F5C37C3569B4}"/>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2 2 2" xfId="2331" xr:uid="{40D8314C-BA1E-47B7-AEFA-7D8BB6C3554B}"/>
    <cellStyle name="標準 5 3 3 2 2 3" xfId="1749" xr:uid="{93612272-8E9B-4C64-94E5-EAABCF457370}"/>
    <cellStyle name="標準 5 3 3 2 3" xfId="835" xr:uid="{F8BC0F62-1FA4-45DF-A2A2-F10C1FFD42CE}"/>
    <cellStyle name="標準 5 3 3 2 3 2" xfId="2040" xr:uid="{CBE8DA2A-04FB-4395-B1EE-2B38AAD6C8C5}"/>
    <cellStyle name="標準 5 3 3 2 4" xfId="1458" xr:uid="{EF98E910-7619-447E-B69E-11119F6B0C25}"/>
    <cellStyle name="標準 5 3 3 3" xfId="314" xr:uid="{26095779-CCC8-4156-9DF7-97154FCBDDD2}"/>
    <cellStyle name="標準 5 3 3 3 2" xfId="605" xr:uid="{32EFA029-28B1-4A02-BAA0-0456A07D985D}"/>
    <cellStyle name="標準 5 3 3 3 2 2" xfId="1190" xr:uid="{A8DE1C41-75D5-4DD9-B542-FA77E46CA246}"/>
    <cellStyle name="標準 5 3 3 3 2 2 2" xfId="2395" xr:uid="{BC1831FB-D0A5-4A78-B426-52BEE2561F4D}"/>
    <cellStyle name="標準 5 3 3 3 2 3" xfId="1813" xr:uid="{82188DE6-AB54-4E23-A16A-134DC20561AB}"/>
    <cellStyle name="標準 5 3 3 3 3" xfId="899" xr:uid="{7CB776FB-3CA2-4EA2-A8E3-9725D12D5310}"/>
    <cellStyle name="標準 5 3 3 3 3 2" xfId="2104" xr:uid="{87A1528F-515B-49E6-A17D-8C35687417F5}"/>
    <cellStyle name="標準 5 3 3 3 4" xfId="1522" xr:uid="{DC51D9BA-22CE-49E2-A7CE-E818F0FB3E25}"/>
    <cellStyle name="標準 5 3 3 4" xfId="444" xr:uid="{2F906139-15C0-4E22-AB13-115C42CDA31B}"/>
    <cellStyle name="標準 5 3 3 4 2" xfId="1029" xr:uid="{E063D291-B37E-4C7E-9F76-13E997142C30}"/>
    <cellStyle name="標準 5 3 3 4 2 2" xfId="2234" xr:uid="{89A2E81B-67ED-4DBA-BDCE-9358EA7C6387}"/>
    <cellStyle name="標準 5 3 3 4 3" xfId="1652" xr:uid="{F6899246-3304-4D4E-BB79-51035000DC92}"/>
    <cellStyle name="標準 5 3 3 5" xfId="738" xr:uid="{5F8CA8B1-472A-4CF9-9BE6-B956519502BA}"/>
    <cellStyle name="標準 5 3 3 5 2" xfId="1943" xr:uid="{7CC480FB-52DC-4B6F-96DA-18ED2312C662}"/>
    <cellStyle name="標準 5 3 3 6" xfId="1361" xr:uid="{738992DE-43E2-444B-B9F4-B74C60A65175}"/>
    <cellStyle name="標準 5 3 4" xfId="184" xr:uid="{A0263A3D-60B3-4DFA-BAB0-70B500956209}"/>
    <cellStyle name="標準 5 3 4 2" xfId="476" xr:uid="{433C15BF-B474-4E03-B187-5FE5D9DC444F}"/>
    <cellStyle name="標準 5 3 4 2 2" xfId="1061" xr:uid="{C5CC9365-0962-46BC-A1DC-821C3B95AB7A}"/>
    <cellStyle name="標準 5 3 4 2 2 2" xfId="2266" xr:uid="{FBD8D90E-DEEF-4117-A323-3D88DC36277C}"/>
    <cellStyle name="標準 5 3 4 2 3" xfId="1684" xr:uid="{7A0466EF-03B1-4CA6-B564-3B2437987599}"/>
    <cellStyle name="標準 5 3 4 3" xfId="770" xr:uid="{FC723BB7-D640-4651-B7C5-A94A2039D84D}"/>
    <cellStyle name="標準 5 3 4 3 2" xfId="1975" xr:uid="{9AB94DB6-1710-4BA3-AD56-B13B94687DA3}"/>
    <cellStyle name="標準 5 3 4 4" xfId="1393" xr:uid="{98744F79-FDC3-49C7-9608-F8C13757DF07}"/>
    <cellStyle name="標準 5 3 5" xfId="315" xr:uid="{1DDB1C60-F828-4573-A9A4-3C7A19E575D5}"/>
    <cellStyle name="標準 5 3 5 2" xfId="606" xr:uid="{357E7201-FCB3-42F7-B04F-EFC12B985ED8}"/>
    <cellStyle name="標準 5 3 5 2 2" xfId="1191" xr:uid="{D8BADCFA-CDB0-4A71-9BAE-B87AF7FE3995}"/>
    <cellStyle name="標準 5 3 5 2 2 2" xfId="2396" xr:uid="{77C1F096-0949-48CD-B7BF-2202452AEAB5}"/>
    <cellStyle name="標準 5 3 5 2 3" xfId="1814" xr:uid="{DD4E08AC-6086-4F79-9520-AE1AC983A009}"/>
    <cellStyle name="標準 5 3 5 3" xfId="900" xr:uid="{0D6C6828-FBB4-4B38-A59C-AF1223391BEC}"/>
    <cellStyle name="標準 5 3 5 3 2" xfId="2105" xr:uid="{B58E1710-59E0-40E3-A1B7-DBB39DDB434C}"/>
    <cellStyle name="標準 5 3 5 4" xfId="1523" xr:uid="{1990C6BD-F825-4360-B686-4A24C4BA63DF}"/>
    <cellStyle name="標準 5 3 6" xfId="379" xr:uid="{46BEECF5-26F3-4048-893E-EF2D415EC205}"/>
    <cellStyle name="標準 5 3 6 2" xfId="964" xr:uid="{33326759-22C0-49A4-B5BA-38A8F94CA6D5}"/>
    <cellStyle name="標準 5 3 6 2 2" xfId="2169" xr:uid="{4DEE6556-32F2-4030-8089-DE7457246751}"/>
    <cellStyle name="標準 5 3 6 3" xfId="1587" xr:uid="{0A9B20D1-B3CE-4220-8C18-7F96EC19B801}"/>
    <cellStyle name="標準 5 3 7" xfId="672" xr:uid="{DB33B652-41E7-4F65-810D-0A395ABE0BA4}"/>
    <cellStyle name="標準 5 3 7 2" xfId="1878" xr:uid="{41375556-7316-4DF9-969E-156D2B66C7FE}"/>
    <cellStyle name="標準 5 3 8" xfId="1298" xr:uid="{C780B152-3D56-4334-815A-086CF2AA8F16}"/>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2 2 2" xfId="2313" xr:uid="{FD647253-CE3B-4BC5-A80A-2C30CBA038C4}"/>
    <cellStyle name="標準 5 4 2 2 2 3" xfId="1731" xr:uid="{A8962112-FBFA-4314-9EBC-62889E9E665C}"/>
    <cellStyle name="標準 5 4 2 2 3" xfId="817" xr:uid="{4F325C24-9ABC-4870-9611-2306C8249DD7}"/>
    <cellStyle name="標準 5 4 2 2 3 2" xfId="2022" xr:uid="{EC9F467C-25E4-409A-A165-0FA30C534735}"/>
    <cellStyle name="標準 5 4 2 2 4" xfId="1440" xr:uid="{A49A6E11-C970-4CDD-93D1-8E41E5A08890}"/>
    <cellStyle name="標準 5 4 2 3" xfId="316" xr:uid="{21D04DA1-2747-4C25-825E-814930642248}"/>
    <cellStyle name="標準 5 4 2 3 2" xfId="607" xr:uid="{CE951F1C-4919-4A9F-BE42-1127F686CF3D}"/>
    <cellStyle name="標準 5 4 2 3 2 2" xfId="1192" xr:uid="{F151445F-E944-418A-91A6-9AD0E135CDC3}"/>
    <cellStyle name="標準 5 4 2 3 2 2 2" xfId="2397" xr:uid="{6B8B012E-DDDE-4E6D-9B0A-29BBB0EF1627}"/>
    <cellStyle name="標準 5 4 2 3 2 3" xfId="1815" xr:uid="{5F49396F-0A22-4BCB-A3B0-1B3CB8128BC4}"/>
    <cellStyle name="標準 5 4 2 3 3" xfId="901" xr:uid="{5FB30266-82F4-4074-919E-B183EE8DDA84}"/>
    <cellStyle name="標準 5 4 2 3 3 2" xfId="2106" xr:uid="{BE7F7525-979D-4DD8-B1B0-33373AFE6117}"/>
    <cellStyle name="標準 5 4 2 3 4" xfId="1524" xr:uid="{0BF80624-5017-4B83-A9EF-0AFD42016006}"/>
    <cellStyle name="標準 5 4 2 4" xfId="426" xr:uid="{2CA4623E-A1FD-4F58-BAE6-B338301D244D}"/>
    <cellStyle name="標準 5 4 2 4 2" xfId="1011" xr:uid="{196C42EB-C4D6-4CC4-BC8A-4864A47D07BB}"/>
    <cellStyle name="標準 5 4 2 4 2 2" xfId="2216" xr:uid="{FE9A6AB2-2260-4F5E-9198-7310D0579633}"/>
    <cellStyle name="標準 5 4 2 4 3" xfId="1634" xr:uid="{C34B8A5A-B3E1-4FF5-A256-0A176CB10A26}"/>
    <cellStyle name="標準 5 4 2 5" xfId="720" xr:uid="{132C61E4-F95A-417D-ABE8-AAB44728BDE2}"/>
    <cellStyle name="標準 5 4 2 5 2" xfId="1925" xr:uid="{581252DB-BD4F-4D4E-A9C5-91083215285C}"/>
    <cellStyle name="標準 5 4 2 6" xfId="1344" xr:uid="{D2304F38-BE33-4A7E-812D-12546597866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2 2 2" xfId="2332" xr:uid="{C2A6A2B3-93F9-48F9-B2B5-B7B0B2190657}"/>
    <cellStyle name="標準 5 4 3 2 2 3" xfId="1750" xr:uid="{41FDE754-B254-4742-BB6C-BFE8D4CDCCE0}"/>
    <cellStyle name="標準 5 4 3 2 3" xfId="836" xr:uid="{1E750A14-BE36-47AC-BE1B-9324285E1686}"/>
    <cellStyle name="標準 5 4 3 2 3 2" xfId="2041" xr:uid="{D1FB31FA-365F-4A2E-9794-913AE0275C14}"/>
    <cellStyle name="標準 5 4 3 2 4" xfId="1459" xr:uid="{10E5C117-48FF-47C0-B58A-687748B08FFB}"/>
    <cellStyle name="標準 5 4 3 3" xfId="317" xr:uid="{79D06406-8B2A-47F6-A85F-EC86EECCFD99}"/>
    <cellStyle name="標準 5 4 3 3 2" xfId="608" xr:uid="{E2E4D80D-8D27-45BC-8B3C-FD2D74E816AA}"/>
    <cellStyle name="標準 5 4 3 3 2 2" xfId="1193" xr:uid="{C49C9FFF-A47D-4EA1-8312-5263521815D0}"/>
    <cellStyle name="標準 5 4 3 3 2 2 2" xfId="2398" xr:uid="{3D288B8C-33A5-4DC9-9A29-362594B22983}"/>
    <cellStyle name="標準 5 4 3 3 2 3" xfId="1816" xr:uid="{D7AB69D9-6DB8-4295-8F67-248A10B5AAA5}"/>
    <cellStyle name="標準 5 4 3 3 3" xfId="902" xr:uid="{EF6F977B-D0FF-471F-B95E-FB341182CE40}"/>
    <cellStyle name="標準 5 4 3 3 3 2" xfId="2107" xr:uid="{D6C1774D-8B1B-47EC-A98E-5BA9415B4870}"/>
    <cellStyle name="標準 5 4 3 3 4" xfId="1525" xr:uid="{DFE869B2-D5EF-4623-A2A8-75C111AEEA48}"/>
    <cellStyle name="標準 5 4 3 4" xfId="445" xr:uid="{E814432A-85B4-42E2-8884-94CDF4FA2C90}"/>
    <cellStyle name="標準 5 4 3 4 2" xfId="1030" xr:uid="{D5B1DE49-1078-45EF-9914-4766CDEF54C1}"/>
    <cellStyle name="標準 5 4 3 4 2 2" xfId="2235" xr:uid="{C3B9CE44-D8F2-4CBC-8B07-A092B54423EA}"/>
    <cellStyle name="標準 5 4 3 4 3" xfId="1653" xr:uid="{8A37B96E-3E71-4C50-95AB-D49F360EE329}"/>
    <cellStyle name="標準 5 4 3 5" xfId="739" xr:uid="{E3E38818-D7EE-4F43-8900-5D041ED3B30D}"/>
    <cellStyle name="標準 5 4 3 5 2" xfId="1944" xr:uid="{1D969343-A5D0-444D-A95E-F193821D4652}"/>
    <cellStyle name="標準 5 4 3 6" xfId="1362" xr:uid="{137EE8B4-0167-4746-B55B-79224F1BFCEF}"/>
    <cellStyle name="標準 5 4 4" xfId="199" xr:uid="{3DBD7878-395F-441D-8118-DBE326F1AFA6}"/>
    <cellStyle name="標準 5 4 4 2" xfId="491" xr:uid="{70B5FF41-ECFC-4B71-80D1-02434E522105}"/>
    <cellStyle name="標準 5 4 4 2 2" xfId="1076" xr:uid="{AAEC89AF-49D1-4488-BF6A-2B39991BAC8F}"/>
    <cellStyle name="標準 5 4 4 2 2 2" xfId="2281" xr:uid="{CD303960-012E-415B-BE37-EF0C0962C30E}"/>
    <cellStyle name="標準 5 4 4 2 3" xfId="1699" xr:uid="{743CF608-C98D-4D49-BB22-2E7ECDC06920}"/>
    <cellStyle name="標準 5 4 4 3" xfId="785" xr:uid="{35CE0841-1005-42A4-98B9-850FD7052EE7}"/>
    <cellStyle name="標準 5 4 4 3 2" xfId="1990" xr:uid="{00769667-C937-40C6-9BD8-97FC06B67FD2}"/>
    <cellStyle name="標準 5 4 4 4" xfId="1408" xr:uid="{E3F55F16-6F62-4E4E-A9FC-19291D51CBC1}"/>
    <cellStyle name="標準 5 4 5" xfId="318" xr:uid="{7BA07C34-30E7-4079-964E-8E3D767A86E5}"/>
    <cellStyle name="標準 5 4 5 2" xfId="609" xr:uid="{7893F7B8-890C-4C97-9D0A-EE739601E090}"/>
    <cellStyle name="標準 5 4 5 2 2" xfId="1194" xr:uid="{39B4FF18-C8C1-40AE-A5C1-B4E51F1EF693}"/>
    <cellStyle name="標準 5 4 5 2 2 2" xfId="2399" xr:uid="{A871205F-8EA2-4B7C-BB6C-0066D3905249}"/>
    <cellStyle name="標準 5 4 5 2 3" xfId="1817" xr:uid="{2C93E300-375D-493A-BCB3-4697E125A8BD}"/>
    <cellStyle name="標準 5 4 5 3" xfId="903" xr:uid="{A70D2013-07D4-438A-9FA3-8150C9679181}"/>
    <cellStyle name="標準 5 4 5 3 2" xfId="2108" xr:uid="{1FDAD7A0-F894-4DDF-865D-6376ACF056C2}"/>
    <cellStyle name="標準 5 4 5 4" xfId="1526" xr:uid="{DBB8CC32-5E6F-463F-A2D9-B5C47F50A250}"/>
    <cellStyle name="標準 5 4 6" xfId="394" xr:uid="{8D165A7B-995C-41D3-A93B-EA31777894A9}"/>
    <cellStyle name="標準 5 4 6 2" xfId="979" xr:uid="{D25A33B7-CC58-45B2-8FAC-3C56284D12CF}"/>
    <cellStyle name="標準 5 4 6 2 2" xfId="2184" xr:uid="{AC6EA0FE-0E3C-486A-994F-68AFA0AFD699}"/>
    <cellStyle name="標準 5 4 6 3" xfId="1602" xr:uid="{978CE8AE-A5FA-4CAD-BC75-4D8A66A55624}"/>
    <cellStyle name="標準 5 4 7" xfId="687" xr:uid="{4D3097A2-C148-4DB0-BA3B-126FFB85FA53}"/>
    <cellStyle name="標準 5 4 7 2" xfId="1893" xr:uid="{316A24D5-A004-4800-B7E6-F982D7551E4B}"/>
    <cellStyle name="標準 5 4 8" xfId="1313" xr:uid="{B6FBE6F4-2183-4B25-AA9B-24CD52FFEDF7}"/>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2 2 2" xfId="2334" xr:uid="{5C3AAF7A-3B34-4693-85EB-5A2BC80ED766}"/>
    <cellStyle name="標準 5 5 2 2 2 2 3" xfId="1752" xr:uid="{9FBADC83-C23F-4189-8A4D-B7C56D041A27}"/>
    <cellStyle name="標準 5 5 2 2 2 3" xfId="838" xr:uid="{B2AE7164-2F07-421B-AB10-F0B6FFD49A6C}"/>
    <cellStyle name="標準 5 5 2 2 2 3 2" xfId="2043" xr:uid="{4E2C2082-99C1-4FEE-9B37-1D9F7D67C033}"/>
    <cellStyle name="標準 5 5 2 2 2 4" xfId="1461" xr:uid="{24A39588-FB55-4018-8363-D2F1109F3E6A}"/>
    <cellStyle name="標準 5 5 2 2 3" xfId="319" xr:uid="{28550420-76A2-4401-9741-062E73083FB5}"/>
    <cellStyle name="標準 5 5 2 2 3 2" xfId="610" xr:uid="{59456458-4D67-44E0-BD9D-77790CEDCEBB}"/>
    <cellStyle name="標準 5 5 2 2 3 2 2" xfId="1195" xr:uid="{53CFD728-952A-43BD-89B6-4C71B28D44BF}"/>
    <cellStyle name="標準 5 5 2 2 3 2 2 2" xfId="2400" xr:uid="{FB0FBAFA-BFD1-48C9-86C0-3034879B95A3}"/>
    <cellStyle name="標準 5 5 2 2 3 2 3" xfId="1818" xr:uid="{006AA655-5D94-4397-95F7-D417D6AB79C9}"/>
    <cellStyle name="標準 5 5 2 2 3 3" xfId="904" xr:uid="{9D991289-0D99-4387-A38D-9F58FFA24F93}"/>
    <cellStyle name="標準 5 5 2 2 3 3 2" xfId="2109" xr:uid="{30CE1607-234B-49CD-B4B7-E158CD0F05DE}"/>
    <cellStyle name="標準 5 5 2 2 3 4" xfId="1527" xr:uid="{7F5C8C80-E2E8-4162-8CD8-E12CAAF95E52}"/>
    <cellStyle name="標準 5 5 2 2 4" xfId="447" xr:uid="{0EF3896C-836E-4B57-A9DC-FE59C465BB31}"/>
    <cellStyle name="標準 5 5 2 2 4 2" xfId="1032" xr:uid="{6F264342-1504-4229-A72C-38CF5F2C42D1}"/>
    <cellStyle name="標準 5 5 2 2 4 2 2" xfId="2237" xr:uid="{34E5977F-6099-4A08-9CD1-509293617F1B}"/>
    <cellStyle name="標準 5 5 2 2 4 3" xfId="1655" xr:uid="{9BBF7596-9BFD-42E3-A0BF-7A4E6D63962A}"/>
    <cellStyle name="標準 5 5 2 2 5" xfId="741" xr:uid="{B9157DD1-73D0-4386-B489-13D3D065ACC5}"/>
    <cellStyle name="標準 5 5 2 2 5 2" xfId="1946" xr:uid="{DF5F8D75-E6B8-4A88-ABD9-B69A1A0BE4B4}"/>
    <cellStyle name="標準 5 5 2 2 6" xfId="1364" xr:uid="{9387B1E5-22A2-4E36-927B-E8CD013B3EC3}"/>
    <cellStyle name="標準 5 5 2 3" xfId="234" xr:uid="{016F111C-363B-4F3C-9245-1880714B88B4}"/>
    <cellStyle name="標準 5 5 2 3 2" xfId="525" xr:uid="{F6CD09AD-8E4C-4842-B062-9E5FF852235A}"/>
    <cellStyle name="標準 5 5 2 3 2 2" xfId="1110" xr:uid="{B291C747-02F6-4052-A975-5B26D65515F8}"/>
    <cellStyle name="標準 5 5 2 3 2 2 2" xfId="2315" xr:uid="{3F183D26-B679-4C60-9BC1-AE3FA6B762A8}"/>
    <cellStyle name="標準 5 5 2 3 2 3" xfId="1733" xr:uid="{9CA76658-40B7-4096-A6DF-A9C80612C90F}"/>
    <cellStyle name="標準 5 5 2 3 3" xfId="819" xr:uid="{F24410E4-4F4D-4EBA-8CED-FC6E2F609788}"/>
    <cellStyle name="標準 5 5 2 3 3 2" xfId="2024" xr:uid="{B401F368-90FF-4FFD-98A3-A56093190950}"/>
    <cellStyle name="標準 5 5 2 3 4" xfId="1442" xr:uid="{CAFD0293-B94D-4BFE-B2A1-16B75050829C}"/>
    <cellStyle name="標準 5 5 2 4" xfId="320" xr:uid="{20BB6388-5797-4E92-9316-E24933F36B1D}"/>
    <cellStyle name="標準 5 5 2 4 2" xfId="611" xr:uid="{48708410-74DE-4EDA-AAF8-E79B2DD0C4F3}"/>
    <cellStyle name="標準 5 5 2 4 2 2" xfId="1196" xr:uid="{CEF0727B-1F2D-4CA4-A166-E468509F14FE}"/>
    <cellStyle name="標準 5 5 2 4 2 2 2" xfId="2401" xr:uid="{2ADF6C75-87EC-478E-A267-CA0C8A1840BA}"/>
    <cellStyle name="標準 5 5 2 4 2 3" xfId="1819" xr:uid="{2003CA4A-7F37-42E0-A7FF-6D24C8FD1B85}"/>
    <cellStyle name="標準 5 5 2 4 3" xfId="905" xr:uid="{6642F7DE-A36F-4431-9CB7-7E09374C11F6}"/>
    <cellStyle name="標準 5 5 2 4 3 2" xfId="2110" xr:uid="{FCDF0CC8-72FA-484B-B5EB-B8F51567AD64}"/>
    <cellStyle name="標準 5 5 2 4 4" xfId="1528" xr:uid="{0F8D000F-B734-4895-A172-AC0185200E5E}"/>
    <cellStyle name="標準 5 5 2 5" xfId="428" xr:uid="{18208E21-24F3-42BD-A4EB-C744894D01F5}"/>
    <cellStyle name="標準 5 5 2 5 2" xfId="1013" xr:uid="{9621F33A-998B-4A04-9439-2228F9F5F23A}"/>
    <cellStyle name="標準 5 5 2 5 2 2" xfId="2218" xr:uid="{14FAC984-E8B3-4E11-AC55-2ACE16153BB7}"/>
    <cellStyle name="標準 5 5 2 5 3" xfId="1636" xr:uid="{BCD665A6-4E60-4188-ACD9-CFD4BBA5D1FC}"/>
    <cellStyle name="標準 5 5 2 6" xfId="722" xr:uid="{6E628CBB-654C-445E-86D9-45AA294DAA0E}"/>
    <cellStyle name="標準 5 5 2 6 2" xfId="1927" xr:uid="{EC338EFC-5A34-4552-B3EA-A9E55E2CA716}"/>
    <cellStyle name="標準 5 5 2 7" xfId="1346" xr:uid="{D4936187-8093-46EB-BB22-433EF28EAE66}"/>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2 2 2" xfId="2335" xr:uid="{E0B6A7AF-64C0-4489-863F-022900DFA80F}"/>
    <cellStyle name="標準 5 5 3 2 2 3" xfId="1753" xr:uid="{4731B20B-3EC6-4995-A6EA-BF6BEF1FC277}"/>
    <cellStyle name="標準 5 5 3 2 3" xfId="839" xr:uid="{F9C6D0B0-F073-43FF-9E9B-9E91C2D9FD8C}"/>
    <cellStyle name="標準 5 5 3 2 3 2" xfId="2044" xr:uid="{21B5FCD5-E85C-4C4A-BC81-28E18C2BCF45}"/>
    <cellStyle name="標準 5 5 3 2 4" xfId="1462" xr:uid="{B459928C-F501-468D-A813-54C79908CAAF}"/>
    <cellStyle name="標準 5 5 3 3" xfId="321" xr:uid="{91DF56FF-0BB0-427D-80ED-8EAD3D1E54C7}"/>
    <cellStyle name="標準 5 5 3 3 2" xfId="612" xr:uid="{659F5F0E-E0B6-4B06-8EC4-83BC09EEC8B5}"/>
    <cellStyle name="標準 5 5 3 3 2 2" xfId="1197" xr:uid="{5FC33186-D2AC-45A4-8EDE-23AAC421CABC}"/>
    <cellStyle name="標準 5 5 3 3 2 2 2" xfId="2402" xr:uid="{16E95B01-361B-40A9-B769-34A85FC5416D}"/>
    <cellStyle name="標準 5 5 3 3 2 3" xfId="1820" xr:uid="{D3EF2544-727B-4E2B-AC9B-0C6CEB3C4F8F}"/>
    <cellStyle name="標準 5 5 3 3 3" xfId="906" xr:uid="{5AA931CE-89CA-47A2-A1FD-681D5B755018}"/>
    <cellStyle name="標準 5 5 3 3 3 2" xfId="2111" xr:uid="{32350B7B-C44B-4ABF-AD63-2E7A94521E63}"/>
    <cellStyle name="標準 5 5 3 3 4" xfId="1529" xr:uid="{9FDAB3E0-C50C-46AD-B4B9-24AEECBA17A6}"/>
    <cellStyle name="標準 5 5 3 4" xfId="448" xr:uid="{52314EF5-4791-439D-9942-C3A731853FAB}"/>
    <cellStyle name="標準 5 5 3 4 2" xfId="1033" xr:uid="{3D0C9058-E900-4277-A640-CA0E5E3ACC86}"/>
    <cellStyle name="標準 5 5 3 4 2 2" xfId="2238" xr:uid="{520112B6-4E48-4C8C-93F1-552FBC81871E}"/>
    <cellStyle name="標準 5 5 3 4 3" xfId="1656" xr:uid="{02F026F2-5DC7-4D44-B5E6-EBEAF9A5BA06}"/>
    <cellStyle name="標準 5 5 3 5" xfId="742" xr:uid="{4B2CE1E6-030A-4383-B545-DF75A9CD8BE2}"/>
    <cellStyle name="標準 5 5 3 5 2" xfId="1947" xr:uid="{848A84B0-4FB6-4837-9390-9C87A3DFB9A0}"/>
    <cellStyle name="標準 5 5 3 6" xfId="1365" xr:uid="{6AA1B2DF-5352-457E-816A-816CBB12D433}"/>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2 2 2" xfId="2333" xr:uid="{9A0CDA53-2B92-4858-93FB-60BD9A841A51}"/>
    <cellStyle name="標準 5 5 4 2 2 3" xfId="1751" xr:uid="{40C0C1F1-FB12-4F67-9ABD-E00FDD3C4596}"/>
    <cellStyle name="標準 5 5 4 2 3" xfId="837" xr:uid="{5CC78E5C-5290-4D0F-8966-E38C1625B758}"/>
    <cellStyle name="標準 5 5 4 2 3 2" xfId="2042" xr:uid="{1AE1C577-A4F0-4BD4-A99D-978A0BAF2040}"/>
    <cellStyle name="標準 5 5 4 2 4" xfId="1460" xr:uid="{2A7924EA-A6C2-4691-A8CB-FA5E79B33C83}"/>
    <cellStyle name="標準 5 5 4 3" xfId="322" xr:uid="{5D9A8BA2-A595-4BA3-9623-97F53558C42D}"/>
    <cellStyle name="標準 5 5 4 3 2" xfId="613" xr:uid="{0E497A58-1301-4393-8731-432A965096BE}"/>
    <cellStyle name="標準 5 5 4 3 2 2" xfId="1198" xr:uid="{49DDE360-4C0E-4321-B4D1-12FBE30CE95A}"/>
    <cellStyle name="標準 5 5 4 3 2 2 2" xfId="2403" xr:uid="{F8827B08-71B9-4EC1-97B6-AAB78C54D4F0}"/>
    <cellStyle name="標準 5 5 4 3 2 3" xfId="1821" xr:uid="{17B4D737-56AA-456E-8E7A-8384D884CD65}"/>
    <cellStyle name="標準 5 5 4 3 3" xfId="907" xr:uid="{A9888C6E-C3B5-4C22-882C-B3C14F855228}"/>
    <cellStyle name="標準 5 5 4 3 3 2" xfId="2112" xr:uid="{72AA4012-5FB3-43E5-BF19-AED4C9B7AAE6}"/>
    <cellStyle name="標準 5 5 4 3 4" xfId="1530" xr:uid="{22AF747A-EFD2-47BE-A985-1A09DF8ED2B7}"/>
    <cellStyle name="標準 5 5 4 4" xfId="446" xr:uid="{8B9EE676-6406-469D-BDC1-965C60C2638C}"/>
    <cellStyle name="標準 5 5 4 4 2" xfId="1031" xr:uid="{08335F20-5A55-4290-9F8C-EB95C0D3A2A2}"/>
    <cellStyle name="標準 5 5 4 4 2 2" xfId="2236" xr:uid="{26A39ADC-1A78-40C9-A3A7-5290A8451E41}"/>
    <cellStyle name="標準 5 5 4 4 3" xfId="1654" xr:uid="{9F2DF987-4D82-4CEA-82CB-A6BE29557D87}"/>
    <cellStyle name="標準 5 5 4 5" xfId="740" xr:uid="{53439191-3C66-443B-BAED-84E55E029DBB}"/>
    <cellStyle name="標準 5 5 4 5 2" xfId="1945" xr:uid="{58D69108-1835-453B-8A8A-C6A1BE98B3C2}"/>
    <cellStyle name="標準 5 5 4 6" xfId="1363" xr:uid="{BBABDF10-B7EC-4378-8DE1-46185FB8CD9F}"/>
    <cellStyle name="標準 5 5 5" xfId="201" xr:uid="{F80EBEAF-E6AC-463D-947B-17FCE75B1D46}"/>
    <cellStyle name="標準 5 5 5 2" xfId="493" xr:uid="{23FEF1E7-02E8-4A6E-8EB6-29C55D0F8283}"/>
    <cellStyle name="標準 5 5 5 2 2" xfId="1078" xr:uid="{CD3FD2E7-2724-4886-8EE3-F75A16B9AB76}"/>
    <cellStyle name="標準 5 5 5 2 2 2" xfId="2283" xr:uid="{5B341BE5-5C13-4F29-868A-084F02AC57A6}"/>
    <cellStyle name="標準 5 5 5 2 3" xfId="1701" xr:uid="{033AEC39-E0E9-478C-8720-D6AD6660D643}"/>
    <cellStyle name="標準 5 5 5 3" xfId="787" xr:uid="{9FB3CE89-AF5A-456A-81E9-0AC9D0504C81}"/>
    <cellStyle name="標準 5 5 5 3 2" xfId="1992" xr:uid="{BCCCDD6C-43F9-4513-94AB-EFAC326CBCE3}"/>
    <cellStyle name="標準 5 5 5 4" xfId="1410" xr:uid="{B285056F-BB4B-4617-A243-40D2C609A361}"/>
    <cellStyle name="標準 5 5 6" xfId="323" xr:uid="{BC67AB76-7E3D-49D0-86C2-174B0D64461E}"/>
    <cellStyle name="標準 5 5 6 2" xfId="614" xr:uid="{234812F5-E06E-4950-B790-61F8B355C011}"/>
    <cellStyle name="標準 5 5 6 2 2" xfId="1199" xr:uid="{CD95EF76-082A-4019-A41B-582566833DDD}"/>
    <cellStyle name="標準 5 5 6 2 2 2" xfId="2404" xr:uid="{DE4AB933-2FDC-4EF1-8EA4-603152B20C9E}"/>
    <cellStyle name="標準 5 5 6 2 3" xfId="1822" xr:uid="{EB000F80-832E-43EF-8583-AE8BA03D187B}"/>
    <cellStyle name="標準 5 5 6 3" xfId="908" xr:uid="{F57ADA02-C0AF-4C4B-83D6-523B38A9A2A6}"/>
    <cellStyle name="標準 5 5 6 3 2" xfId="2113" xr:uid="{4736500F-DBC5-4665-BF3F-3A9116C04D17}"/>
    <cellStyle name="標準 5 5 6 4" xfId="1531" xr:uid="{EAB2D511-7DE2-4E4D-81AF-6BD85F94B996}"/>
    <cellStyle name="標準 5 5 7" xfId="396" xr:uid="{9FE59838-3E23-410D-AF4D-B856D2C93390}"/>
    <cellStyle name="標準 5 5 7 2" xfId="981" xr:uid="{F0E711E3-64C4-40E1-AC07-A9B93FE7D27E}"/>
    <cellStyle name="標準 5 5 7 2 2" xfId="2186" xr:uid="{8EDF8EEF-35C6-48CB-B2D6-4252D1F46098}"/>
    <cellStyle name="標準 5 5 7 3" xfId="1604" xr:uid="{3146F015-8C4A-40AA-8606-0571F4819D60}"/>
    <cellStyle name="標準 5 5 8" xfId="689" xr:uid="{ED97922B-31E0-439F-9080-5227CC756449}"/>
    <cellStyle name="標準 5 5 8 2" xfId="1895" xr:uid="{E8A05363-9B8C-4307-A0EB-E777E5A13832}"/>
    <cellStyle name="標準 5 5 9" xfId="1280" xr:uid="{B8C7D07F-D910-4B7A-A864-CAC7F0A79791}"/>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2 2 2" xfId="2285" xr:uid="{F23DE7CB-DA4B-4966-8E55-C9F25C8206CE}"/>
    <cellStyle name="標準 5 6 2 2 3" xfId="1703" xr:uid="{99E10E82-9C9F-433C-8A52-2B480548ECFA}"/>
    <cellStyle name="標準 5 6 2 3" xfId="789" xr:uid="{A87A3951-555A-4112-AA4A-B620E59EC12C}"/>
    <cellStyle name="標準 5 6 2 3 2" xfId="1994" xr:uid="{F48E9D19-DCCF-49D0-A286-92FF1A66AAFE}"/>
    <cellStyle name="標準 5 6 2 4" xfId="1412" xr:uid="{7B977D5F-F34D-48B7-971F-84AE2AD97451}"/>
    <cellStyle name="標準 5 6 3" xfId="324" xr:uid="{BBCF9EA2-9295-4BD5-A8A8-3CCF8F9B6F3F}"/>
    <cellStyle name="標準 5 6 3 2" xfId="615" xr:uid="{29E165A4-046F-43F4-BBCF-E8CD2726EF23}"/>
    <cellStyle name="標準 5 6 3 2 2" xfId="1200" xr:uid="{D40D010E-6513-4D83-A6CE-4218E669DC98}"/>
    <cellStyle name="標準 5 6 3 2 2 2" xfId="2405" xr:uid="{716DCDF0-F1F6-47BE-8D5C-19F8F30C6E70}"/>
    <cellStyle name="標準 5 6 3 2 3" xfId="1823" xr:uid="{CE07CDA5-E833-4EFF-92A4-8FFE2F3CDF6B}"/>
    <cellStyle name="標準 5 6 3 3" xfId="909" xr:uid="{F31597CE-920D-4A34-BBDE-4DD2809D42A3}"/>
    <cellStyle name="標準 5 6 3 3 2" xfId="2114" xr:uid="{8D89F9EC-C647-4DFC-AF3D-7B2161A059CB}"/>
    <cellStyle name="標準 5 6 3 4" xfId="1532" xr:uid="{0FA68235-4845-4185-9E36-CC8FCAFA6E44}"/>
    <cellStyle name="標準 5 6 4" xfId="398" xr:uid="{27CA52AB-64BB-4E74-A487-5436CBB71176}"/>
    <cellStyle name="標準 5 6 4 2" xfId="983" xr:uid="{B26607BB-6D5A-4967-9F6C-88376E82E222}"/>
    <cellStyle name="標準 5 6 4 2 2" xfId="2188" xr:uid="{A8225751-EEB0-46A1-B1A7-27EFB1E91649}"/>
    <cellStyle name="標準 5 6 4 3" xfId="1606" xr:uid="{886E1176-931C-4DA8-9E56-8B677F8F264D}"/>
    <cellStyle name="標準 5 6 5" xfId="692" xr:uid="{C08354AA-3E0E-4CEF-93DB-4462045A9956}"/>
    <cellStyle name="標準 5 6 5 2" xfId="1897" xr:uid="{5B30A917-4723-496F-B204-F8E057422FD3}"/>
    <cellStyle name="標準 5 6 6" xfId="1316" xr:uid="{F984A615-5FB6-4699-9EC2-BF0524DF5C9B}"/>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2 2 2" xfId="2253" xr:uid="{D040B166-6EE9-47A9-9D29-5565CE17AE7E}"/>
    <cellStyle name="標準 5 8 2 3" xfId="1671" xr:uid="{F79AC7B6-B80F-490A-B2C1-3750009F904F}"/>
    <cellStyle name="標準 5 8 3" xfId="757" xr:uid="{1D6B2DEB-F18B-4FA0-9D25-9BA071730B74}"/>
    <cellStyle name="標準 5 8 3 2" xfId="1962" xr:uid="{A71EDD7A-9971-4C21-AB17-9178588FE8A8}"/>
    <cellStyle name="標準 5 8 4" xfId="1380" xr:uid="{7DFE3CDE-7C24-4C89-81B4-4FD0B9B878CD}"/>
    <cellStyle name="標準 5 9" xfId="325" xr:uid="{0DEE1A27-580C-4AFA-AC80-7CCDDC530968}"/>
    <cellStyle name="標準 5 9 2" xfId="616" xr:uid="{09DB6151-B1B5-4FFA-A793-E98E953B5D46}"/>
    <cellStyle name="標準 5 9 2 2" xfId="1201" xr:uid="{5FAD183A-54BD-4939-8BCF-37A9BE553648}"/>
    <cellStyle name="標準 5 9 2 2 2" xfId="2406" xr:uid="{4978DDD7-9FCF-4DC6-AD08-EE4937CA323C}"/>
    <cellStyle name="標準 5 9 2 3" xfId="1824" xr:uid="{F1B2309D-81B2-48AD-A623-8EC942B0939C}"/>
    <cellStyle name="標準 5 9 3" xfId="910" xr:uid="{41FE6E78-3F0A-4227-A37A-AC06B3135C7E}"/>
    <cellStyle name="標準 5 9 3 2" xfId="2115" xr:uid="{174E8D0A-8523-43F9-BBF9-2CFFB66FB4C6}"/>
    <cellStyle name="標準 5 9 4" xfId="1533" xr:uid="{50738100-2F14-44DC-9852-9ED9068B267E}"/>
    <cellStyle name="標準 6" xfId="27" xr:uid="{FC9BF3D6-75E4-4B44-A81E-7EC2343380A5}"/>
    <cellStyle name="標準 6 10" xfId="54" xr:uid="{EC09C998-0C6B-4EED-A038-7383EB9396A6}"/>
    <cellStyle name="標準 6 10 2" xfId="1286" xr:uid="{81789007-4364-4867-B413-D5F042109926}"/>
    <cellStyle name="標準 6 11" xfId="1277" xr:uid="{ED7AF66D-6122-46AA-A7CF-FDF4C7415FC2}"/>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2 2 2" xfId="2310" xr:uid="{2114D990-5337-4842-9A2C-521F2F695F5B}"/>
    <cellStyle name="標準 6 2 2 2 2 3" xfId="1728" xr:uid="{D7989D77-BF67-462B-AA9A-C83AEBCD24CA}"/>
    <cellStyle name="標準 6 2 2 2 3" xfId="814" xr:uid="{410C9CE0-448B-4E6E-B6F6-D2E10BDADEA1}"/>
    <cellStyle name="標準 6 2 2 2 3 2" xfId="2019" xr:uid="{E31C7929-2092-44BE-A883-3D108605E7A8}"/>
    <cellStyle name="標準 6 2 2 2 4" xfId="1437" xr:uid="{03A5316A-A93C-4FCB-B34F-DB519F54BACE}"/>
    <cellStyle name="標準 6 2 2 3" xfId="326" xr:uid="{17496FAF-EDC7-4754-A211-2362BFA23B36}"/>
    <cellStyle name="標準 6 2 2 3 2" xfId="617" xr:uid="{C3E64F7F-C057-4079-B4E5-764907A6740B}"/>
    <cellStyle name="標準 6 2 2 3 2 2" xfId="1202" xr:uid="{26146008-B922-495D-8999-6922393B1203}"/>
    <cellStyle name="標準 6 2 2 3 2 2 2" xfId="2407" xr:uid="{E7FBC64A-C2B0-4659-A6F1-9C764488BB90}"/>
    <cellStyle name="標準 6 2 2 3 2 3" xfId="1825" xr:uid="{ABC3613B-3AA5-4462-81C0-137F23B9FC40}"/>
    <cellStyle name="標準 6 2 2 3 3" xfId="911" xr:uid="{EE3F495F-EF7A-4CBA-8EDE-737F5B7E85F3}"/>
    <cellStyle name="標準 6 2 2 3 3 2" xfId="2116" xr:uid="{FED7DE14-3549-4AD5-9D0A-01B3E6F41E0E}"/>
    <cellStyle name="標準 6 2 2 3 4" xfId="1534" xr:uid="{56D378BE-4864-4871-8D81-AEA52ED4536B}"/>
    <cellStyle name="標準 6 2 2 4" xfId="423" xr:uid="{53E02F95-0D6D-4F75-80D7-2FDFECB9CE6A}"/>
    <cellStyle name="標準 6 2 2 4 2" xfId="1008" xr:uid="{3E2B721B-FD7E-41DA-ADB4-01A0C12DECAC}"/>
    <cellStyle name="標準 6 2 2 4 2 2" xfId="2213" xr:uid="{3CC4B5B6-E486-4262-896A-4292548BB1C4}"/>
    <cellStyle name="標準 6 2 2 4 3" xfId="1631" xr:uid="{8A545102-D37B-481A-AD92-A5FF3C9ABADF}"/>
    <cellStyle name="標準 6 2 2 5" xfId="717" xr:uid="{763BD6A7-3BC6-4CBD-AE82-CA64AB8FD02A}"/>
    <cellStyle name="標準 6 2 2 5 2" xfId="1922" xr:uid="{F2781F6E-E8A9-4FE0-B864-846403389A1F}"/>
    <cellStyle name="標準 6 2 2 6" xfId="1341" xr:uid="{56B9E5C8-9C92-4E27-9CE9-E0EF20DAA6D2}"/>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2 2 2" xfId="2337" xr:uid="{CC68784E-501A-43DF-9DB7-544AA4E8117E}"/>
    <cellStyle name="標準 6 2 3 2 2 3" xfId="1755" xr:uid="{27B40CB5-962C-4A31-B45C-A365A9D4AD76}"/>
    <cellStyle name="標準 6 2 3 2 3" xfId="841" xr:uid="{3C59D8B8-8D9C-467E-91E4-5B452DF1901F}"/>
    <cellStyle name="標準 6 2 3 2 3 2" xfId="2046" xr:uid="{C024521F-D931-449A-9C49-288F91070655}"/>
    <cellStyle name="標準 6 2 3 2 4" xfId="1464" xr:uid="{1F651A5B-3A5A-4680-9E40-14F375AC0F8B}"/>
    <cellStyle name="標準 6 2 3 3" xfId="327" xr:uid="{9E47C577-E708-450F-9D09-F1610F8766EC}"/>
    <cellStyle name="標準 6 2 3 3 2" xfId="618" xr:uid="{5B094BBE-5CCC-4494-A443-F20D575FEFD3}"/>
    <cellStyle name="標準 6 2 3 3 2 2" xfId="1203" xr:uid="{B78D4BB5-AAF4-40A2-9907-8CF02607F685}"/>
    <cellStyle name="標準 6 2 3 3 2 2 2" xfId="2408" xr:uid="{CE2284B4-A4AE-4DA0-BF2C-0354100DEE22}"/>
    <cellStyle name="標準 6 2 3 3 2 3" xfId="1826" xr:uid="{2795ECBC-743E-46B5-BAB0-9C665BDD369B}"/>
    <cellStyle name="標準 6 2 3 3 3" xfId="912" xr:uid="{0224C8FF-24E1-4DDC-BB63-0B5135F55E72}"/>
    <cellStyle name="標準 6 2 3 3 3 2" xfId="2117" xr:uid="{0DD572CB-0174-4627-B74B-6FADEAA73C99}"/>
    <cellStyle name="標準 6 2 3 3 4" xfId="1535" xr:uid="{78D0CA8F-7A65-4D87-B4E1-E99AC9894D7A}"/>
    <cellStyle name="標準 6 2 3 4" xfId="450" xr:uid="{4D6E6801-408F-46BE-A4A3-C5E26BB762F3}"/>
    <cellStyle name="標準 6 2 3 4 2" xfId="1035" xr:uid="{B958EDC8-3906-42F3-A720-711E935FD507}"/>
    <cellStyle name="標準 6 2 3 4 2 2" xfId="2240" xr:uid="{BEC71B4D-D94E-4E87-8CD6-201ED520E14C}"/>
    <cellStyle name="標準 6 2 3 4 3" xfId="1658" xr:uid="{584ECA8D-2242-43C3-9A54-7979AD39AFA8}"/>
    <cellStyle name="標準 6 2 3 5" xfId="744" xr:uid="{6F9CAF7F-0F71-476E-A432-937094F7E06C}"/>
    <cellStyle name="標準 6 2 3 5 2" xfId="1949" xr:uid="{008DFBEF-5E24-4648-96CF-D8849CE7FA41}"/>
    <cellStyle name="標準 6 2 3 6" xfId="1367" xr:uid="{219D92EA-FFBD-42EE-A462-995401490A2C}"/>
    <cellStyle name="標準 6 2 4" xfId="196" xr:uid="{0603F710-7ECA-4AB9-8A8E-7AD8C42CF126}"/>
    <cellStyle name="標準 6 2 4 2" xfId="488" xr:uid="{F26B600A-F53C-4ABE-B5B1-CB13ED90C988}"/>
    <cellStyle name="標準 6 2 4 2 2" xfId="1073" xr:uid="{F48FF2C6-52B4-48EA-8C72-4217EBCF9B93}"/>
    <cellStyle name="標準 6 2 4 2 2 2" xfId="2278" xr:uid="{48580F38-89AB-4FBA-BD9B-07CE1904D7F8}"/>
    <cellStyle name="標準 6 2 4 2 3" xfId="1696" xr:uid="{A909B10D-64C6-424E-AAF6-F2345B7C10D2}"/>
    <cellStyle name="標準 6 2 4 3" xfId="782" xr:uid="{898CA540-167A-43FF-84CE-19F46B0FD2BB}"/>
    <cellStyle name="標準 6 2 4 3 2" xfId="1987" xr:uid="{E261A634-7BA8-4699-94F8-ED6FC13E4CA8}"/>
    <cellStyle name="標準 6 2 4 4" xfId="1405" xr:uid="{E7D6BDE1-00F6-4284-83B2-AACB2492079B}"/>
    <cellStyle name="標準 6 2 5" xfId="328" xr:uid="{AC800E89-8A34-4D83-9D44-AA6A8A3BE437}"/>
    <cellStyle name="標準 6 2 5 2" xfId="619" xr:uid="{F7179A66-41BE-48D2-B8A2-E1A8541439B2}"/>
    <cellStyle name="標準 6 2 5 2 2" xfId="1204" xr:uid="{418A0EB2-3167-484C-8DEF-3B200EB788C7}"/>
    <cellStyle name="標準 6 2 5 2 2 2" xfId="2409" xr:uid="{42EC415D-AB5F-4AA0-9C17-E7A2100F3037}"/>
    <cellStyle name="標準 6 2 5 2 3" xfId="1827" xr:uid="{B5BC61F0-3F8F-452D-BD12-9B54FE3D02CB}"/>
    <cellStyle name="標準 6 2 5 3" xfId="913" xr:uid="{8C2501E3-0D32-4A4D-ADB4-ABCCE61B4196}"/>
    <cellStyle name="標準 6 2 5 3 2" xfId="2118" xr:uid="{F815851D-64DA-408E-99ED-677B4783F3EC}"/>
    <cellStyle name="標準 6 2 5 4" xfId="1536" xr:uid="{7F509ED6-7349-4713-9034-FF356CA84090}"/>
    <cellStyle name="標準 6 2 6" xfId="391" xr:uid="{49151EFE-BA1A-4CA1-A37D-AC50BDE96DBB}"/>
    <cellStyle name="標準 6 2 6 2" xfId="976" xr:uid="{41E8080B-CC12-4DA7-B2FF-CB24F01CAEE4}"/>
    <cellStyle name="標準 6 2 6 2 2" xfId="2181" xr:uid="{A8B5EAB5-CDFC-4B07-AEE8-A23FFA4CA338}"/>
    <cellStyle name="標準 6 2 6 3" xfId="1599" xr:uid="{67AF62BE-67D4-407A-9D9D-ADFF0BED1DF4}"/>
    <cellStyle name="標準 6 2 7" xfId="684" xr:uid="{CEA16601-F768-42EA-953D-2F5EED8BDF9C}"/>
    <cellStyle name="標準 6 2 7 2" xfId="1890" xr:uid="{3DDE7AEA-F486-4B05-925C-0CF55BBDB3E1}"/>
    <cellStyle name="標準 6 2 8" xfId="1310" xr:uid="{2C1BDB6D-62E9-4645-9DF1-032934A2A782}"/>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2 2 2" xfId="2299" xr:uid="{F2D29106-BB0B-4886-8259-46D906AE2D43}"/>
    <cellStyle name="標準 6 3 2 2 2 3" xfId="1717" xr:uid="{259AA141-FB48-4665-B8C5-2E3371ED6663}"/>
    <cellStyle name="標準 6 3 2 2 3" xfId="803" xr:uid="{67216FE4-072F-4E27-ADB3-E2551402726D}"/>
    <cellStyle name="標準 6 3 2 2 3 2" xfId="2008" xr:uid="{F3CEA28C-C85D-44DB-8CF0-35622BA4BCFE}"/>
    <cellStyle name="標準 6 3 2 2 4" xfId="1426" xr:uid="{0CE034D6-A1E5-49EF-B730-6865903DA0A5}"/>
    <cellStyle name="標準 6 3 2 3" xfId="329" xr:uid="{764E0A9F-0BB4-4542-8802-1913F03303A1}"/>
    <cellStyle name="標準 6 3 2 3 2" xfId="620" xr:uid="{48091A14-CCD0-4ED6-A808-DF0EB31E9FD7}"/>
    <cellStyle name="標準 6 3 2 3 2 2" xfId="1205" xr:uid="{9C585F51-7358-489F-B030-D534AB379F69}"/>
    <cellStyle name="標準 6 3 2 3 2 2 2" xfId="2410" xr:uid="{C92F9AF7-30EE-44F7-B121-E06BBDE531C1}"/>
    <cellStyle name="標準 6 3 2 3 2 3" xfId="1828" xr:uid="{FF8EA585-2656-480F-8032-34FB61175222}"/>
    <cellStyle name="標準 6 3 2 3 3" xfId="914" xr:uid="{34AA80D1-0AD0-4F7C-BA6D-A51CB90C5B3E}"/>
    <cellStyle name="標準 6 3 2 3 3 2" xfId="2119" xr:uid="{5C687377-A856-4D14-82BD-B8B058755955}"/>
    <cellStyle name="標準 6 3 2 3 4" xfId="1537" xr:uid="{9005FB66-F0CB-4120-969E-AFF292D4A910}"/>
    <cellStyle name="標準 6 3 2 4" xfId="412" xr:uid="{17E4FF61-61F2-4E24-9697-2EA0175B4710}"/>
    <cellStyle name="標準 6 3 2 4 2" xfId="997" xr:uid="{700A1FE6-D981-44CF-89BB-0C29F88A166A}"/>
    <cellStyle name="標準 6 3 2 4 2 2" xfId="2202" xr:uid="{8FFD23DC-0882-408D-B122-5D45A719EA52}"/>
    <cellStyle name="標準 6 3 2 4 3" xfId="1620" xr:uid="{4ECAD822-FBA8-4D0C-ABB7-7E976BFFF064}"/>
    <cellStyle name="標準 6 3 2 5" xfId="706" xr:uid="{A9578A16-BAD8-4EDE-9121-F33089DDDD46}"/>
    <cellStyle name="標準 6 3 2 5 2" xfId="1911" xr:uid="{4C749BF2-D8DD-47E4-8167-EA92B2C16B96}"/>
    <cellStyle name="標準 6 3 2 6" xfId="1330" xr:uid="{683805CE-5D57-4D3D-A5A3-40F502C0B800}"/>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2 2 2" xfId="2338" xr:uid="{E1B01AC2-524B-426A-A70E-D917ECC9610C}"/>
    <cellStyle name="標準 6 3 3 2 2 3" xfId="1756" xr:uid="{B7120829-D376-4F10-8B04-CCD02DD30CEB}"/>
    <cellStyle name="標準 6 3 3 2 3" xfId="842" xr:uid="{05DE0034-6E07-411C-9DD4-540026DB7500}"/>
    <cellStyle name="標準 6 3 3 2 3 2" xfId="2047" xr:uid="{3A1C868B-CBF3-4C70-BDD4-E74A93448CB3}"/>
    <cellStyle name="標準 6 3 3 2 4" xfId="1465" xr:uid="{0B36F61E-8E51-49F9-9AF8-E5C708007CED}"/>
    <cellStyle name="標準 6 3 3 3" xfId="330" xr:uid="{DD3E5BDA-8055-45FF-B870-3C78C6A14EBC}"/>
    <cellStyle name="標準 6 3 3 3 2" xfId="621" xr:uid="{C5A928A8-ADF8-4DEF-9C7C-03FBF4D37568}"/>
    <cellStyle name="標準 6 3 3 3 2 2" xfId="1206" xr:uid="{9080910F-4B0F-42B5-8AE4-41CF39FDAD41}"/>
    <cellStyle name="標準 6 3 3 3 2 2 2" xfId="2411" xr:uid="{9AE5F441-7D9C-432B-B14C-867476487398}"/>
    <cellStyle name="標準 6 3 3 3 2 3" xfId="1829" xr:uid="{FD300BE3-E2BA-4901-9821-658C56DA2B1F}"/>
    <cellStyle name="標準 6 3 3 3 3" xfId="915" xr:uid="{C3205F6E-1B3B-4FEA-889E-57DBF5E346BE}"/>
    <cellStyle name="標準 6 3 3 3 3 2" xfId="2120" xr:uid="{39CB80AD-3F71-4B12-8268-E9AB12483CA5}"/>
    <cellStyle name="標準 6 3 3 3 4" xfId="1538" xr:uid="{1D361D44-6533-4F30-9B3C-AD475A3FB347}"/>
    <cellStyle name="標準 6 3 3 4" xfId="451" xr:uid="{DE5E2DC7-E263-4850-8B28-B306CD698B97}"/>
    <cellStyle name="標準 6 3 3 4 2" xfId="1036" xr:uid="{2C8C4942-9639-4C83-875F-8FC668CBAA0D}"/>
    <cellStyle name="標準 6 3 3 4 2 2" xfId="2241" xr:uid="{E45FC2F2-3F79-4CFB-90A5-91224AF56B6F}"/>
    <cellStyle name="標準 6 3 3 4 3" xfId="1659" xr:uid="{5E220467-8728-483D-8675-D19D8FD09367}"/>
    <cellStyle name="標準 6 3 3 5" xfId="745" xr:uid="{0AE959BF-6F70-4417-B18B-457994FB6261}"/>
    <cellStyle name="標準 6 3 3 5 2" xfId="1950" xr:uid="{827D9F20-6482-48AA-9007-E800CE519CC4}"/>
    <cellStyle name="標準 6 3 3 6" xfId="1368" xr:uid="{B51C5490-FC2E-4104-B3F3-94735C019830}"/>
    <cellStyle name="標準 6 3 4" xfId="185" xr:uid="{6D8143BA-23EB-4FF3-A768-C6C8F7FC74AF}"/>
    <cellStyle name="標準 6 3 4 2" xfId="477" xr:uid="{49D37694-D9D4-4F08-AB63-6AFFA248A465}"/>
    <cellStyle name="標準 6 3 4 2 2" xfId="1062" xr:uid="{9309A1DD-4D2A-4582-9D69-F01E6599C7C0}"/>
    <cellStyle name="標準 6 3 4 2 2 2" xfId="2267" xr:uid="{7BA101E8-A782-4BE2-8B36-9930E31B6D99}"/>
    <cellStyle name="標準 6 3 4 2 3" xfId="1685" xr:uid="{811B0E70-2008-4983-A8C7-BE606748BA2B}"/>
    <cellStyle name="標準 6 3 4 3" xfId="771" xr:uid="{D093B647-D489-430B-A258-9F30E6E1B540}"/>
    <cellStyle name="標準 6 3 4 3 2" xfId="1976" xr:uid="{0F307E2A-D26A-410D-9DEB-822C602FE054}"/>
    <cellStyle name="標準 6 3 4 4" xfId="1394" xr:uid="{FF8CD1A6-696D-46BB-BD88-4F870179A3FC}"/>
    <cellStyle name="標準 6 3 5" xfId="331" xr:uid="{1022A012-06FC-4090-9EFB-2F51C6D63DFA}"/>
    <cellStyle name="標準 6 3 5 2" xfId="622" xr:uid="{727F6E16-2CB7-42D8-A049-85D37A1BD3F8}"/>
    <cellStyle name="標準 6 3 5 2 2" xfId="1207" xr:uid="{24478016-3291-46FD-A973-FF98DE8943BC}"/>
    <cellStyle name="標準 6 3 5 2 2 2" xfId="2412" xr:uid="{5AD1BE4D-75DE-4930-BCCB-569A4DC000F1}"/>
    <cellStyle name="標準 6 3 5 2 3" xfId="1830" xr:uid="{5C4BDD34-87EA-48F7-96AB-3835F3A00A91}"/>
    <cellStyle name="標準 6 3 5 3" xfId="916" xr:uid="{5D4793A9-3752-43F8-84BE-70ED6B22C835}"/>
    <cellStyle name="標準 6 3 5 3 2" xfId="2121" xr:uid="{5AE80C60-75A8-4B2C-9C88-E9EEC7386100}"/>
    <cellStyle name="標準 6 3 5 4" xfId="1539" xr:uid="{5F77D57E-04DB-4E5B-8304-D860BD9E9DCE}"/>
    <cellStyle name="標準 6 3 6" xfId="380" xr:uid="{B52B75A4-1470-44E0-8B1A-6F874CA317D9}"/>
    <cellStyle name="標準 6 3 6 2" xfId="965" xr:uid="{DC99B530-2297-48C3-9BA0-BFF9716CB634}"/>
    <cellStyle name="標準 6 3 6 2 2" xfId="2170" xr:uid="{EBDE2635-B2CF-404A-ADA0-330E869D31B9}"/>
    <cellStyle name="標準 6 3 6 3" xfId="1588" xr:uid="{106FC356-4C0A-4DE3-A2A2-587C17B8678E}"/>
    <cellStyle name="標準 6 3 7" xfId="673" xr:uid="{3C0275B7-0981-435E-A4F8-E654F7E48BCD}"/>
    <cellStyle name="標準 6 3 7 2" xfId="1879" xr:uid="{CEC7F029-82BB-45BC-8BE2-76F39F3B8A4F}"/>
    <cellStyle name="標準 6 3 8" xfId="1299" xr:uid="{5DE36AED-C1C6-4112-B5BF-E6F8E133FFE2}"/>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2 2 2" xfId="2286" xr:uid="{8C5D64E5-1DF8-487E-ADF9-63D31EAE8DC0}"/>
    <cellStyle name="標準 6 4 2 2 3" xfId="1704" xr:uid="{2EB23A64-EFCB-4827-B948-B064982189E5}"/>
    <cellStyle name="標準 6 4 2 3" xfId="790" xr:uid="{EC37C13D-58E0-4304-A2B3-DE0DFDAAC9B3}"/>
    <cellStyle name="標準 6 4 2 3 2" xfId="1995" xr:uid="{BF369922-B3D5-467D-82EA-8A438D4D6ADB}"/>
    <cellStyle name="標準 6 4 2 4" xfId="1413" xr:uid="{14F24023-64A0-40FC-B763-FB59458FFAF2}"/>
    <cellStyle name="標準 6 4 3" xfId="332" xr:uid="{71F1BB24-411D-4B73-863D-CCB0F86AF6AF}"/>
    <cellStyle name="標準 6 4 3 2" xfId="623" xr:uid="{B7DB1E4D-A67C-4C9D-84B9-0F8B0CEF4A3E}"/>
    <cellStyle name="標準 6 4 3 2 2" xfId="1208" xr:uid="{6FB3AF60-4C7A-4309-9FDA-64C5BA7031DB}"/>
    <cellStyle name="標準 6 4 3 2 2 2" xfId="2413" xr:uid="{91F9D128-3C2E-4DFC-A2FC-CD56CA7D75B4}"/>
    <cellStyle name="標準 6 4 3 2 3" xfId="1831" xr:uid="{B11A30DF-C804-4929-93F0-9A5194A834F8}"/>
    <cellStyle name="標準 6 4 3 3" xfId="917" xr:uid="{59375B03-FF11-4D64-A0EF-829E627E59A2}"/>
    <cellStyle name="標準 6 4 3 3 2" xfId="2122" xr:uid="{8A9110D0-64B5-458F-B4EB-EB4334F9B99A}"/>
    <cellStyle name="標準 6 4 3 4" xfId="1540" xr:uid="{9605D8B5-4C59-479D-AFED-AC3542213DC7}"/>
    <cellStyle name="標準 6 4 4" xfId="399" xr:uid="{5359B385-ADAC-441D-BDA5-4E2E0EEED9C1}"/>
    <cellStyle name="標準 6 4 4 2" xfId="984" xr:uid="{404DBBFB-618C-4538-982F-570A1425FD9F}"/>
    <cellStyle name="標準 6 4 4 2 2" xfId="2189" xr:uid="{1710BD74-764C-46EF-9582-73C9BFC9BC3F}"/>
    <cellStyle name="標準 6 4 4 3" xfId="1607" xr:uid="{D2462BB0-A0BD-47D3-B321-330B152052E9}"/>
    <cellStyle name="標準 6 4 5" xfId="693" xr:uid="{A7ED415C-9D02-4B62-AFC4-7E1BDD68F82A}"/>
    <cellStyle name="標準 6 4 5 2" xfId="1898" xr:uid="{89FB6379-2E39-41E4-B37D-545B661A0E23}"/>
    <cellStyle name="標準 6 4 6" xfId="1317" xr:uid="{8570B4B1-B0A5-4E4A-A387-907B19E935E4}"/>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2 2 2" xfId="2336" xr:uid="{08938298-E649-4A0A-9E11-527ECD80E728}"/>
    <cellStyle name="標準 6 5 2 2 3" xfId="1754" xr:uid="{C9B6BF5B-D1E3-4307-AC8D-A3AE00A5D1B7}"/>
    <cellStyle name="標準 6 5 2 3" xfId="840" xr:uid="{EC333D76-228E-4086-B987-F194407ED926}"/>
    <cellStyle name="標準 6 5 2 3 2" xfId="2045" xr:uid="{9484DE30-EFA6-4076-BF85-27926E2022EC}"/>
    <cellStyle name="標準 6 5 2 4" xfId="1463" xr:uid="{B39ACF26-A62E-4C1C-A1C4-8D3CBD67660D}"/>
    <cellStyle name="標準 6 5 3" xfId="333" xr:uid="{F87F741D-3180-4DD4-8789-A52C2CBBDFCB}"/>
    <cellStyle name="標準 6 5 3 2" xfId="624" xr:uid="{423298FE-13B9-47B6-AC31-3A4141826091}"/>
    <cellStyle name="標準 6 5 3 2 2" xfId="1209" xr:uid="{CD62C4A8-B2A4-4223-9248-F446E6B75525}"/>
    <cellStyle name="標準 6 5 3 2 2 2" xfId="2414" xr:uid="{FE565A4F-81C1-48DE-8E45-19C390763388}"/>
    <cellStyle name="標準 6 5 3 2 3" xfId="1832" xr:uid="{6639C93F-561F-4970-A7EC-BC932A9B2CFB}"/>
    <cellStyle name="標準 6 5 3 3" xfId="918" xr:uid="{F49E3C21-A5E4-418C-B0F3-DE841E93F41E}"/>
    <cellStyle name="標準 6 5 3 3 2" xfId="2123" xr:uid="{C31B285B-0CE5-44C1-A690-D19B4A925ECF}"/>
    <cellStyle name="標準 6 5 3 4" xfId="1541" xr:uid="{1F36ECB9-6570-459A-98F2-9DA1C75436E9}"/>
    <cellStyle name="標準 6 5 4" xfId="449" xr:uid="{B663B159-90D9-4C43-A8D6-30FC8DB532C1}"/>
    <cellStyle name="標準 6 5 4 2" xfId="1034" xr:uid="{F77237AD-AE12-47E0-A10F-FA838C5481F8}"/>
    <cellStyle name="標準 6 5 4 2 2" xfId="2239" xr:uid="{825AC4B9-9DCD-4AC5-818D-5DE4148C28C7}"/>
    <cellStyle name="標準 6 5 4 3" xfId="1657" xr:uid="{D289F33C-EA7E-4342-ACCF-AB607DE7F3E2}"/>
    <cellStyle name="標準 6 5 5" xfId="743" xr:uid="{A61448F0-818C-4626-BB9C-131BF7C4EFE9}"/>
    <cellStyle name="標準 6 5 5 2" xfId="1948" xr:uid="{09CD9804-71DF-4F67-8C3E-0BD899A89E62}"/>
    <cellStyle name="標準 6 5 6" xfId="1366" xr:uid="{F13F94FC-4C45-4FD2-A5DE-9566FFE4E1A7}"/>
    <cellStyle name="標準 6 6" xfId="172" xr:uid="{0475D0D4-52C7-4EE5-AF27-79021FADC150}"/>
    <cellStyle name="標準 6 6 2" xfId="464" xr:uid="{44260E01-B06A-488A-BAD4-260E5BD49B50}"/>
    <cellStyle name="標準 6 6 2 2" xfId="1049" xr:uid="{E41903FE-C600-4F9A-83E6-980D010E5191}"/>
    <cellStyle name="標準 6 6 2 2 2" xfId="2254" xr:uid="{A909A9C5-167F-4D93-9572-0C2D713B4C8E}"/>
    <cellStyle name="標準 6 6 2 3" xfId="1672" xr:uid="{8FF0B1EE-86F1-4AE5-8265-63F51D76AFB3}"/>
    <cellStyle name="標準 6 6 3" xfId="758" xr:uid="{11997943-0BF0-47A3-AED2-4F3A5120F5B3}"/>
    <cellStyle name="標準 6 6 3 2" xfId="1963" xr:uid="{FB121CED-BB6F-4C89-96F5-BFECAF8E805F}"/>
    <cellStyle name="標準 6 6 4" xfId="1381" xr:uid="{29486FBC-6D35-45F1-9E33-AC8C890E353B}"/>
    <cellStyle name="標準 6 7" xfId="334" xr:uid="{23586F31-862B-4176-800F-E35372B670CE}"/>
    <cellStyle name="標準 6 7 2" xfId="625" xr:uid="{371B064B-626A-477D-8076-10AC743B7009}"/>
    <cellStyle name="標準 6 7 2 2" xfId="1210" xr:uid="{A956C01E-701A-456C-9F32-B7CE26D4BE0C}"/>
    <cellStyle name="標準 6 7 2 2 2" xfId="2415" xr:uid="{59B8577C-6316-447D-BF47-8DC4250EF17E}"/>
    <cellStyle name="標準 6 7 2 3" xfId="1833" xr:uid="{E9398EA7-FF04-4B5D-8446-62E739238895}"/>
    <cellStyle name="標準 6 7 3" xfId="919" xr:uid="{C71B6479-103B-41AB-A12A-B47EE4C81A16}"/>
    <cellStyle name="標準 6 7 3 2" xfId="2124" xr:uid="{3CF22B64-0E5F-4DA8-8053-1313E58E23EA}"/>
    <cellStyle name="標準 6 7 4" xfId="1542" xr:uid="{6C17E577-1CB2-4CDB-AE06-A75A27B9A732}"/>
    <cellStyle name="標準 6 8" xfId="367" xr:uid="{1D5AD4F8-04A1-4573-8EFC-00D89EC01841}"/>
    <cellStyle name="標準 6 8 2" xfId="952" xr:uid="{9764C989-B698-49BF-9764-50A779771510}"/>
    <cellStyle name="標準 6 8 2 2" xfId="2157" xr:uid="{F8BE2673-391D-41AE-A0FF-F7581F7916D2}"/>
    <cellStyle name="標準 6 8 3" xfId="1575" xr:uid="{929D7B4F-9492-4AF6-9706-9F42AAE65FA0}"/>
    <cellStyle name="標準 6 9" xfId="660" xr:uid="{5630AFB0-1717-4FF1-89F0-E8F84C9EA02A}"/>
    <cellStyle name="標準 6 9 2" xfId="1866" xr:uid="{7CDB7BA0-59FF-436C-9B87-2F3674AA985C}"/>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2 2 2" xfId="2416" xr:uid="{E1B9A379-0FA8-496F-9668-81E491001FFD}"/>
    <cellStyle name="標準 7 10 2 3" xfId="1834" xr:uid="{D934FCDE-A586-4AFE-87D2-FDD4469F6717}"/>
    <cellStyle name="標準 7 10 3" xfId="920" xr:uid="{B6E3C103-759F-43F3-8C31-2F905F5C7E02}"/>
    <cellStyle name="標準 7 10 3 2" xfId="2125" xr:uid="{A63553A9-36BF-4102-A2C5-CEA5625AF0F6}"/>
    <cellStyle name="標準 7 10 4" xfId="1543" xr:uid="{1E8455C4-76DB-4DC0-98F2-D8B6EB59BE51}"/>
    <cellStyle name="標準 7 11" xfId="369" xr:uid="{75F14E28-5A79-4C69-AA24-724F9A0A9677}"/>
    <cellStyle name="標準 7 11 2" xfId="954" xr:uid="{A4D881CB-8398-466A-B590-DCCFA76E0714}"/>
    <cellStyle name="標準 7 11 2 2" xfId="2159" xr:uid="{2D865424-50CF-4AC5-A331-F6F32641E71E}"/>
    <cellStyle name="標準 7 11 3" xfId="1577" xr:uid="{643F6560-6469-4D79-80AF-B511CBED1381}"/>
    <cellStyle name="標準 7 12" xfId="662" xr:uid="{446608DB-CB52-4C3B-BA71-AD205E58BCC0}"/>
    <cellStyle name="標準 7 12 2" xfId="1868" xr:uid="{22EC6D31-95E2-4E77-B65F-93249B8C9E45}"/>
    <cellStyle name="標準 7 13" xfId="1288" xr:uid="{C90FF1C6-4D06-4A5C-A0EA-1035B30F6A07}"/>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2 2 2" xfId="2306" xr:uid="{555E432A-7195-4975-BB9A-34BB596E50D2}"/>
    <cellStyle name="標準 7 2 2 2 2 2 3" xfId="1724" xr:uid="{64B8AACA-98CD-4A55-9904-C7CAE97B92BC}"/>
    <cellStyle name="標準 7 2 2 2 2 3" xfId="810" xr:uid="{8CBF348F-161B-4DC3-9FF6-0BE17F81A736}"/>
    <cellStyle name="標準 7 2 2 2 2 3 2" xfId="2015" xr:uid="{E954AA53-DC9A-468E-B4B0-B26712857619}"/>
    <cellStyle name="標準 7 2 2 2 2 4" xfId="1433" xr:uid="{2C81AD5E-3C1A-47C4-ACF9-A9011D843588}"/>
    <cellStyle name="標準 7 2 2 2 3" xfId="336" xr:uid="{E5281B94-E2FF-499E-B1F6-72BE699C1212}"/>
    <cellStyle name="標準 7 2 2 2 3 2" xfId="627" xr:uid="{6079E748-2CEA-4C40-B660-F051CBEBC417}"/>
    <cellStyle name="標準 7 2 2 2 3 2 2" xfId="1212" xr:uid="{30A4B6C5-090F-4DA8-850A-280CF8E92E7C}"/>
    <cellStyle name="標準 7 2 2 2 3 2 2 2" xfId="2417" xr:uid="{5547F1C8-04AD-4B40-9253-C2EED2B9828C}"/>
    <cellStyle name="標準 7 2 2 2 3 2 3" xfId="1835" xr:uid="{C737658B-B5BB-4131-87C6-EBB00CE1BD5D}"/>
    <cellStyle name="標準 7 2 2 2 3 3" xfId="921" xr:uid="{EA49F050-87CB-489B-AFC0-7EFD6573F72A}"/>
    <cellStyle name="標準 7 2 2 2 3 3 2" xfId="2126" xr:uid="{9E284485-4FA2-4B20-8BE8-F7F8F28E3D65}"/>
    <cellStyle name="標準 7 2 2 2 3 4" xfId="1544" xr:uid="{800191A4-4F14-495F-8161-F26D4DC4B29B}"/>
    <cellStyle name="標準 7 2 2 2 4" xfId="419" xr:uid="{53921955-682D-4786-A461-7BF1287AD92D}"/>
    <cellStyle name="標準 7 2 2 2 4 2" xfId="1004" xr:uid="{C6907C47-BFCD-4ACB-AEF7-7AA5243BA68C}"/>
    <cellStyle name="標準 7 2 2 2 4 2 2" xfId="2209" xr:uid="{CEC408C9-BC9F-4B4F-BABC-40A551F5C985}"/>
    <cellStyle name="標準 7 2 2 2 4 3" xfId="1627" xr:uid="{25670386-A90C-4818-9D4D-4488FAB46AAC}"/>
    <cellStyle name="標準 7 2 2 2 5" xfId="713" xr:uid="{61626B9D-B58C-4A31-B465-094D1E5F1A95}"/>
    <cellStyle name="標準 7 2 2 2 5 2" xfId="1918" xr:uid="{BE3B053F-6107-4E59-BC1F-1086968F847B}"/>
    <cellStyle name="標準 7 2 2 2 6" xfId="1337" xr:uid="{78591AB5-B82A-466D-8BE4-C808B1279AF8}"/>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2 2 2" xfId="2341" xr:uid="{E7027564-F620-42B2-9527-366DFFC9A11F}"/>
    <cellStyle name="標準 7 2 2 3 2 2 3" xfId="1759" xr:uid="{460B4998-9EC4-416D-BEB8-A830C3502D39}"/>
    <cellStyle name="標準 7 2 2 3 2 3" xfId="845" xr:uid="{D49E6D6A-5BAC-4221-BA1B-127EDF90062A}"/>
    <cellStyle name="標準 7 2 2 3 2 3 2" xfId="2050" xr:uid="{87B0388B-6A44-4BF3-A47B-AB14A545C637}"/>
    <cellStyle name="標準 7 2 2 3 2 4" xfId="1468" xr:uid="{98BADF5F-2EA6-461A-9194-77EC9E7ABA81}"/>
    <cellStyle name="標準 7 2 2 3 3" xfId="337" xr:uid="{62421C60-E3FA-4E19-9093-56497976A8BF}"/>
    <cellStyle name="標準 7 2 2 3 3 2" xfId="628" xr:uid="{522FF987-C4FA-4BED-A301-45D6BC844F0D}"/>
    <cellStyle name="標準 7 2 2 3 3 2 2" xfId="1213" xr:uid="{41CD5CCC-C6DC-477D-AA26-8931D02EFEDA}"/>
    <cellStyle name="標準 7 2 2 3 3 2 2 2" xfId="2418" xr:uid="{00ED9526-02E1-4D19-8594-FBAFA2B03D40}"/>
    <cellStyle name="標準 7 2 2 3 3 2 3" xfId="1836" xr:uid="{BA8A4B5A-EF38-4CFF-A238-DF44265CA7B6}"/>
    <cellStyle name="標準 7 2 2 3 3 3" xfId="922" xr:uid="{3942DD00-8D04-42D2-B084-0EA118562828}"/>
    <cellStyle name="標準 7 2 2 3 3 3 2" xfId="2127" xr:uid="{5857151E-274F-4278-81EC-69F2119DEDC2}"/>
    <cellStyle name="標準 7 2 2 3 3 4" xfId="1545" xr:uid="{6128F70F-8EE1-4D01-AAFE-7DD0575154AD}"/>
    <cellStyle name="標準 7 2 2 3 4" xfId="454" xr:uid="{C8BF1406-6807-4AD1-AC7E-5DB103D4B791}"/>
    <cellStyle name="標準 7 2 2 3 4 2" xfId="1039" xr:uid="{93EF4C70-D888-4D94-877F-0AA0C0CE4202}"/>
    <cellStyle name="標準 7 2 2 3 4 2 2" xfId="2244" xr:uid="{4F31BF81-6F4C-4968-936F-9D837CF8F32B}"/>
    <cellStyle name="標準 7 2 2 3 4 3" xfId="1662" xr:uid="{397E7954-E6E4-4E1B-BC0E-1E66A79DA755}"/>
    <cellStyle name="標準 7 2 2 3 5" xfId="748" xr:uid="{3F91739E-5153-4A63-9B53-6476DD660624}"/>
    <cellStyle name="標準 7 2 2 3 5 2" xfId="1953" xr:uid="{B0AF6F3F-629C-4DF2-887C-7512A2727435}"/>
    <cellStyle name="標準 7 2 2 3 6" xfId="1371" xr:uid="{111AF782-EDE3-4507-9BF7-CC3F62AD7F9B}"/>
    <cellStyle name="標準 7 2 2 4" xfId="192" xr:uid="{7998233F-4822-4FAB-BCDD-58E1E65C8373}"/>
    <cellStyle name="標準 7 2 2 4 2" xfId="484" xr:uid="{972CC292-D0B1-433D-884E-718FA90862C5}"/>
    <cellStyle name="標準 7 2 2 4 2 2" xfId="1069" xr:uid="{9B2F3E22-6BAC-4078-976C-1E7E81212923}"/>
    <cellStyle name="標準 7 2 2 4 2 2 2" xfId="2274" xr:uid="{1E1C2F90-8C08-4A06-8CD8-CA24D2D858A3}"/>
    <cellStyle name="標準 7 2 2 4 2 3" xfId="1692" xr:uid="{4CD10733-1A6E-4F07-B9A6-EE7A92847629}"/>
    <cellStyle name="標準 7 2 2 4 3" xfId="778" xr:uid="{EC823E27-CB48-4A0E-A974-E74E397B7ED9}"/>
    <cellStyle name="標準 7 2 2 4 3 2" xfId="1983" xr:uid="{1A2F75E9-BA4C-4AC5-A1D5-5D37A2E1E3B5}"/>
    <cellStyle name="標準 7 2 2 4 4" xfId="1401" xr:uid="{6A36E7E2-F59D-47D7-A884-68D85905E4C5}"/>
    <cellStyle name="標準 7 2 2 5" xfId="338" xr:uid="{0123E90B-695B-4A96-B68F-9DF542952E84}"/>
    <cellStyle name="標準 7 2 2 5 2" xfId="629" xr:uid="{F5F22DD2-E49D-4C94-93FD-8C3F97B64301}"/>
    <cellStyle name="標準 7 2 2 5 2 2" xfId="1214" xr:uid="{FBC12CF1-A45E-4028-AF08-8C6A335F6403}"/>
    <cellStyle name="標準 7 2 2 5 2 2 2" xfId="2419" xr:uid="{8E72C7E6-07FC-4E28-8F0A-AC9F714D1D2C}"/>
    <cellStyle name="標準 7 2 2 5 2 3" xfId="1837" xr:uid="{E8CEAE26-8A5B-42E3-A1A8-736F62B4C1D9}"/>
    <cellStyle name="標準 7 2 2 5 3" xfId="923" xr:uid="{D5433650-D5CB-43E3-AC07-779AA855F62D}"/>
    <cellStyle name="標準 7 2 2 5 3 2" xfId="2128" xr:uid="{22F808A7-EF33-4505-86E5-8DD02DE9F7F9}"/>
    <cellStyle name="標準 7 2 2 5 4" xfId="1546" xr:uid="{B7322CDE-9A17-493E-A022-D612F5329A98}"/>
    <cellStyle name="標準 7 2 2 6" xfId="387" xr:uid="{E8E028EC-D8A5-4C15-815B-138CD828173F}"/>
    <cellStyle name="標準 7 2 2 6 2" xfId="972" xr:uid="{157722B8-6CA2-4FCD-AF9A-558406DB2FCD}"/>
    <cellStyle name="標準 7 2 2 6 2 2" xfId="2177" xr:uid="{A8B7D161-7905-46D4-9469-A67D8A7E26CE}"/>
    <cellStyle name="標準 7 2 2 6 3" xfId="1595" xr:uid="{91DC9281-FE24-41EB-926A-C2CF421F1DC4}"/>
    <cellStyle name="標準 7 2 2 7" xfId="680" xr:uid="{A4DB5817-5E2B-493F-ABB7-BD84077AD138}"/>
    <cellStyle name="標準 7 2 2 7 2" xfId="1886" xr:uid="{643629F8-9811-45DC-8886-BCEDD86DE051}"/>
    <cellStyle name="標準 7 2 2 8" xfId="1306" xr:uid="{39617F2E-A993-425E-BE3D-EC98BCDC64E9}"/>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2 2 2" xfId="2290" xr:uid="{A5E60C35-BE72-4968-8BE4-B5522ED46CBD}"/>
    <cellStyle name="標準 7 2 3 2 2 3" xfId="1708" xr:uid="{D537FB6C-3470-42D2-873E-89C97F860A58}"/>
    <cellStyle name="標準 7 2 3 2 3" xfId="794" xr:uid="{E7C40329-6120-44E7-BD10-FFC8C482C0EA}"/>
    <cellStyle name="標準 7 2 3 2 3 2" xfId="1999" xr:uid="{F6DFECF8-6AB6-4CD2-818F-EE505DB93ED9}"/>
    <cellStyle name="標準 7 2 3 2 4" xfId="1417" xr:uid="{A83A68DC-06FA-4B57-85AF-47FD9CC61B8C}"/>
    <cellStyle name="標準 7 2 3 3" xfId="339" xr:uid="{D0FCA8B8-90EC-44B0-A3A3-590ABD4F84F7}"/>
    <cellStyle name="標準 7 2 3 3 2" xfId="630" xr:uid="{D3E3A0E1-8F6D-4417-A86F-126625728B8F}"/>
    <cellStyle name="標準 7 2 3 3 2 2" xfId="1215" xr:uid="{D0A3A40A-82E3-4910-ACAE-A776AD66E5C6}"/>
    <cellStyle name="標準 7 2 3 3 2 2 2" xfId="2420" xr:uid="{BA620958-602A-4E22-8B1D-373152E0D184}"/>
    <cellStyle name="標準 7 2 3 3 2 3" xfId="1838" xr:uid="{AEFE079A-016D-4607-A394-14AC904A0498}"/>
    <cellStyle name="標準 7 2 3 3 3" xfId="924" xr:uid="{07B73C9A-C107-4B14-B88A-83B2BBF07AEE}"/>
    <cellStyle name="標準 7 2 3 3 3 2" xfId="2129" xr:uid="{1684A6D0-F040-43DB-A5A9-FFD690D2CDFE}"/>
    <cellStyle name="標準 7 2 3 3 4" xfId="1547" xr:uid="{65F7AB26-4804-4CF8-B8B0-2B12FDD7D2BE}"/>
    <cellStyle name="標準 7 2 3 4" xfId="403" xr:uid="{89F8AF30-DADF-49D5-8A7D-FA3E2209E620}"/>
    <cellStyle name="標準 7 2 3 4 2" xfId="988" xr:uid="{0A9D3DD1-5451-4EB3-8B39-A32B88B68F38}"/>
    <cellStyle name="標準 7 2 3 4 2 2" xfId="2193" xr:uid="{24FF5216-ACB5-4E14-BA9B-0D862C4C5B4B}"/>
    <cellStyle name="標準 7 2 3 4 3" xfId="1611" xr:uid="{A9C7BF30-C6F1-414E-9B96-6301B5115CE4}"/>
    <cellStyle name="標準 7 2 3 5" xfId="697" xr:uid="{7C5D18D5-86CD-4706-B6E5-CF5161F5BD3B}"/>
    <cellStyle name="標準 7 2 3 5 2" xfId="1902" xr:uid="{20DAA2AE-316F-4F55-9CDF-91FB2FF1834F}"/>
    <cellStyle name="標準 7 2 3 6" xfId="102" xr:uid="{4675C9A4-8E94-42A8-BEA3-355A76BCE963}"/>
    <cellStyle name="標準 7 2 3 6 2" xfId="1321" xr:uid="{8C3BB1D3-18B5-4B3F-9C6C-5099DBADEEEE}"/>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2 2 2" xfId="2340" xr:uid="{07891C93-7269-4BCB-8646-787629DC4FE7}"/>
    <cellStyle name="標準 7 2 4 2 2 3" xfId="1758" xr:uid="{CA75A2D0-2B56-42E0-BCBF-BBF826C523DE}"/>
    <cellStyle name="標準 7 2 4 2 3" xfId="844" xr:uid="{A85AE6DD-BCB5-4A4A-8EDD-BB3D9220FAED}"/>
    <cellStyle name="標準 7 2 4 2 3 2" xfId="2049" xr:uid="{68DC0901-3333-450E-B404-0FD63BCFE372}"/>
    <cellStyle name="標準 7 2 4 2 4" xfId="1467" xr:uid="{DC93C722-E94E-45A7-86A6-BB0C4E1FAD30}"/>
    <cellStyle name="標準 7 2 4 3" xfId="340" xr:uid="{E5CE957B-C2A2-4A4A-B1E3-D35DA1849AD9}"/>
    <cellStyle name="標準 7 2 4 3 2" xfId="631" xr:uid="{1CD59BEB-09F9-4D6E-96ED-881AF69C34B0}"/>
    <cellStyle name="標準 7 2 4 3 2 2" xfId="1216" xr:uid="{77C3E36D-FFE6-4664-AE2D-281617683100}"/>
    <cellStyle name="標準 7 2 4 3 2 2 2" xfId="2421" xr:uid="{716EFC92-36D8-4EA6-A91B-A425B0D63E26}"/>
    <cellStyle name="標準 7 2 4 3 2 3" xfId="1839" xr:uid="{1B65086A-AC3B-4D26-80C5-D200C62F0384}"/>
    <cellStyle name="標準 7 2 4 3 3" xfId="925" xr:uid="{645E02DC-25AC-4D57-8E4B-326D7AFD7F24}"/>
    <cellStyle name="標準 7 2 4 3 3 2" xfId="2130" xr:uid="{00A61F4A-A31D-4000-B97C-414B800D2525}"/>
    <cellStyle name="標準 7 2 4 3 4" xfId="1548" xr:uid="{00E087C7-207F-4FFE-9BD4-8260CABAB57F}"/>
    <cellStyle name="標準 7 2 4 4" xfId="453" xr:uid="{36205DBC-8D60-4D28-9086-AD506DB6C9BB}"/>
    <cellStyle name="標準 7 2 4 4 2" xfId="1038" xr:uid="{7CAEB741-2EC8-449D-ADC5-668849CEF4EF}"/>
    <cellStyle name="標準 7 2 4 4 2 2" xfId="2243" xr:uid="{71FCBCE3-DCA9-499C-AB3C-C0177D5FFAA6}"/>
    <cellStyle name="標準 7 2 4 4 3" xfId="1661" xr:uid="{C104A810-675E-4B34-99C5-82AA0561922E}"/>
    <cellStyle name="標準 7 2 4 5" xfId="747" xr:uid="{05603539-2173-4B9D-9AFC-356812B7F245}"/>
    <cellStyle name="標準 7 2 4 5 2" xfId="1952" xr:uid="{0CA893DB-5F16-42C6-8558-513629C89C42}"/>
    <cellStyle name="標準 7 2 4 6" xfId="1370" xr:uid="{E65A5219-3EAE-488A-BA68-1CD704D36FCF}"/>
    <cellStyle name="標準 7 2 5" xfId="176" xr:uid="{20B5E29E-6587-497F-9F52-DE885F82F424}"/>
    <cellStyle name="標準 7 2 5 2" xfId="468" xr:uid="{159DE95A-E397-45A5-BF81-579D11488800}"/>
    <cellStyle name="標準 7 2 5 2 2" xfId="1053" xr:uid="{DA88A4FF-1159-4D25-AD24-9BCECE8E8E69}"/>
    <cellStyle name="標準 7 2 5 2 2 2" xfId="2258" xr:uid="{92C139B2-5EA2-402C-A3AA-D465BFE60E7B}"/>
    <cellStyle name="標準 7 2 5 2 3" xfId="1676" xr:uid="{E2AD77DB-5F84-41D8-B0CA-4E2EF140482F}"/>
    <cellStyle name="標準 7 2 5 3" xfId="762" xr:uid="{2DB2B858-B7FA-415D-BAF7-4574AAD2C573}"/>
    <cellStyle name="標準 7 2 5 3 2" xfId="1967" xr:uid="{41EC1DC5-DB1E-4578-A417-AACB784BDD87}"/>
    <cellStyle name="標準 7 2 5 4" xfId="1385" xr:uid="{258C60CC-91D1-441E-9BE6-BF34C0C84350}"/>
    <cellStyle name="標準 7 2 6" xfId="341" xr:uid="{FBB2B96B-301C-4595-9896-F9CACF80C038}"/>
    <cellStyle name="標準 7 2 6 2" xfId="632" xr:uid="{04939C8A-9191-4584-9DFA-02DC95E91881}"/>
    <cellStyle name="標準 7 2 6 2 2" xfId="1217" xr:uid="{C3B08E34-6225-4BEB-BC09-695677CF8846}"/>
    <cellStyle name="標準 7 2 6 2 2 2" xfId="2422" xr:uid="{1EBBEF93-EB75-4745-AF9B-CE3DC9C3708D}"/>
    <cellStyle name="標準 7 2 6 2 3" xfId="1840" xr:uid="{B461D1D2-7258-4598-9C74-F80FB73C5D73}"/>
    <cellStyle name="標準 7 2 6 3" xfId="926" xr:uid="{015CE679-ECB0-41C3-9902-AAD552C10DC6}"/>
    <cellStyle name="標準 7 2 6 3 2" xfId="2131" xr:uid="{C8BDC7D9-595A-4F6A-83A0-EC3F92E6F37E}"/>
    <cellStyle name="標準 7 2 6 4" xfId="1549" xr:uid="{F592A875-1A30-45F8-BE89-D9CD8EFFB3C4}"/>
    <cellStyle name="標準 7 2 7" xfId="371" xr:uid="{0DAAB97E-D9C9-4525-AC10-BC250955650D}"/>
    <cellStyle name="標準 7 2 7 2" xfId="956" xr:uid="{646272E2-54CB-46A8-9CC7-89E146AF11F9}"/>
    <cellStyle name="標準 7 2 7 2 2" xfId="2161" xr:uid="{6CD333F6-C607-4B5B-B343-0BCF02DE2274}"/>
    <cellStyle name="標準 7 2 7 3" xfId="1579" xr:uid="{CFB7C272-15B4-45A9-9C75-C6512E90962C}"/>
    <cellStyle name="標準 7 2 8" xfId="664" xr:uid="{C057F0BF-D728-4918-AD69-2321322B4CDD}"/>
    <cellStyle name="標準 7 2 8 2" xfId="1870" xr:uid="{44727F12-54A6-45BD-9F66-A8CB69068509}"/>
    <cellStyle name="標準 7 2 9" xfId="61" xr:uid="{7C75DC39-6430-4372-BE13-02B9621BCE3B}"/>
    <cellStyle name="標準 7 2 9 2" xfId="1290" xr:uid="{D1F5D039-BC83-43BF-B6F6-ED9B98B4070F}"/>
    <cellStyle name="標準 7 3" xfId="63" xr:uid="{E95D10D5-E12B-4CDD-8FC4-CA7C65C88D3D}"/>
    <cellStyle name="標準 7 3 10" xfId="1292" xr:uid="{CC38CF37-B2E6-4F36-9BC7-6393C03051E5}"/>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2 2 2" xfId="2308" xr:uid="{8D9E61D6-898A-4A9D-95FC-7A2139E195AA}"/>
    <cellStyle name="標準 7 3 2 2 2 2 2 3" xfId="1726" xr:uid="{D6522C98-3DF2-4ECF-A644-348A893813B5}"/>
    <cellStyle name="標準 7 3 2 2 2 2 3" xfId="812" xr:uid="{6CF5E131-2C62-4D4D-84D7-85CEA8039474}"/>
    <cellStyle name="標準 7 3 2 2 2 2 3 2" xfId="2017" xr:uid="{8F844057-AD84-408D-A287-742648D0859E}"/>
    <cellStyle name="標準 7 3 2 2 2 2 4" xfId="1435" xr:uid="{B5D53CA2-CEB4-468F-A62E-EDB911007782}"/>
    <cellStyle name="標準 7 3 2 2 2 3" xfId="342" xr:uid="{A00BEE21-F1F1-4ED4-B805-FA63318F11C4}"/>
    <cellStyle name="標準 7 3 2 2 2 3 2" xfId="633" xr:uid="{9A338704-17AD-4A12-ADBC-87C348EB6DE4}"/>
    <cellStyle name="標準 7 3 2 2 2 3 2 2" xfId="1218" xr:uid="{169D94F9-A948-4758-96C3-DCACF37A7860}"/>
    <cellStyle name="標準 7 3 2 2 2 3 2 2 2" xfId="2423" xr:uid="{B6F04EBA-B2E5-479E-AB63-C286BA57A9F0}"/>
    <cellStyle name="標準 7 3 2 2 2 3 2 3" xfId="1841" xr:uid="{C7ED528B-CEC6-4B63-A352-B87D8C87CB86}"/>
    <cellStyle name="標準 7 3 2 2 2 3 3" xfId="927" xr:uid="{7E6A080F-E6A4-4B40-8E56-5500EF0421BC}"/>
    <cellStyle name="標準 7 3 2 2 2 3 3 2" xfId="2132" xr:uid="{F4C77D1E-0F9E-482C-B21C-125B22838504}"/>
    <cellStyle name="標準 7 3 2 2 2 3 4" xfId="1550" xr:uid="{A66DA7A8-CBC3-4E0C-8D8D-606F2707EE02}"/>
    <cellStyle name="標準 7 3 2 2 2 4" xfId="421" xr:uid="{533B8ED6-1461-4848-981B-F409A886295C}"/>
    <cellStyle name="標準 7 3 2 2 2 4 2" xfId="1006" xr:uid="{11026E1A-23D2-4B41-B1B3-7C61C22A31AA}"/>
    <cellStyle name="標準 7 3 2 2 2 4 2 2" xfId="2211" xr:uid="{9A2B499A-854D-4554-8FAA-0322CA289F7B}"/>
    <cellStyle name="標準 7 3 2 2 2 4 3" xfId="1629" xr:uid="{A3AD6153-A7F7-4F77-A035-F9049B3FCAD0}"/>
    <cellStyle name="標準 7 3 2 2 2 5" xfId="715" xr:uid="{F32F4FA4-22C1-423D-89DE-AA5DD1C8E617}"/>
    <cellStyle name="標準 7 3 2 2 2 5 2" xfId="1920" xr:uid="{524CED47-7BC6-4C63-B840-050B4C8969AE}"/>
    <cellStyle name="標準 7 3 2 2 2 6" xfId="1339" xr:uid="{71A1E669-65AE-47A7-AF40-A94A283D6BEF}"/>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2 2 2" xfId="2344" xr:uid="{D468A996-20D4-488C-A380-F389E73812B2}"/>
    <cellStyle name="標準 7 3 2 2 3 2 2 3" xfId="1762" xr:uid="{3C6727A1-A57D-4739-A937-FC61DEFEB1ED}"/>
    <cellStyle name="標準 7 3 2 2 3 2 3" xfId="848" xr:uid="{AB0E2AC3-A434-4537-8A73-6A80C3AA4ADC}"/>
    <cellStyle name="標準 7 3 2 2 3 2 3 2" xfId="2053" xr:uid="{B8656901-D6FE-4E4D-9A0A-F4BC956DDC69}"/>
    <cellStyle name="標準 7 3 2 2 3 2 4" xfId="1471" xr:uid="{20BF219F-E87F-404A-A9F0-4F9072759B6C}"/>
    <cellStyle name="標準 7 3 2 2 3 3" xfId="343" xr:uid="{DB21C3A0-818C-4580-86F7-FF2552C7A493}"/>
    <cellStyle name="標準 7 3 2 2 3 3 2" xfId="634" xr:uid="{0DB7FA55-D57B-4361-996E-DAC1FDD030B9}"/>
    <cellStyle name="標準 7 3 2 2 3 3 2 2" xfId="1219" xr:uid="{6D1039B7-A0C6-48B4-8E8D-CA161129F899}"/>
    <cellStyle name="標準 7 3 2 2 3 3 2 2 2" xfId="2424" xr:uid="{F9FA247A-CFEE-4D6C-A72E-D6AADBCC34B2}"/>
    <cellStyle name="標準 7 3 2 2 3 3 2 3" xfId="1842" xr:uid="{AD88AC9F-FA1C-47AC-8293-B2720E34F446}"/>
    <cellStyle name="標準 7 3 2 2 3 3 3" xfId="928" xr:uid="{82954927-7F9C-4D21-9339-C7383DC84927}"/>
    <cellStyle name="標準 7 3 2 2 3 3 3 2" xfId="2133" xr:uid="{73261B71-B80E-4853-8D5D-5E77C78118B5}"/>
    <cellStyle name="標準 7 3 2 2 3 3 4" xfId="1551" xr:uid="{672C7886-2048-4D24-8086-F6A28829A8DF}"/>
    <cellStyle name="標準 7 3 2 2 3 4" xfId="457" xr:uid="{0D105345-FCE3-4E22-9A72-EAB0BE57B741}"/>
    <cellStyle name="標準 7 3 2 2 3 4 2" xfId="1042" xr:uid="{15D24524-C890-4978-A299-D8A7F6F54C83}"/>
    <cellStyle name="標準 7 3 2 2 3 4 2 2" xfId="2247" xr:uid="{491DA715-F81C-4C5A-A12A-3E4B6C9046FE}"/>
    <cellStyle name="標準 7 3 2 2 3 4 3" xfId="1665" xr:uid="{7E02CCB7-925F-4942-98D9-947F41139E04}"/>
    <cellStyle name="標準 7 3 2 2 3 5" xfId="751" xr:uid="{5D9D493C-AD7B-4689-B03D-0BB2BEF588AC}"/>
    <cellStyle name="標準 7 3 2 2 3 5 2" xfId="1956" xr:uid="{AF8E095A-4922-4391-95DC-C7EBF132860B}"/>
    <cellStyle name="標準 7 3 2 2 3 6" xfId="1374" xr:uid="{270B707F-423A-4A13-BCE6-5D496CE560BA}"/>
    <cellStyle name="標準 7 3 2 2 4" xfId="194" xr:uid="{58316993-8F59-401A-8BD8-6D8687E459F6}"/>
    <cellStyle name="標準 7 3 2 2 4 2" xfId="486" xr:uid="{0902FF1A-EDF8-45C0-99FE-8F845228487F}"/>
    <cellStyle name="標準 7 3 2 2 4 2 2" xfId="1071" xr:uid="{246424FD-FA03-4CEB-951C-7B5BCD714E0D}"/>
    <cellStyle name="標準 7 3 2 2 4 2 2 2" xfId="2276" xr:uid="{BC2A8627-8A70-4BAD-ACAC-DB66EBE2E9B4}"/>
    <cellStyle name="標準 7 3 2 2 4 2 3" xfId="1694" xr:uid="{B3739BAF-6319-4AC4-BDCF-274565813290}"/>
    <cellStyle name="標準 7 3 2 2 4 3" xfId="780" xr:uid="{61AF657B-7E7B-4005-82DD-4D7A4C6C3212}"/>
    <cellStyle name="標準 7 3 2 2 4 3 2" xfId="1985" xr:uid="{59EC9773-1861-4085-9F61-93EDAD309ECC}"/>
    <cellStyle name="標準 7 3 2 2 4 4" xfId="1403" xr:uid="{32D6E482-BE7B-41CB-9D4F-4B1832CC44A2}"/>
    <cellStyle name="標準 7 3 2 2 5" xfId="344" xr:uid="{92DFDF61-66A5-41AF-8E0E-61F322B49AA7}"/>
    <cellStyle name="標準 7 3 2 2 5 2" xfId="635" xr:uid="{6767B736-1F3E-4AB4-A1A0-747B9830F560}"/>
    <cellStyle name="標準 7 3 2 2 5 2 2" xfId="1220" xr:uid="{116288E8-7BAC-4DF5-88E8-BE6524EBFC8D}"/>
    <cellStyle name="標準 7 3 2 2 5 2 2 2" xfId="2425" xr:uid="{1968D293-6BB8-4BE6-83EA-001369B8AC0F}"/>
    <cellStyle name="標準 7 3 2 2 5 2 3" xfId="1843" xr:uid="{413CE372-1312-48DE-B9EA-4F316ACBF349}"/>
    <cellStyle name="標準 7 3 2 2 5 3" xfId="929" xr:uid="{DD072223-17F5-4675-8683-503EC499BAA9}"/>
    <cellStyle name="標準 7 3 2 2 5 3 2" xfId="2134" xr:uid="{DADFE604-7CD7-4E9C-BF47-CA80EF4ED10F}"/>
    <cellStyle name="標準 7 3 2 2 5 4" xfId="1552" xr:uid="{F07CB8B2-7B68-49A0-8B47-17BB8FB5D19A}"/>
    <cellStyle name="標準 7 3 2 2 6" xfId="389" xr:uid="{399D9C9E-98A6-4A8E-B650-50C39858E574}"/>
    <cellStyle name="標準 7 3 2 2 6 2" xfId="974" xr:uid="{9A59F846-015F-4446-80A1-D4B1F3C3C306}"/>
    <cellStyle name="標準 7 3 2 2 6 2 2" xfId="2179" xr:uid="{CBA17CE3-D94D-4376-A679-0EBCEB0549D8}"/>
    <cellStyle name="標準 7 3 2 2 6 3" xfId="1597" xr:uid="{ABBCAF73-46AC-4FA8-9956-4DD1B1292BA0}"/>
    <cellStyle name="標準 7 3 2 2 7" xfId="682" xr:uid="{5EB4EC86-980B-43D9-9B2C-02EF58EB4D1F}"/>
    <cellStyle name="標準 7 3 2 2 7 2" xfId="1888" xr:uid="{A6BC0A0D-F3D0-458F-9B35-BE7D52D71E1D}"/>
    <cellStyle name="標準 7 3 2 2 8" xfId="1308" xr:uid="{B3E84AD6-EED4-47DE-BE9E-C9436786F02E}"/>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2 2 2" xfId="2295" xr:uid="{E896D698-DB20-43F0-A208-88A921E2E2B2}"/>
    <cellStyle name="標準 7 3 2 3 2 2 3" xfId="1713" xr:uid="{F712FBBE-49E7-44BB-83AD-A9965C8FC242}"/>
    <cellStyle name="標準 7 3 2 3 2 3" xfId="799" xr:uid="{96D0EBB8-096C-4E5E-AA0C-1F08D5456003}"/>
    <cellStyle name="標準 7 3 2 3 2 3 2" xfId="2004" xr:uid="{018FADA4-60AA-497D-800F-42E6E00F1245}"/>
    <cellStyle name="標準 7 3 2 3 2 4" xfId="1422" xr:uid="{C2A0230F-EEC9-490B-8342-F3BC36BAE432}"/>
    <cellStyle name="標準 7 3 2 3 3" xfId="345" xr:uid="{D0DBA689-9C32-4CD5-8745-AF3CB2FB0CE2}"/>
    <cellStyle name="標準 7 3 2 3 3 2" xfId="636" xr:uid="{C02B08DF-1270-41C5-A950-5482D7D4C64A}"/>
    <cellStyle name="標準 7 3 2 3 3 2 2" xfId="1221" xr:uid="{0353F502-C96E-4B40-B22C-8948A4381219}"/>
    <cellStyle name="標準 7 3 2 3 3 2 2 2" xfId="2426" xr:uid="{F0A51529-BCBB-4189-A647-CAF1CCF69739}"/>
    <cellStyle name="標準 7 3 2 3 3 2 3" xfId="1844" xr:uid="{A4D3A1BD-47D6-404E-842B-7B723533C45C}"/>
    <cellStyle name="標準 7 3 2 3 3 3" xfId="930" xr:uid="{12A04E62-4E94-461B-83F7-ECA52ACA4C65}"/>
    <cellStyle name="標準 7 3 2 3 3 3 2" xfId="2135" xr:uid="{EB22F3C5-7EF2-414F-A081-5DA294F0FA46}"/>
    <cellStyle name="標準 7 3 2 3 3 4" xfId="1553" xr:uid="{AF32067E-D5C2-4FE8-AA53-EE0B65EE3430}"/>
    <cellStyle name="標準 7 3 2 3 4" xfId="408" xr:uid="{629222F0-FF89-45A1-890A-5351FB8977BB}"/>
    <cellStyle name="標準 7 3 2 3 4 2" xfId="993" xr:uid="{9E6D88D4-2465-4996-870B-54536FFB12FE}"/>
    <cellStyle name="標準 7 3 2 3 4 2 2" xfId="2198" xr:uid="{A6CAAA93-847F-497F-9F48-AEF394A421F5}"/>
    <cellStyle name="標準 7 3 2 3 4 3" xfId="1616" xr:uid="{FB6B17A3-C919-48C1-8225-524FAF10ECFB}"/>
    <cellStyle name="標準 7 3 2 3 5" xfId="702" xr:uid="{3A1F97C0-F916-417F-BA19-9CDD4A81838B}"/>
    <cellStyle name="標準 7 3 2 3 5 2" xfId="1907" xr:uid="{7946234E-0F92-4BE9-BC7E-4DDF8EA1DD79}"/>
    <cellStyle name="標準 7 3 2 3 6" xfId="1326" xr:uid="{314B16B5-A720-4644-90E4-D388D0C87B4A}"/>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2 2 2" xfId="2343" xr:uid="{DE79880B-9729-46C2-943F-0C51C0FDDEC6}"/>
    <cellStyle name="標準 7 3 2 4 2 2 3" xfId="1761" xr:uid="{904539F3-C7BE-4A7A-999E-725D680188EC}"/>
    <cellStyle name="標準 7 3 2 4 2 3" xfId="847" xr:uid="{E97CCD87-77E9-4A0C-B9D5-63EF4FF92F4F}"/>
    <cellStyle name="標準 7 3 2 4 2 3 2" xfId="2052" xr:uid="{A10EA91D-8FE0-4A8C-A707-9D893FE2FF51}"/>
    <cellStyle name="標準 7 3 2 4 2 4" xfId="1470" xr:uid="{90BD3ACA-41D9-4489-AB9D-CAA58661B8C9}"/>
    <cellStyle name="標準 7 3 2 4 3" xfId="346" xr:uid="{A260708F-9AAB-4F10-AC8B-4FE6BF31A255}"/>
    <cellStyle name="標準 7 3 2 4 3 2" xfId="637" xr:uid="{AFC8E7A2-CD0F-4AF9-95F8-2AC77894CD91}"/>
    <cellStyle name="標準 7 3 2 4 3 2 2" xfId="1222" xr:uid="{9165F2C3-E648-4769-8215-115C6A5C0E5A}"/>
    <cellStyle name="標準 7 3 2 4 3 2 2 2" xfId="2427" xr:uid="{6FE9C050-2DA0-4437-BE48-E561BD2DD837}"/>
    <cellStyle name="標準 7 3 2 4 3 2 3" xfId="1845" xr:uid="{8C6B738A-FDB2-4A2C-857C-87D575788282}"/>
    <cellStyle name="標準 7 3 2 4 3 3" xfId="931" xr:uid="{7381E087-C485-4896-A384-1E0187F7B925}"/>
    <cellStyle name="標準 7 3 2 4 3 3 2" xfId="2136" xr:uid="{48902220-9088-4691-9B41-BAAFFE7A6201}"/>
    <cellStyle name="標準 7 3 2 4 3 4" xfId="1554" xr:uid="{AC1A4B28-4233-4861-92EF-0045A2655345}"/>
    <cellStyle name="標準 7 3 2 4 4" xfId="456" xr:uid="{CA72060D-0FA4-4C5F-8A60-767E62D144B0}"/>
    <cellStyle name="標準 7 3 2 4 4 2" xfId="1041" xr:uid="{9B0891F9-50A7-418C-A481-C2BF16BBF2B9}"/>
    <cellStyle name="標準 7 3 2 4 4 2 2" xfId="2246" xr:uid="{5F9C8E06-AD95-488B-AF26-1D292DFDC3A8}"/>
    <cellStyle name="標準 7 3 2 4 4 3" xfId="1664" xr:uid="{01CC5046-7482-4FC3-9153-8AC745A41F18}"/>
    <cellStyle name="標準 7 3 2 4 5" xfId="750" xr:uid="{FD2D84F8-7844-4A5C-83AE-2634DE7B2C0D}"/>
    <cellStyle name="標準 7 3 2 4 5 2" xfId="1955" xr:uid="{A9C5789B-9092-4344-825A-EA4456332D83}"/>
    <cellStyle name="標準 7 3 2 4 6" xfId="1373" xr:uid="{0A835E06-6F4C-4A68-94A3-DA3A9A3DCC95}"/>
    <cellStyle name="標準 7 3 2 5" xfId="181" xr:uid="{B36113CB-C745-4B41-9322-32A1C6380F20}"/>
    <cellStyle name="標準 7 3 2 5 2" xfId="473" xr:uid="{7F686317-A7F5-4B5B-93E9-DB8E553123F9}"/>
    <cellStyle name="標準 7 3 2 5 2 2" xfId="1058" xr:uid="{5659E56D-8CF0-4A5F-8147-52E83C5C67B9}"/>
    <cellStyle name="標準 7 3 2 5 2 2 2" xfId="2263" xr:uid="{5E051173-8A7B-405D-A8FF-B911E24721F4}"/>
    <cellStyle name="標準 7 3 2 5 2 3" xfId="1681" xr:uid="{90E139A2-AACA-4B51-B9C7-FA5660672CD4}"/>
    <cellStyle name="標準 7 3 2 5 3" xfId="767" xr:uid="{0EDF2B47-0E41-445B-8C9D-19A68AA6B0B5}"/>
    <cellStyle name="標準 7 3 2 5 3 2" xfId="1972" xr:uid="{92F6F34F-1B5D-4B20-BAC6-1C0E3AE1B411}"/>
    <cellStyle name="標準 7 3 2 5 4" xfId="1390" xr:uid="{09BD2887-F8B5-4B21-AEA3-5C2080FBF572}"/>
    <cellStyle name="標準 7 3 2 6" xfId="347" xr:uid="{2A3F5110-4789-4549-80B8-5A9E7AE5B6C4}"/>
    <cellStyle name="標準 7 3 2 6 2" xfId="638" xr:uid="{21C10578-AA5F-4C49-A418-83DD6C496095}"/>
    <cellStyle name="標準 7 3 2 6 2 2" xfId="1223" xr:uid="{D5BA5750-93D8-4F21-8FF8-AE14A269702D}"/>
    <cellStyle name="標準 7 3 2 6 2 2 2" xfId="2428" xr:uid="{3F51152F-D39E-4E42-AFFD-92AD4A3D81B2}"/>
    <cellStyle name="標準 7 3 2 6 2 3" xfId="1846" xr:uid="{00803294-A62D-4103-96F5-F9032EC51B8B}"/>
    <cellStyle name="標準 7 3 2 6 3" xfId="932" xr:uid="{44D9AE2D-7A96-4C55-9366-4D1FE805FCF7}"/>
    <cellStyle name="標準 7 3 2 6 3 2" xfId="2137" xr:uid="{A423D08A-5D79-48B9-B7D1-11FCF2210A82}"/>
    <cellStyle name="標準 7 3 2 6 4" xfId="1555" xr:uid="{BCAF618D-0FF5-4388-88B4-C9356B737D37}"/>
    <cellStyle name="標準 7 3 2 7" xfId="376" xr:uid="{B19963A6-B834-4E9C-9839-6DD621135AE5}"/>
    <cellStyle name="標準 7 3 2 7 2" xfId="961" xr:uid="{96F62DDB-AAC4-460A-B61C-5A4D883C77E1}"/>
    <cellStyle name="標準 7 3 2 7 2 2" xfId="2166" xr:uid="{E91B000B-2B38-4B17-9028-1BFFFEE95169}"/>
    <cellStyle name="標準 7 3 2 7 3" xfId="1584" xr:uid="{6471226C-C375-4E66-A850-F79AE77722E7}"/>
    <cellStyle name="標準 7 3 2 8" xfId="669" xr:uid="{F78F691D-50D8-4DDE-9B64-FF1DA2129EAE}"/>
    <cellStyle name="標準 7 3 2 8 2" xfId="1875" xr:uid="{9AEF4E0C-AC71-46CC-B714-2543F481EE07}"/>
    <cellStyle name="標準 7 3 2 9" xfId="1295" xr:uid="{6A717AF7-4B24-4BB4-AB4E-024131B80EBA}"/>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2 2 2" xfId="2307" xr:uid="{E4242CBF-0A40-454C-9A8C-39A960D87BF4}"/>
    <cellStyle name="標準 7 3 3 2 2 2 3" xfId="1725" xr:uid="{F5BDC734-817F-4750-80BD-F7689A6A38E6}"/>
    <cellStyle name="標準 7 3 3 2 2 3" xfId="811" xr:uid="{BAB32616-1490-4611-B52D-BD2B84F54563}"/>
    <cellStyle name="標準 7 3 3 2 2 3 2" xfId="2016" xr:uid="{2BA5D2D2-14C1-4194-BC73-6AF7A7CC6C2C}"/>
    <cellStyle name="標準 7 3 3 2 2 4" xfId="1434" xr:uid="{A4117483-46BB-4BC1-BD9A-0B556C2449BE}"/>
    <cellStyle name="標準 7 3 3 2 3" xfId="348" xr:uid="{F98D44C0-9E17-4EEF-BCDE-A229EA50E813}"/>
    <cellStyle name="標準 7 3 3 2 3 2" xfId="639" xr:uid="{C4F16535-4756-4020-A1AE-D38DE784452D}"/>
    <cellStyle name="標準 7 3 3 2 3 2 2" xfId="1224" xr:uid="{72E97D31-C4C2-4D0B-AFE7-06A5EBE74D78}"/>
    <cellStyle name="標準 7 3 3 2 3 2 2 2" xfId="2429" xr:uid="{C8DFBE5C-BB79-4AB6-83AD-183D89BE1327}"/>
    <cellStyle name="標準 7 3 3 2 3 2 3" xfId="1847" xr:uid="{25C90BF9-81FF-487B-A4F1-FA0353E0010D}"/>
    <cellStyle name="標準 7 3 3 2 3 3" xfId="933" xr:uid="{E90D7D3F-D7BC-4959-B312-649F31150AED}"/>
    <cellStyle name="標準 7 3 3 2 3 3 2" xfId="2138" xr:uid="{63C52AAD-03B4-4F76-9D6D-F0C84968B5F3}"/>
    <cellStyle name="標準 7 3 3 2 3 4" xfId="1556" xr:uid="{E72F26F0-603D-4817-92D5-E9F0952ED1E7}"/>
    <cellStyle name="標準 7 3 3 2 4" xfId="420" xr:uid="{6DC7C495-82C4-4072-B8FE-84ADB5732F0A}"/>
    <cellStyle name="標準 7 3 3 2 4 2" xfId="1005" xr:uid="{8A58836C-60C1-462D-8E16-B0EDCB690624}"/>
    <cellStyle name="標準 7 3 3 2 4 2 2" xfId="2210" xr:uid="{2B03233B-4344-4819-AB03-14A783099E63}"/>
    <cellStyle name="標準 7 3 3 2 4 3" xfId="1628" xr:uid="{29DC44BF-AF0B-471F-A6D8-733FC9300AAD}"/>
    <cellStyle name="標準 7 3 3 2 5" xfId="714" xr:uid="{19993765-0413-48BF-898C-FDE560CF359D}"/>
    <cellStyle name="標準 7 3 3 2 5 2" xfId="1919" xr:uid="{3F97720F-A87C-4929-890D-7908E2034701}"/>
    <cellStyle name="標準 7 3 3 2 6" xfId="1338" xr:uid="{2B1D5B00-5F29-4DD7-B20F-339DE57983D1}"/>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2 2 2" xfId="2345" xr:uid="{609463A5-0E70-41ED-97BB-DF1C83ED0BCF}"/>
    <cellStyle name="標準 7 3 3 3 2 2 3" xfId="1763" xr:uid="{62CA3804-5BE0-4E95-AD45-2250AB48EBDC}"/>
    <cellStyle name="標準 7 3 3 3 2 3" xfId="849" xr:uid="{09761986-A203-4E68-B51B-8EF8543E84D5}"/>
    <cellStyle name="標準 7 3 3 3 2 3 2" xfId="2054" xr:uid="{DB0F26C4-68C8-4E50-B4E7-48886DC9E3E5}"/>
    <cellStyle name="標準 7 3 3 3 2 4" xfId="1472" xr:uid="{0D7FC659-F422-4B1E-AFE2-1325B1FE6EB3}"/>
    <cellStyle name="標準 7 3 3 3 3" xfId="349" xr:uid="{10F80419-361F-44CD-991E-AFAB5F7EA244}"/>
    <cellStyle name="標準 7 3 3 3 3 2" xfId="640" xr:uid="{04818423-16B6-4E2D-8AD4-730B51340C73}"/>
    <cellStyle name="標準 7 3 3 3 3 2 2" xfId="1225" xr:uid="{9C00E32A-7D48-47C2-BD15-39B020CC763E}"/>
    <cellStyle name="標準 7 3 3 3 3 2 2 2" xfId="2430" xr:uid="{81BDDE07-5272-4A22-964A-1FA0B19978D5}"/>
    <cellStyle name="標準 7 3 3 3 3 2 3" xfId="1848" xr:uid="{77F9EC3D-D864-4134-B26B-595ED20C11C1}"/>
    <cellStyle name="標準 7 3 3 3 3 3" xfId="934" xr:uid="{FFF2BE45-EECA-411C-B737-A70185968113}"/>
    <cellStyle name="標準 7 3 3 3 3 3 2" xfId="2139" xr:uid="{1D49497D-A75C-427B-8D22-A24FF0AB76A4}"/>
    <cellStyle name="標準 7 3 3 3 3 4" xfId="1557" xr:uid="{ED87C31C-E3C6-43CC-B734-6C1CE7C9EBF5}"/>
    <cellStyle name="標準 7 3 3 3 4" xfId="458" xr:uid="{E036E85F-B541-4E94-BD48-93D2E98DA33A}"/>
    <cellStyle name="標準 7 3 3 3 4 2" xfId="1043" xr:uid="{D494E3D9-3B96-4030-A179-5F11DF96FFC2}"/>
    <cellStyle name="標準 7 3 3 3 4 2 2" xfId="2248" xr:uid="{D2537A30-9F64-4EB5-8AF0-D000742D70BF}"/>
    <cellStyle name="標準 7 3 3 3 4 3" xfId="1666" xr:uid="{35B7D512-874C-4466-9E82-69F643527FCB}"/>
    <cellStyle name="標準 7 3 3 3 5" xfId="752" xr:uid="{5E15D5D9-F5BD-4002-BB1F-5C2982166F08}"/>
    <cellStyle name="標準 7 3 3 3 5 2" xfId="1957" xr:uid="{346200AD-2AA5-4AA8-9C13-8820BF956697}"/>
    <cellStyle name="標準 7 3 3 3 6" xfId="1375" xr:uid="{EBE5E68E-B64D-4655-9265-6CB22D52560C}"/>
    <cellStyle name="標準 7 3 3 4" xfId="193" xr:uid="{565CFEBE-FA6D-4903-B845-8F6D02B49E84}"/>
    <cellStyle name="標準 7 3 3 4 2" xfId="485" xr:uid="{0CD2D788-1D07-4F61-A55A-033F6CDFB731}"/>
    <cellStyle name="標準 7 3 3 4 2 2" xfId="1070" xr:uid="{45D0066C-B215-410B-906E-986ECB734EC3}"/>
    <cellStyle name="標準 7 3 3 4 2 2 2" xfId="2275" xr:uid="{05A2355B-3867-40F7-98F2-52A24BFAE2A5}"/>
    <cellStyle name="標準 7 3 3 4 2 3" xfId="1693" xr:uid="{C6F4D38D-A4D6-4317-A7BF-3CC99C61ED47}"/>
    <cellStyle name="標準 7 3 3 4 3" xfId="779" xr:uid="{118E0116-838C-451A-93AF-500F76665E98}"/>
    <cellStyle name="標準 7 3 3 4 3 2" xfId="1984" xr:uid="{84B90C40-FB83-451C-874B-49C226A0CA61}"/>
    <cellStyle name="標準 7 3 3 4 4" xfId="1402" xr:uid="{8B139992-8E0A-44E2-9123-08B9EEE5B884}"/>
    <cellStyle name="標準 7 3 3 5" xfId="350" xr:uid="{AA1120AD-EE3F-43A7-A5EB-FE4325F4F016}"/>
    <cellStyle name="標準 7 3 3 5 2" xfId="641" xr:uid="{9C39D1A7-3A4E-47B8-8C09-6388B8DE5F6B}"/>
    <cellStyle name="標準 7 3 3 5 2 2" xfId="1226" xr:uid="{6AF286CF-83C0-4721-815C-7383B51A393F}"/>
    <cellStyle name="標準 7 3 3 5 2 2 2" xfId="2431" xr:uid="{11E191C3-4577-40B5-BCCA-C7A02EC0A4B8}"/>
    <cellStyle name="標準 7 3 3 5 2 3" xfId="1849" xr:uid="{23E462E3-74B3-4949-946D-D0749D7C2335}"/>
    <cellStyle name="標準 7 3 3 5 3" xfId="935" xr:uid="{850A9881-68DB-41A3-90C2-36BA3484EEA7}"/>
    <cellStyle name="標準 7 3 3 5 3 2" xfId="2140" xr:uid="{613EFB4C-D6F4-4C73-BE97-EF687F2F05A9}"/>
    <cellStyle name="標準 7 3 3 5 4" xfId="1558" xr:uid="{9826683F-20E5-4856-8289-A7942E3BE01A}"/>
    <cellStyle name="標準 7 3 3 6" xfId="388" xr:uid="{C85AF65E-7381-4085-B331-D06B759DAD39}"/>
    <cellStyle name="標準 7 3 3 6 2" xfId="973" xr:uid="{2E927ADC-2622-41DA-B5B5-51E0CBEA4046}"/>
    <cellStyle name="標準 7 3 3 6 2 2" xfId="2178" xr:uid="{220D7A87-4C4B-4C37-9FEB-53484BD16F7D}"/>
    <cellStyle name="標準 7 3 3 6 3" xfId="1596" xr:uid="{01A9F1E7-6071-4329-924E-C2D260FD6D9A}"/>
    <cellStyle name="標準 7 3 3 7" xfId="681" xr:uid="{EBF886AB-322D-4E6F-9D57-88658682F795}"/>
    <cellStyle name="標準 7 3 3 7 2" xfId="1887" xr:uid="{E0615EB9-457A-4D99-9F97-B231306E48E9}"/>
    <cellStyle name="標準 7 3 3 8" xfId="1307" xr:uid="{38076051-54CB-4BFE-9A3D-F1A4308EA4A0}"/>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2 2 2" xfId="2292" xr:uid="{82740011-075D-49ED-80BE-ACE2FC44A543}"/>
    <cellStyle name="標準 7 3 4 2 2 3" xfId="1710" xr:uid="{3094E554-68E3-45DE-9089-AF8745BF04EC}"/>
    <cellStyle name="標準 7 3 4 2 3" xfId="796" xr:uid="{1810BDDB-8FB8-487B-BB42-F2B802975CB7}"/>
    <cellStyle name="標準 7 3 4 2 3 2" xfId="2001" xr:uid="{05CEC36F-438A-4B27-8178-D5BA51D79552}"/>
    <cellStyle name="標準 7 3 4 2 4" xfId="1419" xr:uid="{249F38EA-1668-4149-9886-7CCD9A1F5AB1}"/>
    <cellStyle name="標準 7 3 4 3" xfId="351" xr:uid="{C6B8D3ED-F119-4FAA-AEB5-DBBBBD53FED8}"/>
    <cellStyle name="標準 7 3 4 3 2" xfId="642" xr:uid="{1B668FE7-EC5D-47F1-87B6-F0D7599606D1}"/>
    <cellStyle name="標準 7 3 4 3 2 2" xfId="1227" xr:uid="{33FE3DA6-2F91-4744-8423-2B0DBC0CB657}"/>
    <cellStyle name="標準 7 3 4 3 2 2 2" xfId="2432" xr:uid="{129299AE-BBFA-4AE3-92DF-681DD533C547}"/>
    <cellStyle name="標準 7 3 4 3 2 3" xfId="1850" xr:uid="{64B6C3F2-E99A-4BD8-BDA8-1F5D480EEBF9}"/>
    <cellStyle name="標準 7 3 4 3 3" xfId="936" xr:uid="{ADB83B16-0858-48F2-B5FD-D634ACDB1642}"/>
    <cellStyle name="標準 7 3 4 3 3 2" xfId="2141" xr:uid="{9CD739F0-78EC-45DD-9170-C6DFD6E61A63}"/>
    <cellStyle name="標準 7 3 4 3 4" xfId="1559" xr:uid="{14AA1250-3BFB-49A4-B73C-57A45222C5D2}"/>
    <cellStyle name="標準 7 3 4 4" xfId="405" xr:uid="{0DA3E524-EDA9-4E3C-A664-C60BB237E9C6}"/>
    <cellStyle name="標準 7 3 4 4 2" xfId="990" xr:uid="{D2CEF22D-3C8B-43C8-9C99-9244B9E053CB}"/>
    <cellStyle name="標準 7 3 4 4 2 2" xfId="2195" xr:uid="{DF1670BC-72B0-4588-9082-7F01AA3C9DE7}"/>
    <cellStyle name="標準 7 3 4 4 3" xfId="1613" xr:uid="{54450F4E-195E-4ADF-A234-A9EA37620D62}"/>
    <cellStyle name="標準 7 3 4 5" xfId="699" xr:uid="{344F97B2-1484-4560-B0DE-D1305D8C9B9E}"/>
    <cellStyle name="標準 7 3 4 5 2" xfId="1904" xr:uid="{F499D907-D678-437E-9C3D-5759FAA77A1A}"/>
    <cellStyle name="標準 7 3 4 6" xfId="1323" xr:uid="{6F0624D0-F159-4F3B-9A98-C7CD9F6BE002}"/>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2 2 2" xfId="2342" xr:uid="{3F54D542-8D32-4094-AAE3-02E940F61BD3}"/>
    <cellStyle name="標準 7 3 5 2 2 3" xfId="1760" xr:uid="{90431CEC-D268-4BCA-9FDA-A1A9E33D7108}"/>
    <cellStyle name="標準 7 3 5 2 3" xfId="846" xr:uid="{A775C28D-6A23-457D-8E9A-DE2B9EAB90AF}"/>
    <cellStyle name="標準 7 3 5 2 3 2" xfId="2051" xr:uid="{12CA8715-A872-46E3-9DC9-4512C605D827}"/>
    <cellStyle name="標準 7 3 5 2 4" xfId="1469" xr:uid="{700786D5-8CD1-436C-8053-89D3A9380623}"/>
    <cellStyle name="標準 7 3 5 3" xfId="352" xr:uid="{0758EA88-26F7-4ECB-8F99-83F667D53437}"/>
    <cellStyle name="標準 7 3 5 3 2" xfId="643" xr:uid="{841D5D8F-9CA0-4259-AFA4-FBAF1412BB82}"/>
    <cellStyle name="標準 7 3 5 3 2 2" xfId="1228" xr:uid="{5880BC2B-6DA9-43F2-97E5-79C38B2EB4EF}"/>
    <cellStyle name="標準 7 3 5 3 2 2 2" xfId="2433" xr:uid="{F0C40FE2-7855-405C-A473-7ED53614E577}"/>
    <cellStyle name="標準 7 3 5 3 2 3" xfId="1851" xr:uid="{4E5A9F3F-238F-4FD3-B1B8-85190297A67B}"/>
    <cellStyle name="標準 7 3 5 3 3" xfId="937" xr:uid="{546F1641-0EB3-40E8-8CB4-0FF0D78E80B1}"/>
    <cellStyle name="標準 7 3 5 3 3 2" xfId="2142" xr:uid="{93EFAD18-349E-46BC-8079-105CB1C6D751}"/>
    <cellStyle name="標準 7 3 5 3 4" xfId="1560" xr:uid="{74CF7DD7-AA2E-425B-BD7F-C96374892587}"/>
    <cellStyle name="標準 7 3 5 4" xfId="455" xr:uid="{82744ED2-C751-41CE-8863-EA63A037E509}"/>
    <cellStyle name="標準 7 3 5 4 2" xfId="1040" xr:uid="{83DCD57D-0F5D-4C34-9226-2F05557844F8}"/>
    <cellStyle name="標準 7 3 5 4 2 2" xfId="2245" xr:uid="{21686B8F-AE41-490F-B943-BA71D3CE2D15}"/>
    <cellStyle name="標準 7 3 5 4 3" xfId="1663" xr:uid="{3F712D22-C729-4173-BE83-5C65CB859A5E}"/>
    <cellStyle name="標準 7 3 5 5" xfId="749" xr:uid="{CBD3FC32-FEE4-4955-B4C0-C89598CB5ABD}"/>
    <cellStyle name="標準 7 3 5 5 2" xfId="1954" xr:uid="{25C9615D-0871-4E00-BA88-36CE4FF46694}"/>
    <cellStyle name="標準 7 3 5 6" xfId="1372" xr:uid="{FD2A3750-227E-4267-85EA-CF656001A2E6}"/>
    <cellStyle name="標準 7 3 6" xfId="178" xr:uid="{F7DA9AA2-561A-4741-8BBF-A087CAC57962}"/>
    <cellStyle name="標準 7 3 6 2" xfId="470" xr:uid="{F7CDF3FC-496C-4D29-98A0-E56F401FFB6E}"/>
    <cellStyle name="標準 7 3 6 2 2" xfId="1055" xr:uid="{E4D42394-C190-4651-A575-A0A0F8C6D756}"/>
    <cellStyle name="標準 7 3 6 2 2 2" xfId="2260" xr:uid="{033D497A-F2AF-4C10-81EE-13E690E6A616}"/>
    <cellStyle name="標準 7 3 6 2 3" xfId="1678" xr:uid="{F061E629-C40F-4F1D-B24C-D7679699A0DF}"/>
    <cellStyle name="標準 7 3 6 3" xfId="764" xr:uid="{55D05B8A-EDE6-4B9D-A057-23E064D24C90}"/>
    <cellStyle name="標準 7 3 6 3 2" xfId="1969" xr:uid="{01AA3D4E-5386-481B-B2A0-8F20B2B5536E}"/>
    <cellStyle name="標準 7 3 6 4" xfId="1387" xr:uid="{85ED1F1A-3709-4572-913D-5A97427D7A0E}"/>
    <cellStyle name="標準 7 3 7" xfId="353" xr:uid="{AA7DE0BE-99E4-4923-9744-0EBA0E1BEF86}"/>
    <cellStyle name="標準 7 3 7 2" xfId="644" xr:uid="{9598D2D0-F1BC-4DA9-8E85-F27694BBB212}"/>
    <cellStyle name="標準 7 3 7 2 2" xfId="1229" xr:uid="{E66E5A81-46A4-4B2D-BE4C-EDFDDD9BD32C}"/>
    <cellStyle name="標準 7 3 7 2 2 2" xfId="2434" xr:uid="{326C65F5-A924-4743-B420-5E117DF1F220}"/>
    <cellStyle name="標準 7 3 7 2 3" xfId="1852" xr:uid="{FC1D11FC-036D-409E-8E4B-342371A969DF}"/>
    <cellStyle name="標準 7 3 7 3" xfId="938" xr:uid="{9A962E23-4F0E-42FB-8A93-83A18576F835}"/>
    <cellStyle name="標準 7 3 7 3 2" xfId="2143" xr:uid="{240EC82D-F312-498F-95F5-B6A64447B7A6}"/>
    <cellStyle name="標準 7 3 7 4" xfId="1561" xr:uid="{DA467D22-7B7A-4863-8EBB-78E3EC2A3ADB}"/>
    <cellStyle name="標準 7 3 8" xfId="373" xr:uid="{B86B5719-5F11-4292-8803-10AE3CF859A0}"/>
    <cellStyle name="標準 7 3 8 2" xfId="958" xr:uid="{0E59EB4A-F01D-48D2-B93E-D98A7580177F}"/>
    <cellStyle name="標準 7 3 8 2 2" xfId="2163" xr:uid="{103CBC5B-CCC8-4BEC-84E7-91C496500656}"/>
    <cellStyle name="標準 7 3 8 3" xfId="1581" xr:uid="{B506D110-3392-48F2-BDBB-8FCA355EF83C}"/>
    <cellStyle name="標準 7 3 9" xfId="666" xr:uid="{62D8F3C9-D01E-49D7-BB69-948EC53658C9}"/>
    <cellStyle name="標準 7 3 9 2" xfId="1872" xr:uid="{6D6247C2-58BE-44B4-AF99-CEF45B5653D3}"/>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2 2 2" xfId="2309" xr:uid="{61787FFD-6A4F-43B8-B3EB-93498C1D7F04}"/>
    <cellStyle name="標準 7 4 2 2 2 2 3" xfId="1727" xr:uid="{79A16649-E63E-4F74-88BD-533A6DF3892A}"/>
    <cellStyle name="標準 7 4 2 2 2 3" xfId="813" xr:uid="{3C54F7EE-1778-4F75-958C-6DDA657DCC62}"/>
    <cellStyle name="標準 7 4 2 2 2 3 2" xfId="2018" xr:uid="{E154AB24-1F34-4DB6-8193-5D11C7264547}"/>
    <cellStyle name="標準 7 4 2 2 2 4" xfId="1436" xr:uid="{425BCAF2-F9C1-4422-A949-5062AF6E096B}"/>
    <cellStyle name="標準 7 4 2 2 3" xfId="354" xr:uid="{6DE29D51-E9DB-4062-A631-808E6F2AC6D7}"/>
    <cellStyle name="標準 7 4 2 2 3 2" xfId="645" xr:uid="{E5333BD6-6612-45B3-8105-59B15F4ED36F}"/>
    <cellStyle name="標準 7 4 2 2 3 2 2" xfId="1230" xr:uid="{8162FEA5-1CE2-4424-ACDF-1ADCAC8CA451}"/>
    <cellStyle name="標準 7 4 2 2 3 2 2 2" xfId="2435" xr:uid="{441E6BF1-157F-43E8-BA22-6B4CEC1EED04}"/>
    <cellStyle name="標準 7 4 2 2 3 2 3" xfId="1853" xr:uid="{4181B330-0E14-4C25-B0D9-BDF60F611701}"/>
    <cellStyle name="標準 7 4 2 2 3 3" xfId="939" xr:uid="{B24E7F1D-FA5B-453F-8EF6-18A256D1681D}"/>
    <cellStyle name="標準 7 4 2 2 3 3 2" xfId="2144" xr:uid="{0EC3CB68-0C7F-477D-83E4-C0B4CADAC347}"/>
    <cellStyle name="標準 7 4 2 2 3 4" xfId="1562" xr:uid="{8CF000F0-76F6-4F2F-9B4C-2734B4F68CFF}"/>
    <cellStyle name="標準 7 4 2 2 4" xfId="422" xr:uid="{6269E15E-D60B-4557-9FFC-FD2EFB7D6719}"/>
    <cellStyle name="標準 7 4 2 2 4 2" xfId="1007" xr:uid="{3101FE6F-C3B3-4684-BAAF-29F3E0480858}"/>
    <cellStyle name="標準 7 4 2 2 4 2 2" xfId="2212" xr:uid="{F1F040D6-4F38-4E8F-A42C-4D7BDF40129A}"/>
    <cellStyle name="標準 7 4 2 2 4 3" xfId="1630" xr:uid="{CDEEA43D-E8A3-4F16-9023-5B3267B51052}"/>
    <cellStyle name="標準 7 4 2 2 5" xfId="716" xr:uid="{4B4B455C-151F-40FF-95AE-ABA98B2E9B70}"/>
    <cellStyle name="標準 7 4 2 2 5 2" xfId="1921" xr:uid="{33325629-1672-41FF-9C0D-D740A5F6DA86}"/>
    <cellStyle name="標準 7 4 2 2 6" xfId="1340" xr:uid="{677907F4-F323-4CBB-AB54-45B1B16D51EB}"/>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2 2 2" xfId="2347" xr:uid="{6BBAF947-A1BE-48CF-8C18-EE698E446BFF}"/>
    <cellStyle name="標準 7 4 2 3 2 2 3" xfId="1765" xr:uid="{2C717117-A240-4604-9EAD-A7A95C440CF0}"/>
    <cellStyle name="標準 7 4 2 3 2 3" xfId="851" xr:uid="{14316865-4153-44CD-8EBD-2130EED55B36}"/>
    <cellStyle name="標準 7 4 2 3 2 3 2" xfId="2056" xr:uid="{8C0D4842-0E81-4599-83BA-600482B582E3}"/>
    <cellStyle name="標準 7 4 2 3 2 4" xfId="1474" xr:uid="{97C97566-16DB-4E46-95E7-DF5EF2C034F4}"/>
    <cellStyle name="標準 7 4 2 3 3" xfId="355" xr:uid="{B4ECD94B-0D97-4ECB-8075-7204BE69123D}"/>
    <cellStyle name="標準 7 4 2 3 3 2" xfId="646" xr:uid="{DAF8D30E-D36D-47BE-AAF7-840B601CD809}"/>
    <cellStyle name="標準 7 4 2 3 3 2 2" xfId="1231" xr:uid="{69FD0AEF-D7C2-4621-A5C7-EFA22E7543D2}"/>
    <cellStyle name="標準 7 4 2 3 3 2 2 2" xfId="2436" xr:uid="{735A1839-A6F5-4F7C-943C-84A1A60403FC}"/>
    <cellStyle name="標準 7 4 2 3 3 2 3" xfId="1854" xr:uid="{5F9B972B-DD51-4482-A231-934AA003AFE6}"/>
    <cellStyle name="標準 7 4 2 3 3 3" xfId="940" xr:uid="{7C7FD5A7-4036-491C-872D-D3E79162AD8C}"/>
    <cellStyle name="標準 7 4 2 3 3 3 2" xfId="2145" xr:uid="{5FC2586C-507A-4D54-BA73-42A003F7E79A}"/>
    <cellStyle name="標準 7 4 2 3 3 4" xfId="1563" xr:uid="{69B5ED1D-1E28-4B7D-86AC-D0A67BC0E2E0}"/>
    <cellStyle name="標準 7 4 2 3 4" xfId="460" xr:uid="{0B7826DE-98F9-4AE1-8CFD-AC43129B7419}"/>
    <cellStyle name="標準 7 4 2 3 4 2" xfId="1045" xr:uid="{20FDE47C-BC3B-4539-8638-26B35F9AA006}"/>
    <cellStyle name="標準 7 4 2 3 4 2 2" xfId="2250" xr:uid="{4CDC65C1-B6F7-41C6-8830-4816578A9083}"/>
    <cellStyle name="標準 7 4 2 3 4 3" xfId="1668" xr:uid="{6C02B60F-B10D-453F-AC21-036C35ED6D36}"/>
    <cellStyle name="標準 7 4 2 3 5" xfId="754" xr:uid="{842FB2E2-B63D-4FEF-A14D-6E86D1FEE51D}"/>
    <cellStyle name="標準 7 4 2 3 5 2" xfId="1959" xr:uid="{FFEF8315-DD65-4E7C-865C-A5F37AF95750}"/>
    <cellStyle name="標準 7 4 2 3 6" xfId="1377" xr:uid="{A4ABE5E2-63FD-4814-B619-4D0DE0D7F3BF}"/>
    <cellStyle name="標準 7 4 2 4" xfId="195" xr:uid="{EE5B7DED-A817-4742-9342-C6A605FA3B0F}"/>
    <cellStyle name="標準 7 4 2 4 2" xfId="487" xr:uid="{EB7C9F5B-7C9B-4230-B781-CB4B6341CB7B}"/>
    <cellStyle name="標準 7 4 2 4 2 2" xfId="1072" xr:uid="{1CCD736B-45AE-4BCC-83AE-8678221B5A9B}"/>
    <cellStyle name="標準 7 4 2 4 2 2 2" xfId="2277" xr:uid="{9C2C4059-BA4D-464C-BC94-A68DEE64119E}"/>
    <cellStyle name="標準 7 4 2 4 2 3" xfId="1695" xr:uid="{072FE655-BDF0-4A4E-A7D1-A7BF8A1729B5}"/>
    <cellStyle name="標準 7 4 2 4 3" xfId="781" xr:uid="{E4225EC8-0A48-44E3-B02C-FBFDA9E626FF}"/>
    <cellStyle name="標準 7 4 2 4 3 2" xfId="1986" xr:uid="{CFAD3F15-7FE8-4B82-8AC6-D137C0D8E6E3}"/>
    <cellStyle name="標準 7 4 2 4 4" xfId="1404" xr:uid="{BF67BE19-02EC-4830-8EF9-6C6F4842817A}"/>
    <cellStyle name="標準 7 4 2 5" xfId="356" xr:uid="{7FF8F13F-4BCB-4E35-9EA0-D925D594A8AA}"/>
    <cellStyle name="標準 7 4 2 5 2" xfId="647" xr:uid="{8D252A4F-6FE6-4B2A-BC5A-28FC70FCA0AE}"/>
    <cellStyle name="標準 7 4 2 5 2 2" xfId="1232" xr:uid="{1ED534FF-825D-4DC9-B075-1F2474D007F4}"/>
    <cellStyle name="標準 7 4 2 5 2 2 2" xfId="2437" xr:uid="{3ED00E2C-1D7D-4EE5-B22D-13040A7ADFD2}"/>
    <cellStyle name="標準 7 4 2 5 2 3" xfId="1855" xr:uid="{F60234E5-D62E-4F5B-A38D-8E50433F6CEB}"/>
    <cellStyle name="標準 7 4 2 5 3" xfId="941" xr:uid="{E126DB97-CD5F-4074-93DD-6CBC72C10E57}"/>
    <cellStyle name="標準 7 4 2 5 3 2" xfId="2146" xr:uid="{7A77CEA1-D17E-4FF1-A938-49A3B4FDD032}"/>
    <cellStyle name="標準 7 4 2 5 4" xfId="1564" xr:uid="{95EC479A-7887-4EBC-800F-15918F7E7588}"/>
    <cellStyle name="標準 7 4 2 6" xfId="390" xr:uid="{974B6954-FA2D-4B10-85CF-40FA2D6C5261}"/>
    <cellStyle name="標準 7 4 2 6 2" xfId="975" xr:uid="{6B243B24-9738-4316-9BE4-33D1C96DD24D}"/>
    <cellStyle name="標準 7 4 2 6 2 2" xfId="2180" xr:uid="{4722363E-C937-4BC9-BEC3-2AB9A889A442}"/>
    <cellStyle name="標準 7 4 2 6 3" xfId="1598" xr:uid="{B3220E7E-F4EE-450D-81CA-71F853978B21}"/>
    <cellStyle name="標準 7 4 2 7" xfId="683" xr:uid="{CA2C2932-A335-495C-B933-5999C50F8A7D}"/>
    <cellStyle name="標準 7 4 2 7 2" xfId="1889" xr:uid="{3F5645AD-552F-4C88-A0F2-6A7D023E4346}"/>
    <cellStyle name="標準 7 4 2 8" xfId="1309" xr:uid="{7FCC9CF9-864C-4AE1-8CAC-0116B0435E9C}"/>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2 2 2" xfId="2294" xr:uid="{BB86E617-71CA-499A-ACF8-EDDFC9E602ED}"/>
    <cellStyle name="標準 7 4 3 2 2 3" xfId="1712" xr:uid="{EB5F8031-0AA0-40D1-9E7E-008F420FF6E6}"/>
    <cellStyle name="標準 7 4 3 2 3" xfId="798" xr:uid="{29C94D97-538E-45E3-98DB-B4C4B644B3E0}"/>
    <cellStyle name="標準 7 4 3 2 3 2" xfId="2003" xr:uid="{7C78BA69-48B1-496D-9E7E-D8499243C4B8}"/>
    <cellStyle name="標準 7 4 3 2 4" xfId="1421" xr:uid="{348D545E-71EC-4698-AEE9-441272FB807E}"/>
    <cellStyle name="標準 7 4 3 3" xfId="357" xr:uid="{E8F3335B-4879-4B40-9C4A-FD91DFD56D60}"/>
    <cellStyle name="標準 7 4 3 3 2" xfId="648" xr:uid="{996469F3-CA90-4B09-90F9-42AB550E6201}"/>
    <cellStyle name="標準 7 4 3 3 2 2" xfId="1233" xr:uid="{3EDC20A8-41B5-4732-808A-43480B1B671D}"/>
    <cellStyle name="標準 7 4 3 3 2 2 2" xfId="2438" xr:uid="{B9599874-40E9-459C-82C9-491CC2D919DD}"/>
    <cellStyle name="標準 7 4 3 3 2 3" xfId="1856" xr:uid="{02F29E7E-AB48-43D4-BEB1-E703E9425627}"/>
    <cellStyle name="標準 7 4 3 3 3" xfId="942" xr:uid="{D830672D-7F71-4C74-AAF8-1AC789CE0519}"/>
    <cellStyle name="標準 7 4 3 3 3 2" xfId="2147" xr:uid="{BC11C3DE-21BB-4972-9BBD-3365FD78C024}"/>
    <cellStyle name="標準 7 4 3 3 4" xfId="1565" xr:uid="{1148F5C3-9CAE-4198-8FF0-C3AF6906C394}"/>
    <cellStyle name="標準 7 4 3 4" xfId="407" xr:uid="{96BEDAD7-C503-4556-A9BF-1C7C973F12D9}"/>
    <cellStyle name="標準 7 4 3 4 2" xfId="992" xr:uid="{5784D536-4C2E-477A-8F65-2D2EBD548B7F}"/>
    <cellStyle name="標準 7 4 3 4 2 2" xfId="2197" xr:uid="{59D52D78-725E-4F78-B744-67F7D8022FF8}"/>
    <cellStyle name="標準 7 4 3 4 3" xfId="1615" xr:uid="{F60E6468-405F-4DD7-8D2C-50B3C3AC577E}"/>
    <cellStyle name="標準 7 4 3 5" xfId="701" xr:uid="{8D3E7D4A-305B-4548-A0D7-700EE362FE85}"/>
    <cellStyle name="標準 7 4 3 5 2" xfId="1906" xr:uid="{82CC3685-FBCD-484B-AEB1-99F86D393DCC}"/>
    <cellStyle name="標準 7 4 3 6" xfId="1325" xr:uid="{1F71E7C3-D184-436F-832D-A0A5B3BCFC6A}"/>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2 2 2" xfId="2346" xr:uid="{F4ACFB06-ED41-47DC-9815-3B39BECDE357}"/>
    <cellStyle name="標準 7 4 4 2 2 3" xfId="1764" xr:uid="{07E1AA22-C26A-4B26-81B4-83812BF83293}"/>
    <cellStyle name="標準 7 4 4 2 3" xfId="850" xr:uid="{A8754C29-3AF6-4DBA-964B-9502997A6DCE}"/>
    <cellStyle name="標準 7 4 4 2 3 2" xfId="2055" xr:uid="{15E3170C-0382-4030-8483-DE441F4C99E3}"/>
    <cellStyle name="標準 7 4 4 2 4" xfId="1473" xr:uid="{77C93334-3C52-40B7-BF47-2514214864A1}"/>
    <cellStyle name="標準 7 4 4 3" xfId="358" xr:uid="{E994E4D5-7464-41B2-960D-BA2874A08216}"/>
    <cellStyle name="標準 7 4 4 3 2" xfId="649" xr:uid="{FA2F3435-80B8-41DB-A10B-46170E786E7C}"/>
    <cellStyle name="標準 7 4 4 3 2 2" xfId="1234" xr:uid="{72F049FB-CFF1-4BFD-B25D-881DF7D503FF}"/>
    <cellStyle name="標準 7 4 4 3 2 2 2" xfId="2439" xr:uid="{BF85B83B-D8D8-408B-BB5B-8ACEACA7A131}"/>
    <cellStyle name="標準 7 4 4 3 2 3" xfId="1857" xr:uid="{FFB0421D-6E93-40AC-BB12-AAA1DECC404F}"/>
    <cellStyle name="標準 7 4 4 3 3" xfId="943" xr:uid="{82C13B1B-AC22-42B7-8E3E-C8615D4DCFD9}"/>
    <cellStyle name="標準 7 4 4 3 3 2" xfId="2148" xr:uid="{DA7BD1AA-78DC-4B31-819A-AF2E873DC3DF}"/>
    <cellStyle name="標準 7 4 4 3 4" xfId="1566" xr:uid="{5A6E3AF0-C587-4D9A-BC94-CB1D64F954BD}"/>
    <cellStyle name="標準 7 4 4 4" xfId="459" xr:uid="{AACBEAB4-E12B-490C-83BF-33743A487D65}"/>
    <cellStyle name="標準 7 4 4 4 2" xfId="1044" xr:uid="{3A4AF4B3-6630-4576-96B7-A340AA02E423}"/>
    <cellStyle name="標準 7 4 4 4 2 2" xfId="2249" xr:uid="{61E0D10A-A2C6-4C3F-8F15-F7F9996105AF}"/>
    <cellStyle name="標準 7 4 4 4 3" xfId="1667" xr:uid="{9D17A8E7-26C9-44E9-9F6E-20C161E62ECE}"/>
    <cellStyle name="標準 7 4 4 5" xfId="753" xr:uid="{C4B14B57-2F6F-484D-9D5C-006BDF6CC864}"/>
    <cellStyle name="標準 7 4 4 5 2" xfId="1958" xr:uid="{93F50EA8-C34E-40AC-ADC4-4779F6AF4BD1}"/>
    <cellStyle name="標準 7 4 4 6" xfId="1376" xr:uid="{B01099F0-AC3A-4B60-82A5-227404ADD885}"/>
    <cellStyle name="標準 7 4 5" xfId="180" xr:uid="{B59EF834-8E3F-4F8B-803B-B8A078A9AD54}"/>
    <cellStyle name="標準 7 4 5 2" xfId="472" xr:uid="{4A17C0E2-A286-44E4-8D78-DE16E68377C9}"/>
    <cellStyle name="標準 7 4 5 2 2" xfId="1057" xr:uid="{43E02246-5C7A-4930-9DD1-A798DC71BA08}"/>
    <cellStyle name="標準 7 4 5 2 2 2" xfId="2262" xr:uid="{8B4A1848-EAAC-45F5-815B-7467F2BD9CB3}"/>
    <cellStyle name="標準 7 4 5 2 3" xfId="1680" xr:uid="{DBD0DA29-00D4-4A85-A86A-3EE00ECA3B04}"/>
    <cellStyle name="標準 7 4 5 3" xfId="766" xr:uid="{540BD57C-5FA9-4F3E-B835-E9C38C3CB04C}"/>
    <cellStyle name="標準 7 4 5 3 2" xfId="1971" xr:uid="{B78975C8-1EF4-42A1-96D3-45AD9603DF63}"/>
    <cellStyle name="標準 7 4 5 4" xfId="1389" xr:uid="{D6344D9A-74FE-4E29-89C1-21651529B64F}"/>
    <cellStyle name="標準 7 4 6" xfId="359" xr:uid="{7B165E92-29D7-4C30-9CCF-3D7610F1485C}"/>
    <cellStyle name="標準 7 4 6 2" xfId="650" xr:uid="{328CA4A8-4EF4-4CF3-8E70-0E243EF258C6}"/>
    <cellStyle name="標準 7 4 6 2 2" xfId="1235" xr:uid="{B92E1776-3DA0-4D03-9561-BD031531D688}"/>
    <cellStyle name="標準 7 4 6 2 2 2" xfId="2440" xr:uid="{4B9F6A02-CB3E-4F91-A572-8DBDB7B2AEA5}"/>
    <cellStyle name="標準 7 4 6 2 3" xfId="1858" xr:uid="{ABD2F187-BC6A-42F0-B08B-A09B5CADBDB7}"/>
    <cellStyle name="標準 7 4 6 3" xfId="944" xr:uid="{72D5279A-31AB-4132-8627-3696E65BEA70}"/>
    <cellStyle name="標準 7 4 6 3 2" xfId="2149" xr:uid="{CBD6528F-922D-404D-8739-34678AAD3E1D}"/>
    <cellStyle name="標準 7 4 6 4" xfId="1567" xr:uid="{4699C1AE-4A4D-4D53-9D5A-90338D1CD0A2}"/>
    <cellStyle name="標準 7 4 7" xfId="375" xr:uid="{2A81B1B0-FE63-4D65-838D-7AF241EB85A6}"/>
    <cellStyle name="標準 7 4 7 2" xfId="960" xr:uid="{237150CD-12C2-475A-9216-5A89DE022D87}"/>
    <cellStyle name="標準 7 4 7 2 2" xfId="2165" xr:uid="{97AEFBCB-4D1B-45B8-9AFD-AF11BFBFBB3B}"/>
    <cellStyle name="標準 7 4 7 3" xfId="1583" xr:uid="{A162CCB2-0ECB-43B6-A37F-04224A15884B}"/>
    <cellStyle name="標準 7 4 8" xfId="668" xr:uid="{A26BC6B4-A848-4A6F-92DC-685BDBEB99AE}"/>
    <cellStyle name="標準 7 4 8 2" xfId="1874" xr:uid="{0B320D83-61A8-45BD-8360-D74E3EE7461B}"/>
    <cellStyle name="標準 7 4 9" xfId="1294" xr:uid="{F66E2800-1231-4E69-9054-3178CA0B077F}"/>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2 2 2" xfId="2305" xr:uid="{DE758C3A-46AE-4E21-BC64-248B3634A9BD}"/>
    <cellStyle name="標準 7 5 2 2 2 3" xfId="1723" xr:uid="{EE6E9EB1-DB87-4BB2-8565-382768336B5C}"/>
    <cellStyle name="標準 7 5 2 2 3" xfId="809" xr:uid="{02DA1ADD-2CDE-429B-9524-00EAEC15BA95}"/>
    <cellStyle name="標準 7 5 2 2 3 2" xfId="2014" xr:uid="{652820F1-51D1-4176-8D41-1140D4AA8D29}"/>
    <cellStyle name="標準 7 5 2 2 4" xfId="1432" xr:uid="{CFA9A128-EBC8-4A9D-9E9B-F2B42530FA4E}"/>
    <cellStyle name="標準 7 5 2 3" xfId="360" xr:uid="{D1AE131F-12B2-4D4C-AFB5-14E78763E87C}"/>
    <cellStyle name="標準 7 5 2 3 2" xfId="651" xr:uid="{C8A8C5FA-D1E7-43B4-9C01-F5ABCD237D66}"/>
    <cellStyle name="標準 7 5 2 3 2 2" xfId="1236" xr:uid="{5F22CD76-6ED7-4CA9-AAD1-4C76DF11EBB0}"/>
    <cellStyle name="標準 7 5 2 3 2 2 2" xfId="2441" xr:uid="{468EC20C-F370-4824-B1D9-C9B5184206E5}"/>
    <cellStyle name="標準 7 5 2 3 2 3" xfId="1859" xr:uid="{84F6E9E4-C8E8-4E1D-BE25-831EE4C783C4}"/>
    <cellStyle name="標準 7 5 2 3 3" xfId="945" xr:uid="{BE4F8BC4-B94D-4376-ABA3-6260B3881198}"/>
    <cellStyle name="標準 7 5 2 3 3 2" xfId="2150" xr:uid="{A56F0AC3-D7A5-4843-8366-09EA26B1BC52}"/>
    <cellStyle name="標準 7 5 2 3 4" xfId="1568" xr:uid="{14BDB23D-E1EA-4911-8F54-0AB1038975A3}"/>
    <cellStyle name="標準 7 5 2 4" xfId="418" xr:uid="{84B32F88-FA5E-4725-9A4C-73B40F299A57}"/>
    <cellStyle name="標準 7 5 2 4 2" xfId="1003" xr:uid="{BC5BAC90-9FA7-4BD6-A61D-98D8F1EC3834}"/>
    <cellStyle name="標準 7 5 2 4 2 2" xfId="2208" xr:uid="{6B7E8976-915E-45A4-B294-C6B823D799CD}"/>
    <cellStyle name="標準 7 5 2 4 3" xfId="1626" xr:uid="{9B6A539D-343E-4328-99B3-B7BF061191C1}"/>
    <cellStyle name="標準 7 5 2 5" xfId="712" xr:uid="{0B499573-902F-46B6-8266-DC9FE52EA5B8}"/>
    <cellStyle name="標準 7 5 2 5 2" xfId="1917" xr:uid="{743BFB3B-E587-462C-A065-CBBCDF83298A}"/>
    <cellStyle name="標準 7 5 2 6" xfId="1336" xr:uid="{C3DE2D8E-95C8-4DD1-9204-63F2C3909682}"/>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2 2 2" xfId="2348" xr:uid="{C452EC34-5A26-4DE4-A223-B527FB9627AE}"/>
    <cellStyle name="標準 7 5 3 2 2 3" xfId="1766" xr:uid="{C3545164-DA4D-4D08-B92A-91AFA1B626E8}"/>
    <cellStyle name="標準 7 5 3 2 3" xfId="852" xr:uid="{553E5833-3187-4A39-8202-F98AD8323D12}"/>
    <cellStyle name="標準 7 5 3 2 3 2" xfId="2057" xr:uid="{AE5EE875-2A9D-4659-8B13-D1D20AF6F119}"/>
    <cellStyle name="標準 7 5 3 2 4" xfId="1475" xr:uid="{823F652D-AAF9-48AD-B3D9-765D801B842B}"/>
    <cellStyle name="標準 7 5 3 3" xfId="361" xr:uid="{C8464940-737B-4593-B41C-6FC5FAF6F090}"/>
    <cellStyle name="標準 7 5 3 3 2" xfId="652" xr:uid="{03C2E73B-A1EB-4458-BA25-FB2BDD5F5A43}"/>
    <cellStyle name="標準 7 5 3 3 2 2" xfId="1237" xr:uid="{B0D85BCF-34C1-4E29-8CFE-FF7C80E015CD}"/>
    <cellStyle name="標準 7 5 3 3 2 2 2" xfId="2442" xr:uid="{8613C721-7E2F-4DEB-9F1E-FC326322B751}"/>
    <cellStyle name="標準 7 5 3 3 2 3" xfId="1860" xr:uid="{8CC698E8-2B8A-4BAC-A14B-DFFC2EC8D977}"/>
    <cellStyle name="標準 7 5 3 3 3" xfId="946" xr:uid="{017BC3F1-15F4-47DA-B385-062BDAF701FA}"/>
    <cellStyle name="標準 7 5 3 3 3 2" xfId="2151" xr:uid="{F5EDB620-8364-473A-99EF-C74B27C5A726}"/>
    <cellStyle name="標準 7 5 3 3 4" xfId="1569" xr:uid="{E1E9C58D-DD31-49E6-B143-68AFC70346DB}"/>
    <cellStyle name="標準 7 5 3 4" xfId="461" xr:uid="{B71D41F2-2D92-413A-89AE-830F4479C079}"/>
    <cellStyle name="標準 7 5 3 4 2" xfId="1046" xr:uid="{912050EE-CEBA-4387-A67A-D8973AFE7968}"/>
    <cellStyle name="標準 7 5 3 4 2 2" xfId="2251" xr:uid="{9B562DC7-AE51-4FF4-AD53-A1037C04AF8F}"/>
    <cellStyle name="標準 7 5 3 4 3" xfId="1669" xr:uid="{65553992-2D06-4F3F-B780-63072F104F30}"/>
    <cellStyle name="標準 7 5 3 5" xfId="755" xr:uid="{8F3806B1-534D-48F3-8FAD-E21BEAC6BA0D}"/>
    <cellStyle name="標準 7 5 3 5 2" xfId="1960" xr:uid="{C7CF4D29-C976-4ECB-BA5C-0324A09F358B}"/>
    <cellStyle name="標準 7 5 3 6" xfId="1378" xr:uid="{A7E4E83C-9536-414D-8B02-110CAFC6063E}"/>
    <cellStyle name="標準 7 5 4" xfId="191" xr:uid="{BCEB86CC-0F6B-4E19-B0D8-5009BE455D57}"/>
    <cellStyle name="標準 7 5 4 2" xfId="483" xr:uid="{C35A6209-3B20-447E-B119-7A989BB1F532}"/>
    <cellStyle name="標準 7 5 4 2 2" xfId="1068" xr:uid="{6EE8C061-6B19-459E-833F-017C3F9D9E76}"/>
    <cellStyle name="標準 7 5 4 2 2 2" xfId="2273" xr:uid="{23560B60-2561-427F-A802-A0802DACD844}"/>
    <cellStyle name="標準 7 5 4 2 3" xfId="1691" xr:uid="{C6EA8DAD-9DB8-4767-BE5A-ADA91E3419EA}"/>
    <cellStyle name="標準 7 5 4 3" xfId="777" xr:uid="{A5544B5E-CB13-4B98-B1C1-0AED083362B0}"/>
    <cellStyle name="標準 7 5 4 3 2" xfId="1982" xr:uid="{7DCEFC20-5FA9-41BE-BF04-F2B1A37E618F}"/>
    <cellStyle name="標準 7 5 4 4" xfId="1400" xr:uid="{371BB91F-8208-459A-8512-5EE7E709E13C}"/>
    <cellStyle name="標準 7 5 5" xfId="362" xr:uid="{2B4105FB-A9C2-4DB4-8ABB-E8743CCC9DD3}"/>
    <cellStyle name="標準 7 5 5 2" xfId="653" xr:uid="{67411627-C943-4035-9B61-1E3DA9CBB7D3}"/>
    <cellStyle name="標準 7 5 5 2 2" xfId="1238" xr:uid="{DCFCB8B7-9139-4C6D-8CAE-1AEF433F489F}"/>
    <cellStyle name="標準 7 5 5 2 2 2" xfId="2443" xr:uid="{A7995E5B-8510-4FCE-9292-FC21BD49EA3D}"/>
    <cellStyle name="標準 7 5 5 2 3" xfId="1861" xr:uid="{FF5E4E3C-1C37-4479-9913-1115EB8B4A62}"/>
    <cellStyle name="標準 7 5 5 3" xfId="947" xr:uid="{7D15E826-CBA1-4076-9359-AE3C3D3B9AA1}"/>
    <cellStyle name="標準 7 5 5 3 2" xfId="2152" xr:uid="{4611C480-12F2-4DE9-806F-1CC7BEB2A68C}"/>
    <cellStyle name="標準 7 5 5 4" xfId="1570" xr:uid="{B8360142-12DE-4DB5-9E25-FB9C867904EE}"/>
    <cellStyle name="標準 7 5 6" xfId="386" xr:uid="{8BE5B544-E06C-4E68-9A41-B44169D88F58}"/>
    <cellStyle name="標準 7 5 6 2" xfId="971" xr:uid="{A5416BB6-EB8B-4082-8D25-B4AA1450DECE}"/>
    <cellStyle name="標準 7 5 6 2 2" xfId="2176" xr:uid="{4018F63E-35A6-4DE6-BF08-552AB88FB08C}"/>
    <cellStyle name="標準 7 5 6 3" xfId="1594" xr:uid="{C2276430-2637-4B71-ACB1-BA2A88EEBBE9}"/>
    <cellStyle name="標準 7 5 7" xfId="679" xr:uid="{0F7048E6-8FC8-4640-B6BD-26A66BB975E6}"/>
    <cellStyle name="標準 7 5 7 2" xfId="1885" xr:uid="{6CD10DC6-5B4A-4B93-B727-44A7EA67D81E}"/>
    <cellStyle name="標準 7 5 8" xfId="1305" xr:uid="{3E5F40C4-6119-4673-B563-61BDA4B8402D}"/>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2 2 2" xfId="2288" xr:uid="{69BCB765-2ECF-401D-A46C-CD1C48763580}"/>
    <cellStyle name="標準 7 7 2 2 3" xfId="1706" xr:uid="{2C7C616A-C649-4C3D-A0CA-6B718F307231}"/>
    <cellStyle name="標準 7 7 2 3" xfId="792" xr:uid="{3DA268C2-EF9A-44DC-A58B-D9A56AE07C4A}"/>
    <cellStyle name="標準 7 7 2 3 2" xfId="1997" xr:uid="{96DFD28C-D05D-4109-BD72-B7F381F61E03}"/>
    <cellStyle name="標準 7 7 2 4" xfId="1415" xr:uid="{245A0574-5F21-4939-832C-41842B961E9A}"/>
    <cellStyle name="標準 7 7 3" xfId="363" xr:uid="{0B144B93-319B-4C50-9BAF-9BA60B7FB8B1}"/>
    <cellStyle name="標準 7 7 3 2" xfId="654" xr:uid="{2EABBE12-03B3-4856-A986-64CAB22829D3}"/>
    <cellStyle name="標準 7 7 3 2 2" xfId="1239" xr:uid="{F55018F0-4FAE-496A-BDED-651F1B703352}"/>
    <cellStyle name="標準 7 7 3 2 2 2" xfId="2444" xr:uid="{601185A7-3CD9-4481-AFAE-D2903930B615}"/>
    <cellStyle name="標準 7 7 3 2 3" xfId="1862" xr:uid="{73113E5A-F685-482A-88CF-9E0F762EAD47}"/>
    <cellStyle name="標準 7 7 3 3" xfId="948" xr:uid="{9B4B18AF-42D0-4DD3-A58C-F7C985FC84D9}"/>
    <cellStyle name="標準 7 7 3 3 2" xfId="2153" xr:uid="{497B19A3-58B1-4A27-AC7B-1C304A843BF3}"/>
    <cellStyle name="標準 7 7 3 4" xfId="1571" xr:uid="{0522A8C1-B763-4A34-9156-7853D4CA39FE}"/>
    <cellStyle name="標準 7 7 4" xfId="401" xr:uid="{375AB92F-AC10-4865-9533-22D6DA4B038E}"/>
    <cellStyle name="標準 7 7 4 2" xfId="986" xr:uid="{E9853604-0B85-4364-8395-70957D59C664}"/>
    <cellStyle name="標準 7 7 4 2 2" xfId="2191" xr:uid="{DA562D61-4124-401D-946E-189E0EA73F21}"/>
    <cellStyle name="標準 7 7 4 3" xfId="1609" xr:uid="{77468D6F-C364-4B41-B541-75ECF2C34DF0}"/>
    <cellStyle name="標準 7 7 5" xfId="695" xr:uid="{E72F5C3E-2E92-4481-A968-3D960EA99AC6}"/>
    <cellStyle name="標準 7 7 5 2" xfId="1900" xr:uid="{AF45FC3F-FFCF-47E1-B9EB-4345AC200E21}"/>
    <cellStyle name="標準 7 7 6" xfId="1319" xr:uid="{FACB0576-E0E9-4075-9FDC-CA7318CE090B}"/>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2 2 2" xfId="2339" xr:uid="{8771B998-FE56-4797-BC32-9577B1811A8D}"/>
    <cellStyle name="標準 7 8 2 2 3" xfId="1757" xr:uid="{CCBAA88E-B224-44C9-BF3B-76293EC08EF8}"/>
    <cellStyle name="標準 7 8 2 3" xfId="843" xr:uid="{A85C0AE8-E12E-446F-84CA-8F8A80152D08}"/>
    <cellStyle name="標準 7 8 2 3 2" xfId="2048" xr:uid="{CC160892-2C16-4880-A8F8-3752C3AE2653}"/>
    <cellStyle name="標準 7 8 2 4" xfId="1466" xr:uid="{402CC93B-1720-42C4-84E6-67F2CFE49585}"/>
    <cellStyle name="標準 7 8 3" xfId="364" xr:uid="{5E325C5F-8D85-4A90-A6A1-34482329A564}"/>
    <cellStyle name="標準 7 8 3 2" xfId="655" xr:uid="{D8DC5EF0-75D3-4A4F-8B17-0C3046E0598A}"/>
    <cellStyle name="標準 7 8 3 2 2" xfId="1240" xr:uid="{EC939507-9540-4288-8AA6-C99527D27E81}"/>
    <cellStyle name="標準 7 8 3 2 2 2" xfId="2445" xr:uid="{DEFE0797-B779-4849-8D7B-C3DA4F75B686}"/>
    <cellStyle name="標準 7 8 3 2 3" xfId="1863" xr:uid="{F337C0C4-9ADE-45B4-A83B-2113A4232CB6}"/>
    <cellStyle name="標準 7 8 3 3" xfId="949" xr:uid="{265BE279-69D7-471E-9187-104DD9BFEB8B}"/>
    <cellStyle name="標準 7 8 3 3 2" xfId="2154" xr:uid="{A2AF30D5-62BA-4160-8AFD-940149567901}"/>
    <cellStyle name="標準 7 8 3 4" xfId="1572" xr:uid="{10A75C0D-D594-4CE5-8C7F-8CB5F5449273}"/>
    <cellStyle name="標準 7 8 4" xfId="452" xr:uid="{9904D43E-A9DA-47B2-BEB2-6D46B26EED16}"/>
    <cellStyle name="標準 7 8 4 2" xfId="1037" xr:uid="{7A38D29B-C918-4EF9-989C-84D0E71A1BC7}"/>
    <cellStyle name="標準 7 8 4 2 2" xfId="2242" xr:uid="{F2F994FE-E37C-4EFE-B675-C61383CCF74A}"/>
    <cellStyle name="標準 7 8 4 3" xfId="1660" xr:uid="{62C61308-612C-4D50-9BF0-7344DBAEF97A}"/>
    <cellStyle name="標準 7 8 5" xfId="746" xr:uid="{EF7F76A9-415F-4AF8-BD28-9540025F3F73}"/>
    <cellStyle name="標準 7 8 5 2" xfId="1951" xr:uid="{89C2F4D3-92B2-4140-87FC-4798D92CB51B}"/>
    <cellStyle name="標準 7 8 6" xfId="1369" xr:uid="{B273886C-F246-44F0-8A7E-2C09E79B6460}"/>
    <cellStyle name="標準 7 9" xfId="174" xr:uid="{1D0A12CA-AD4D-4450-828C-407156BD49AC}"/>
    <cellStyle name="標準 7 9 2" xfId="466" xr:uid="{97061CEC-A43F-4188-9072-03E243FF3863}"/>
    <cellStyle name="標準 7 9 2 2" xfId="1051" xr:uid="{44BCCF5C-7774-4E37-9E39-FA4EE7D92B3E}"/>
    <cellStyle name="標準 7 9 2 2 2" xfId="2256" xr:uid="{40DB0261-4473-48DE-91EA-E7DD45460CFC}"/>
    <cellStyle name="標準 7 9 2 3" xfId="1674" xr:uid="{C5F4E291-6DFB-4DBA-8D6A-2AD047C7E6B3}"/>
    <cellStyle name="標準 7 9 3" xfId="760" xr:uid="{725FAABB-890E-4CE4-8C50-211064157709}"/>
    <cellStyle name="標準 7 9 3 2" xfId="1965" xr:uid="{5415B68C-5024-4C8B-B752-2D561D95A758}"/>
    <cellStyle name="標準 7 9 4" xfId="1383" xr:uid="{DE46B236-14E3-407F-A357-A906E830DB52}"/>
    <cellStyle name="標準 8" xfId="59" xr:uid="{0E429507-5BD2-4442-ADEF-F55979C8A5F4}"/>
    <cellStyle name="標準 9" xfId="60" xr:uid="{E765A6C5-6F50-496E-8DE5-94D2B9839BE5}"/>
    <cellStyle name="標準 9 2" xfId="23" xr:uid="{2877DBEA-0F29-428E-8A6E-A26F6D16AE7C}"/>
  </cellStyles>
  <dxfs count="74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ont>
        <u/>
      </font>
    </dxf>
    <dxf>
      <fill>
        <patternFill>
          <bgColor theme="0"/>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ont>
        <u/>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A0A0A0"/>
      </font>
      <fill>
        <patternFill patternType="none">
          <bgColor auto="1"/>
        </patternFill>
      </fill>
    </dxf>
    <dxf>
      <font>
        <color rgb="FFA0A0A0"/>
      </font>
      <fill>
        <patternFill patternType="none">
          <bgColor auto="1"/>
        </patternFill>
      </fill>
    </dxf>
    <dxf>
      <font>
        <color rgb="FFFF0000"/>
      </font>
    </dxf>
    <dxf>
      <font>
        <color rgb="FFFF0000"/>
      </font>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color theme="0"/>
      </font>
      <fill>
        <patternFill>
          <bgColor rgb="FFFF0000"/>
        </patternFill>
      </fill>
    </dxf>
    <dxf>
      <fill>
        <patternFill>
          <bgColor rgb="FFFF0000"/>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DDDDDD"/>
        </patternFill>
      </fill>
    </dxf>
    <dxf>
      <font>
        <u/>
      </font>
    </dxf>
    <dxf>
      <font>
        <u/>
      </font>
    </dxf>
    <dxf>
      <fill>
        <patternFill>
          <bgColor rgb="FF808080"/>
        </patternFill>
      </fill>
    </dxf>
    <dxf>
      <font>
        <color rgb="FF0000FF"/>
      </font>
    </dxf>
    <dxf>
      <font>
        <color rgb="FFFF0000"/>
      </font>
    </dxf>
    <dxf>
      <font>
        <u/>
      </font>
    </dxf>
    <dxf>
      <fill>
        <patternFill>
          <bgColor theme="5" tint="0.79998168889431442"/>
        </patternFill>
      </fill>
    </dxf>
    <dxf>
      <font>
        <color rgb="FF5F5F5F"/>
      </font>
    </dxf>
    <dxf>
      <font>
        <u/>
      </font>
    </dxf>
    <dxf>
      <font>
        <u/>
      </font>
    </dxf>
    <dxf>
      <font>
        <u/>
      </font>
    </dxf>
    <dxf>
      <fill>
        <patternFill>
          <bgColor theme="5" tint="0.79998168889431442"/>
        </patternFill>
      </fill>
    </dxf>
    <dxf>
      <fill>
        <patternFill>
          <bgColor theme="0" tint="-0.14996795556505021"/>
        </patternFill>
      </fill>
    </dxf>
    <dxf>
      <fill>
        <patternFill>
          <bgColor theme="0"/>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0" tint="-0.499984740745262"/>
        </patternFill>
      </fill>
    </dxf>
    <dxf>
      <fill>
        <patternFill>
          <bgColor rgb="FFFFFF99"/>
        </patternFill>
      </fill>
    </dxf>
    <dxf>
      <fill>
        <patternFill>
          <bgColor rgb="FFCCFFC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808080"/>
        </patternFill>
      </fill>
    </dxf>
    <dxf>
      <fill>
        <patternFill>
          <bgColor rgb="FF808080"/>
        </patternFill>
      </fill>
    </dxf>
    <dxf>
      <fill>
        <patternFill>
          <bgColor theme="5" tint="0.79998168889431442"/>
        </patternFill>
      </fill>
    </dxf>
    <dxf>
      <fill>
        <patternFill>
          <bgColor theme="5" tint="0.79998168889431442"/>
        </patternFill>
      </fill>
    </dxf>
    <dxf>
      <font>
        <color rgb="FF5F5F5F"/>
      </font>
    </dxf>
    <dxf>
      <font>
        <u/>
      </font>
    </dxf>
    <dxf>
      <font>
        <u/>
      </font>
    </dxf>
    <dxf>
      <fill>
        <patternFill>
          <bgColor theme="5" tint="0.79998168889431442"/>
        </patternFill>
      </fill>
    </dxf>
    <dxf>
      <font>
        <u/>
      </font>
    </dxf>
    <dxf>
      <font>
        <u/>
      </font>
    </dxf>
    <dxf>
      <fill>
        <patternFill>
          <bgColor theme="5" tint="0.79998168889431442"/>
        </patternFill>
      </fill>
    </dxf>
    <dxf>
      <font>
        <color rgb="FF5F5F5F"/>
      </font>
    </dxf>
    <dxf>
      <font>
        <u/>
      </font>
    </dxf>
    <dxf>
      <font>
        <color rgb="FF5F5F5F"/>
      </font>
    </dxf>
    <dxf>
      <font>
        <u/>
      </font>
    </dxf>
    <dxf>
      <font>
        <u/>
      </font>
    </dxf>
    <dxf>
      <font>
        <color rgb="FF5F5F5F"/>
      </font>
    </dxf>
    <dxf>
      <fill>
        <patternFill>
          <bgColor theme="5" tint="0.79998168889431442"/>
        </patternFill>
      </fill>
    </dxf>
    <dxf>
      <fill>
        <patternFill>
          <bgColor theme="5" tint="0.79998168889431442"/>
        </patternFill>
      </fill>
    </dxf>
    <dxf>
      <font>
        <color rgb="FF808080"/>
      </font>
      <fill>
        <patternFill>
          <bgColor rgb="FF808080"/>
        </patternFill>
      </fill>
    </dxf>
    <dxf>
      <fill>
        <patternFill>
          <bgColor theme="5" tint="0.79998168889431442"/>
        </patternFill>
      </fill>
    </dxf>
    <dxf>
      <fill>
        <patternFill>
          <bgColor theme="5" tint="0.79998168889431442"/>
        </patternFill>
      </fill>
    </dxf>
    <dxf>
      <font>
        <color rgb="FF808080"/>
      </font>
      <fill>
        <patternFill>
          <bgColor rgb="FF80808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u/>
      </font>
    </dxf>
    <dxf>
      <font>
        <color rgb="FF5F5F5F"/>
      </font>
    </dxf>
    <dxf>
      <font>
        <color rgb="FF5F5F5F"/>
      </font>
    </dxf>
    <dxf>
      <font>
        <u/>
      </font>
    </dxf>
    <dxf>
      <font>
        <color rgb="FF5F5F5F"/>
      </font>
    </dxf>
    <dxf>
      <font>
        <u/>
      </font>
    </dxf>
    <dxf>
      <font>
        <color rgb="FF5F5F5F"/>
      </font>
    </dxf>
    <dxf>
      <font>
        <u/>
      </font>
    </dxf>
    <dxf>
      <font>
        <color rgb="FF5F5F5F"/>
      </font>
    </dxf>
    <dxf>
      <font>
        <u/>
      </font>
    </dxf>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ont>
        <color rgb="FF5F5F5F"/>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5F5F5F"/>
      </font>
    </dxf>
    <dxf>
      <font>
        <color rgb="FF5F5F5F"/>
      </font>
    </dxf>
    <dxf>
      <fill>
        <patternFill>
          <bgColor theme="5" tint="0.79998168889431442"/>
        </patternFill>
      </fill>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ont>
        <color rgb="FF5F5F5F"/>
      </font>
    </dxf>
    <dxf>
      <font>
        <color rgb="FF5F5F5F"/>
      </font>
    </dxf>
    <dxf>
      <font>
        <color rgb="FF808080"/>
      </font>
      <fill>
        <patternFill>
          <bgColor rgb="FF808080"/>
        </patternFill>
      </fill>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theme="0" tint="-0.499984740745262"/>
        </patternFill>
      </fill>
    </dxf>
    <dxf>
      <fill>
        <patternFill>
          <bgColor rgb="FF808080"/>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ill>
        <patternFill>
          <bgColor rgb="FF808080"/>
        </patternFill>
      </fill>
    </dxf>
    <dxf>
      <fill>
        <patternFill>
          <bgColor theme="5" tint="0.79998168889431442"/>
        </patternFill>
      </fill>
    </dxf>
    <dxf>
      <font>
        <color rgb="FF5F5F5F"/>
      </font>
      <fill>
        <patternFill>
          <bgColor theme="5" tint="0.79998168889431442"/>
        </patternFill>
      </fill>
    </dxf>
    <dxf>
      <font>
        <color theme="6" tint="-0.24994659260841701"/>
      </font>
      <fill>
        <patternFill>
          <bgColor theme="6" tint="-0.24994659260841701"/>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theme="6" tint="-0.24994659260841701"/>
      </font>
      <fill>
        <patternFill>
          <bgColor theme="6" tint="-0.24994659260841701"/>
        </patternFill>
      </fill>
    </dxf>
    <dxf>
      <font>
        <color rgb="FF5F5F5F"/>
      </font>
    </dxf>
    <dxf>
      <font>
        <color rgb="FF808080"/>
      </font>
      <fill>
        <patternFill>
          <bgColor theme="6" tint="-0.24994659260841701"/>
        </patternFill>
      </fill>
    </dxf>
    <dxf>
      <font>
        <color rgb="FF5F5F5F"/>
      </font>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808080"/>
        </patternFill>
      </fill>
    </dxf>
    <dxf>
      <numFmt numFmtId="179" formatCode="ggg\ e\ &quot; 年 &quot;\ m\ &quot; 月 &quot;\ d\ &quot; 日 &quot;"/>
      <fill>
        <patternFill>
          <bgColor rgb="FF808080"/>
        </patternFill>
      </fill>
    </dxf>
    <dxf>
      <font>
        <color rgb="FF5F5F5F"/>
      </font>
    </dxf>
    <dxf>
      <font>
        <color rgb="FF5F5F5F"/>
      </font>
    </dxf>
    <dxf>
      <numFmt numFmtId="179" formatCode="ggg\ e\ &quot; 年 &quot;\ m\ &quot; 月 &quot;\ d\ &quot; 日 &quot;"/>
      <fill>
        <patternFill>
          <bgColor rgb="FF808080"/>
        </patternFill>
      </fill>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ill>
        <patternFill>
          <bgColor rgb="FF808080"/>
        </patternFill>
      </fill>
    </dxf>
    <dxf>
      <fill>
        <patternFill>
          <bgColor rgb="FF808080"/>
        </patternFill>
      </fill>
    </dxf>
    <dxf>
      <font>
        <color rgb="FF5F5F5F"/>
      </font>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s>
  <tableStyles count="0" defaultTableStyle="TableStyleMedium2" defaultPivotStyle="PivotStyleLight16"/>
  <colors>
    <mruColors>
      <color rgb="FFCCECFF"/>
      <color rgb="FFCCFFFF"/>
      <color rgb="FF99CCFF"/>
      <color rgb="FFFFFFCC"/>
      <color rgb="FFDDEBF7"/>
      <color rgb="FFA0A0A0"/>
      <color rgb="FF66FFFF"/>
      <color rgb="FFCCFFCC"/>
      <color rgb="FF99FFCC"/>
      <color rgb="FF8484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514351</xdr:colOff>
      <xdr:row>24</xdr:row>
      <xdr:rowOff>47249</xdr:rowOff>
    </xdr:from>
    <xdr:to>
      <xdr:col>9</xdr:col>
      <xdr:colOff>1075095</xdr:colOff>
      <xdr:row>24</xdr:row>
      <xdr:rowOff>387717</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199994" y="9871606"/>
          <a:ext cx="2937458" cy="340468"/>
          <a:chOff x="4650921" y="8388811"/>
          <a:chExt cx="1228855"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876687"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21"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317745</xdr:colOff>
      <xdr:row>24</xdr:row>
      <xdr:rowOff>34449</xdr:rowOff>
    </xdr:from>
    <xdr:to>
      <xdr:col>6</xdr:col>
      <xdr:colOff>165460</xdr:colOff>
      <xdr:row>24</xdr:row>
      <xdr:rowOff>365392</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817174" y="9858806"/>
          <a:ext cx="1362643" cy="330943"/>
          <a:chOff x="6344655" y="8388811"/>
          <a:chExt cx="1351765"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55" y="8460181"/>
                <a:ext cx="1203703"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108857</xdr:colOff>
      <xdr:row>3</xdr:row>
      <xdr:rowOff>136071</xdr:rowOff>
    </xdr:from>
    <xdr:to>
      <xdr:col>31</xdr:col>
      <xdr:colOff>231069</xdr:colOff>
      <xdr:row>48</xdr:row>
      <xdr:rowOff>102507</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964" y="816428"/>
          <a:ext cx="20532926" cy="12212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152862</xdr:colOff>
      <xdr:row>17</xdr:row>
      <xdr:rowOff>46995</xdr:rowOff>
    </xdr:from>
    <xdr:to>
      <xdr:col>27</xdr:col>
      <xdr:colOff>176893</xdr:colOff>
      <xdr:row>23</xdr:row>
      <xdr:rowOff>124940</xdr:rowOff>
    </xdr:to>
    <xdr:sp macro="" textlink="">
      <xdr:nvSpPr>
        <xdr:cNvPr id="11" name="正方形/長方形 10">
          <a:extLst>
            <a:ext uri="{FF2B5EF4-FFF2-40B4-BE49-F238E27FC236}">
              <a16:creationId xmlns:a16="http://schemas.microsoft.com/office/drawing/2014/main" id="{00000000-0008-0000-2100-00000B000000}"/>
            </a:ext>
          </a:extLst>
        </xdr:cNvPr>
        <xdr:cNvSpPr/>
      </xdr:nvSpPr>
      <xdr:spPr>
        <a:xfrm>
          <a:off x="9881969" y="4537352"/>
          <a:ext cx="8188317" cy="171080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343601</xdr:colOff>
      <xdr:row>33</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160349</xdr:colOff>
      <xdr:row>101</xdr:row>
      <xdr:rowOff>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54</xdr:col>
      <xdr:colOff>27081</xdr:colOff>
      <xdr:row>124</xdr:row>
      <xdr:rowOff>209549</xdr:rowOff>
    </xdr:to>
    <xdr:sp macro="" textlink="">
      <xdr:nvSpPr>
        <xdr:cNvPr id="40962" name="AutoShape 2">
          <a:extLst>
            <a:ext uri="{FF2B5EF4-FFF2-40B4-BE49-F238E27FC236}">
              <a16:creationId xmlns:a16="http://schemas.microsoft.com/office/drawing/2014/main" id="{00000000-0008-0000-04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187770</xdr:colOff>
      <xdr:row>18</xdr:row>
      <xdr:rowOff>4258</xdr:rowOff>
    </xdr:from>
    <xdr:to>
      <xdr:col>35</xdr:col>
      <xdr:colOff>521607</xdr:colOff>
      <xdr:row>33</xdr:row>
      <xdr:rowOff>261489</xdr:rowOff>
    </xdr:to>
    <xdr:sp macro="" textlink="">
      <xdr:nvSpPr>
        <xdr:cNvPr id="2" name="フローチャート: 処理 1">
          <a:extLst>
            <a:ext uri="{FF2B5EF4-FFF2-40B4-BE49-F238E27FC236}">
              <a16:creationId xmlns:a16="http://schemas.microsoft.com/office/drawing/2014/main" id="{00000000-0008-0000-0600-000002000000}"/>
            </a:ext>
          </a:extLst>
        </xdr:cNvPr>
        <xdr:cNvSpPr/>
      </xdr:nvSpPr>
      <xdr:spPr>
        <a:xfrm>
          <a:off x="11853627" y="4685115"/>
          <a:ext cx="10838551" cy="4393803"/>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6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en-US" altLang="ja-JP" sz="2600" b="1">
              <a:solidFill>
                <a:srgbClr val="FF0000"/>
              </a:solidFill>
              <a:latin typeface="ＭＳ 明朝" panose="02020609040205080304" pitchFamily="17" charset="-128"/>
              <a:ea typeface="ＭＳ 明朝" panose="02020609040205080304" pitchFamily="17" charset="-128"/>
            </a:rPr>
            <a:t>※</a:t>
          </a:r>
          <a:r>
            <a:rPr kumimoji="1" lang="ja-JP" altLang="en-US" sz="26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50385</xdr:colOff>
      <xdr:row>54</xdr:row>
      <xdr:rowOff>193155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71071" y="1718100"/>
          <a:ext cx="18819171" cy="12780698"/>
          <a:chOff x="1398079" y="1471077"/>
          <a:chExt cx="18844458" cy="12627044"/>
        </a:xfrm>
      </xdr:grpSpPr>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57</xdr:col>
      <xdr:colOff>294738</xdr:colOff>
      <xdr:row>3</xdr:row>
      <xdr:rowOff>42863</xdr:rowOff>
    </xdr:from>
    <xdr:to>
      <xdr:col>61</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17559</xdr:colOff>
      <xdr:row>6</xdr:row>
      <xdr:rowOff>476996</xdr:rowOff>
    </xdr:from>
    <xdr:to>
      <xdr:col>14</xdr:col>
      <xdr:colOff>1405</xdr:colOff>
      <xdr:row>312</xdr:row>
      <xdr:rowOff>563469</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5284324" y="1761937"/>
          <a:ext cx="2785316" cy="177146885"/>
          <a:chOff x="6657232" y="-251950"/>
          <a:chExt cx="2795009" cy="202453992"/>
        </a:xfrm>
      </xdr:grpSpPr>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6657232" y="1773079"/>
            <a:ext cx="2795009" cy="200428963"/>
          </a:xfrm>
          <a:prstGeom prst="rect">
            <a:avLst/>
          </a:prstGeom>
          <a:solidFill>
            <a:srgbClr val="99CCFF">
              <a:alpha val="29804"/>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6667101" y="-251950"/>
            <a:ext cx="2701018" cy="261448"/>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29611</xdr:colOff>
      <xdr:row>5</xdr:row>
      <xdr:rowOff>1</xdr:rowOff>
    </xdr:from>
    <xdr:to>
      <xdr:col>48</xdr:col>
      <xdr:colOff>5532</xdr:colOff>
      <xdr:row>312</xdr:row>
      <xdr:rowOff>587561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28888493" y="1120589"/>
          <a:ext cx="1163745" cy="177812325"/>
          <a:chOff x="6657232" y="-604036"/>
          <a:chExt cx="2795009" cy="202806077"/>
        </a:xfrm>
      </xdr:grpSpPr>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6657232" y="2131058"/>
            <a:ext cx="2795009" cy="200070983"/>
          </a:xfrm>
          <a:prstGeom prst="rect">
            <a:avLst/>
          </a:prstGeom>
          <a:solidFill>
            <a:srgbClr val="99CCFF">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6728311" y="-604036"/>
            <a:ext cx="2610612" cy="923936"/>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5445411" y="4062812"/>
          <a:ext cx="4486060" cy="217833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1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142875</xdr:colOff>
      <xdr:row>29</xdr:row>
      <xdr:rowOff>76200</xdr:rowOff>
    </xdr:from>
    <xdr:to>
      <xdr:col>35</xdr:col>
      <xdr:colOff>400050</xdr:colOff>
      <xdr:row>31</xdr:row>
      <xdr:rowOff>142875</xdr:rowOff>
    </xdr:to>
    <xdr:sp macro="" textlink="">
      <xdr:nvSpPr>
        <xdr:cNvPr id="3" name="吹き出し: 四角形 2">
          <a:extLst>
            <a:ext uri="{FF2B5EF4-FFF2-40B4-BE49-F238E27FC236}">
              <a16:creationId xmlns:a16="http://schemas.microsoft.com/office/drawing/2014/main" id="{00000000-0008-0000-1B00-000003000000}"/>
            </a:ext>
          </a:extLst>
        </xdr:cNvPr>
        <xdr:cNvSpPr/>
      </xdr:nvSpPr>
      <xdr:spPr>
        <a:xfrm>
          <a:off x="7639050" y="793432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30</xdr:col>
      <xdr:colOff>0</xdr:colOff>
      <xdr:row>11</xdr:row>
      <xdr:rowOff>0</xdr:rowOff>
    </xdr:from>
    <xdr:to>
      <xdr:col>36</xdr:col>
      <xdr:colOff>285750</xdr:colOff>
      <xdr:row>13</xdr:row>
      <xdr:rowOff>85725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a:xfrm>
          <a:off x="8181975" y="236220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219075</xdr:colOff>
      <xdr:row>30</xdr:row>
      <xdr:rowOff>19049</xdr:rowOff>
    </xdr:from>
    <xdr:to>
      <xdr:col>34</xdr:col>
      <xdr:colOff>447675</xdr:colOff>
      <xdr:row>32</xdr:row>
      <xdr:rowOff>146049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7686675" y="8496299"/>
          <a:ext cx="4257675" cy="717550"/>
        </a:xfrm>
        <a:prstGeom prst="wedgeRectCallout">
          <a:avLst>
            <a:gd name="adj1" fmla="val -23517"/>
            <a:gd name="adj2" fmla="val -8630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30</xdr:col>
      <xdr:colOff>333375</xdr:colOff>
      <xdr:row>12</xdr:row>
      <xdr:rowOff>0</xdr:rowOff>
    </xdr:from>
    <xdr:to>
      <xdr:col>36</xdr:col>
      <xdr:colOff>619125</xdr:colOff>
      <xdr:row>14</xdr:row>
      <xdr:rowOff>85725</xdr:rowOff>
    </xdr:to>
    <xdr:sp macro="" textlink="">
      <xdr:nvSpPr>
        <xdr:cNvPr id="2" name="吹き出し: 四角形 1">
          <a:extLst>
            <a:ext uri="{FF2B5EF4-FFF2-40B4-BE49-F238E27FC236}">
              <a16:creationId xmlns:a16="http://schemas.microsoft.com/office/drawing/2014/main" id="{00000000-0008-0000-1C00-000002000000}"/>
            </a:ext>
          </a:extLst>
        </xdr:cNvPr>
        <xdr:cNvSpPr/>
      </xdr:nvSpPr>
      <xdr:spPr>
        <a:xfrm>
          <a:off x="9172575" y="299085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33</xdr:col>
      <xdr:colOff>561975</xdr:colOff>
      <xdr:row>19</xdr:row>
      <xdr:rowOff>123825</xdr:rowOff>
    </xdr:from>
    <xdr:to>
      <xdr:col>40</xdr:col>
      <xdr:colOff>219075</xdr:colOff>
      <xdr:row>21</xdr:row>
      <xdr:rowOff>209550</xdr:rowOff>
    </xdr:to>
    <xdr:sp macro="" textlink="">
      <xdr:nvSpPr>
        <xdr:cNvPr id="4" name="吹き出し: 四角形 3">
          <a:extLst>
            <a:ext uri="{FF2B5EF4-FFF2-40B4-BE49-F238E27FC236}">
              <a16:creationId xmlns:a16="http://schemas.microsoft.com/office/drawing/2014/main" id="{00000000-0008-0000-1C00-000004000000}"/>
            </a:ext>
          </a:extLst>
        </xdr:cNvPr>
        <xdr:cNvSpPr/>
      </xdr:nvSpPr>
      <xdr:spPr>
        <a:xfrm>
          <a:off x="11401425" y="501967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3.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5.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outlinePr summaryBelow="0"/>
    <pageSetUpPr autoPageBreaks="0"/>
  </sheetPr>
  <dimension ref="A1:M176"/>
  <sheetViews>
    <sheetView showGridLines="0" tabSelected="1" view="pageBreakPreview" zoomScale="70" zoomScaleNormal="55" zoomScaleSheetLayoutView="70" workbookViewId="0">
      <selection activeCell="F11" sqref="F11:I11"/>
    </sheetView>
  </sheetViews>
  <sheetFormatPr defaultColWidth="9" defaultRowHeight="21" outlineLevelRow="1"/>
  <cols>
    <col min="1" max="2" width="2.58203125" style="844" customWidth="1"/>
    <col min="3" max="3" width="12.58203125" style="844" customWidth="1"/>
    <col min="4" max="4" width="10.58203125" style="844" customWidth="1"/>
    <col min="5" max="5" width="30.58203125" style="844" customWidth="1"/>
    <col min="6" max="6" width="19.83203125" style="845" customWidth="1"/>
    <col min="7" max="7" width="8.83203125" style="844" customWidth="1"/>
    <col min="8" max="8" width="24.58203125" style="844" customWidth="1"/>
    <col min="9" max="9" width="6.58203125" style="844" customWidth="1"/>
    <col min="10" max="10" width="58.33203125" style="844" customWidth="1"/>
    <col min="11" max="11" width="1.58203125" style="844" customWidth="1"/>
    <col min="12" max="12" width="110.08203125" style="844" customWidth="1"/>
    <col min="13" max="13" width="5.58203125" style="844" customWidth="1"/>
    <col min="14" max="16384" width="9" style="844"/>
  </cols>
  <sheetData>
    <row r="1" spans="2:13" ht="9.75" customHeight="1">
      <c r="K1" s="846"/>
      <c r="L1" s="847"/>
    </row>
    <row r="2" spans="2:13" ht="20.25" customHeight="1">
      <c r="B2" s="848"/>
      <c r="C2" s="848" t="s">
        <v>1342</v>
      </c>
      <c r="D2" s="849"/>
      <c r="E2" s="848"/>
      <c r="F2" s="848"/>
      <c r="G2" s="848"/>
      <c r="H2" s="848"/>
      <c r="I2" s="848"/>
      <c r="J2" s="848"/>
      <c r="K2" s="848"/>
      <c r="L2" s="848"/>
      <c r="M2" s="848"/>
    </row>
    <row r="3" spans="2:13">
      <c r="B3" s="850"/>
      <c r="C3" s="850" t="s">
        <v>971</v>
      </c>
      <c r="D3" s="850"/>
      <c r="E3" s="850"/>
      <c r="F3" s="850"/>
      <c r="G3" s="850"/>
      <c r="H3" s="850"/>
      <c r="I3" s="850"/>
      <c r="J3" s="850"/>
      <c r="K3" s="850"/>
      <c r="L3" s="850"/>
      <c r="M3" s="850"/>
    </row>
    <row r="4" spans="2:13">
      <c r="B4" s="850"/>
      <c r="C4" s="850" t="s">
        <v>972</v>
      </c>
      <c r="D4" s="850"/>
      <c r="E4" s="850"/>
      <c r="F4" s="850"/>
      <c r="G4" s="850"/>
      <c r="H4" s="850"/>
      <c r="I4" s="850"/>
      <c r="J4" s="850"/>
      <c r="K4" s="850"/>
      <c r="L4" s="850"/>
      <c r="M4" s="850"/>
    </row>
    <row r="5" spans="2:13">
      <c r="B5" s="851"/>
      <c r="C5" s="851" t="s">
        <v>973</v>
      </c>
      <c r="F5" s="844"/>
    </row>
    <row r="6" spans="2:13">
      <c r="B6" s="852"/>
      <c r="C6" s="852" t="s">
        <v>196</v>
      </c>
      <c r="D6" s="852"/>
      <c r="E6" s="852"/>
      <c r="F6" s="852"/>
      <c r="G6" s="105"/>
      <c r="H6" s="105"/>
      <c r="I6" s="105"/>
      <c r="J6" s="853"/>
      <c r="K6" s="852"/>
      <c r="L6" s="852"/>
      <c r="M6" s="852"/>
    </row>
    <row r="7" spans="2:13" ht="9.75" customHeight="1">
      <c r="F7" s="844"/>
      <c r="G7" s="105"/>
      <c r="H7" s="105"/>
      <c r="I7" s="105"/>
      <c r="J7" s="853"/>
    </row>
    <row r="8" spans="2:13">
      <c r="B8" s="850"/>
      <c r="C8" s="850" t="s">
        <v>974</v>
      </c>
      <c r="D8" s="850"/>
      <c r="E8" s="850"/>
      <c r="F8" s="850"/>
      <c r="G8" s="105"/>
      <c r="H8" s="105"/>
      <c r="I8" s="105"/>
      <c r="J8" s="853"/>
      <c r="K8" s="850"/>
      <c r="L8" s="850"/>
      <c r="M8" s="850"/>
    </row>
    <row r="9" spans="2:13">
      <c r="B9" s="850"/>
      <c r="C9" s="850" t="s">
        <v>975</v>
      </c>
      <c r="D9" s="850"/>
      <c r="E9" s="850"/>
      <c r="F9" s="850"/>
      <c r="G9" s="105"/>
      <c r="H9" s="105"/>
      <c r="I9" s="105"/>
      <c r="J9" s="853"/>
      <c r="K9" s="850"/>
      <c r="L9" s="850"/>
      <c r="M9" s="850"/>
    </row>
    <row r="10" spans="2:13">
      <c r="C10" s="1208" t="s">
        <v>198</v>
      </c>
      <c r="D10" s="1209"/>
      <c r="E10" s="1209"/>
      <c r="F10" s="1209"/>
      <c r="G10" s="1209"/>
      <c r="H10" s="1209"/>
      <c r="I10" s="1209"/>
      <c r="J10" s="1209"/>
      <c r="K10" s="854"/>
      <c r="L10" s="855" t="s">
        <v>223</v>
      </c>
    </row>
    <row r="11" spans="2:13" ht="42.75" customHeight="1">
      <c r="B11" s="856"/>
      <c r="C11" s="1157" t="s">
        <v>847</v>
      </c>
      <c r="D11" s="1210" t="s">
        <v>0</v>
      </c>
      <c r="E11" s="1211"/>
      <c r="F11" s="1224"/>
      <c r="G11" s="1225"/>
      <c r="H11" s="1225"/>
      <c r="I11" s="1225"/>
      <c r="J11" s="1010" t="s">
        <v>1343</v>
      </c>
      <c r="L11" s="857" t="s">
        <v>323</v>
      </c>
    </row>
    <row r="12" spans="2:13" ht="35.15" customHeight="1">
      <c r="B12" s="858"/>
      <c r="C12" s="1157"/>
      <c r="D12" s="1183" t="s">
        <v>329</v>
      </c>
      <c r="E12" s="1184"/>
      <c r="F12" s="1214"/>
      <c r="G12" s="1215"/>
      <c r="H12" s="859"/>
      <c r="I12" s="859"/>
      <c r="J12" s="860" t="s">
        <v>310</v>
      </c>
      <c r="L12" s="857" t="s">
        <v>976</v>
      </c>
      <c r="M12" s="861"/>
    </row>
    <row r="13" spans="2:13" ht="35.15" customHeight="1">
      <c r="C13" s="1157"/>
      <c r="D13" s="1212" t="s">
        <v>1</v>
      </c>
      <c r="E13" s="1213"/>
      <c r="F13" s="1226"/>
      <c r="G13" s="1227"/>
      <c r="H13" s="1227"/>
      <c r="I13" s="1227"/>
      <c r="J13" s="860" t="s">
        <v>310</v>
      </c>
      <c r="L13" s="862" t="s">
        <v>977</v>
      </c>
      <c r="M13" s="861"/>
    </row>
    <row r="14" spans="2:13" ht="35.15" customHeight="1">
      <c r="C14" s="1157"/>
      <c r="D14" s="1221" t="s">
        <v>978</v>
      </c>
      <c r="E14" s="963" t="s">
        <v>197</v>
      </c>
      <c r="F14" s="1228"/>
      <c r="G14" s="1229"/>
      <c r="H14" s="1229"/>
      <c r="I14" s="1229"/>
      <c r="J14" s="860" t="s">
        <v>209</v>
      </c>
      <c r="L14" s="863" t="s">
        <v>1344</v>
      </c>
      <c r="M14" s="861"/>
    </row>
    <row r="15" spans="2:13" ht="84">
      <c r="C15" s="1157"/>
      <c r="D15" s="1222"/>
      <c r="E15" s="963" t="s">
        <v>681</v>
      </c>
      <c r="F15" s="1228"/>
      <c r="G15" s="1229"/>
      <c r="H15" s="1229"/>
      <c r="I15" s="1229"/>
      <c r="J15" s="864" t="s">
        <v>209</v>
      </c>
      <c r="L15" s="869" t="s">
        <v>979</v>
      </c>
      <c r="M15" s="861"/>
    </row>
    <row r="16" spans="2:13" ht="105">
      <c r="C16" s="1157"/>
      <c r="D16" s="1223"/>
      <c r="E16" s="962" t="s">
        <v>682</v>
      </c>
      <c r="F16" s="1228"/>
      <c r="G16" s="1229"/>
      <c r="H16" s="1229"/>
      <c r="I16" s="1229"/>
      <c r="J16" s="860" t="s">
        <v>209</v>
      </c>
      <c r="L16" s="865" t="s">
        <v>980</v>
      </c>
      <c r="M16" s="861"/>
    </row>
    <row r="17" spans="3:13" ht="35.15" customHeight="1">
      <c r="C17" s="1157"/>
      <c r="D17" s="1218" t="s">
        <v>683</v>
      </c>
      <c r="E17" s="1217"/>
      <c r="F17" s="1228"/>
      <c r="G17" s="1229"/>
      <c r="H17" s="1229"/>
      <c r="I17" s="1229"/>
      <c r="J17" s="860" t="s">
        <v>209</v>
      </c>
      <c r="L17" s="866" t="s">
        <v>1295</v>
      </c>
      <c r="M17" s="861"/>
    </row>
    <row r="18" spans="3:13" ht="35.15" customHeight="1">
      <c r="C18" s="1157"/>
      <c r="D18" s="1218" t="s">
        <v>1320</v>
      </c>
      <c r="E18" s="1217"/>
      <c r="F18" s="1228"/>
      <c r="G18" s="1229"/>
      <c r="H18" s="1229"/>
      <c r="I18" s="1229"/>
      <c r="J18" s="860" t="s">
        <v>209</v>
      </c>
      <c r="L18" s="863" t="s">
        <v>648</v>
      </c>
      <c r="M18" s="861"/>
    </row>
    <row r="19" spans="3:13" ht="35.15" customHeight="1">
      <c r="C19" s="1157"/>
      <c r="D19" s="1218" t="s">
        <v>520</v>
      </c>
      <c r="E19" s="1217"/>
      <c r="F19" s="1228"/>
      <c r="G19" s="1229"/>
      <c r="H19" s="1229"/>
      <c r="I19" s="1229"/>
      <c r="J19" s="860" t="s">
        <v>209</v>
      </c>
      <c r="L19" s="867" t="s">
        <v>684</v>
      </c>
      <c r="M19" s="861"/>
    </row>
    <row r="20" spans="3:13" ht="35.15" customHeight="1">
      <c r="C20" s="1157"/>
      <c r="D20" s="1219" t="s">
        <v>504</v>
      </c>
      <c r="E20" s="1220"/>
      <c r="F20" s="1228"/>
      <c r="G20" s="1229"/>
      <c r="H20" s="1229"/>
      <c r="I20" s="1229"/>
      <c r="J20" s="860" t="s">
        <v>209</v>
      </c>
      <c r="L20" s="867" t="s">
        <v>685</v>
      </c>
      <c r="M20" s="861"/>
    </row>
    <row r="21" spans="3:13" ht="42" customHeight="1">
      <c r="C21" s="1157"/>
      <c r="D21" s="1216" t="s">
        <v>981</v>
      </c>
      <c r="E21" s="1217"/>
      <c r="F21" s="1228"/>
      <c r="G21" s="1229"/>
      <c r="H21" s="1229"/>
      <c r="I21" s="1229"/>
      <c r="J21" s="868" t="s">
        <v>209</v>
      </c>
      <c r="L21" s="869" t="s">
        <v>686</v>
      </c>
      <c r="M21" s="861"/>
    </row>
    <row r="22" spans="3:13" ht="40.5" customHeight="1">
      <c r="C22" s="1157"/>
      <c r="D22" s="1231" t="s">
        <v>687</v>
      </c>
      <c r="E22" s="1213"/>
      <c r="F22" s="1228"/>
      <c r="G22" s="1229"/>
      <c r="H22" s="1229"/>
      <c r="I22" s="1229"/>
      <c r="J22" s="868" t="s">
        <v>209</v>
      </c>
      <c r="L22" s="865" t="s">
        <v>982</v>
      </c>
      <c r="M22" s="861"/>
    </row>
    <row r="23" spans="3:13" s="870" customFormat="1" ht="9.75" customHeight="1">
      <c r="F23" s="1233" t="s">
        <v>214</v>
      </c>
      <c r="G23" s="1233"/>
      <c r="H23" s="1233"/>
      <c r="I23" s="1233"/>
      <c r="J23" s="1233"/>
    </row>
    <row r="24" spans="3:13">
      <c r="C24" s="871" t="s">
        <v>199</v>
      </c>
      <c r="D24" s="872"/>
      <c r="E24" s="872"/>
      <c r="F24" s="873"/>
      <c r="G24" s="1234"/>
      <c r="H24" s="1234"/>
      <c r="I24" s="1234"/>
      <c r="J24" s="1234"/>
      <c r="K24" s="854"/>
      <c r="L24" s="855" t="s">
        <v>223</v>
      </c>
    </row>
    <row r="25" spans="3:13" ht="35.15" customHeight="1">
      <c r="C25" s="1232" t="s">
        <v>2</v>
      </c>
      <c r="D25" s="1212" t="s">
        <v>309</v>
      </c>
      <c r="E25" s="1213"/>
      <c r="F25" s="38"/>
      <c r="G25" s="874"/>
      <c r="H25" s="892"/>
      <c r="I25" s="874"/>
      <c r="J25" s="875"/>
      <c r="K25" s="854"/>
      <c r="L25" s="876" t="s">
        <v>798</v>
      </c>
      <c r="M25" s="861"/>
    </row>
    <row r="26" spans="3:13" ht="35.15" customHeight="1">
      <c r="C26" s="1232"/>
      <c r="D26" s="1212" t="s">
        <v>3</v>
      </c>
      <c r="E26" s="1213"/>
      <c r="F26" s="1235"/>
      <c r="G26" s="1236"/>
      <c r="H26" s="1236"/>
      <c r="I26" s="1236"/>
      <c r="J26" s="1237"/>
      <c r="L26" s="877" t="s">
        <v>849</v>
      </c>
      <c r="M26" s="861"/>
    </row>
    <row r="27" spans="3:13" ht="35.15" customHeight="1">
      <c r="C27" s="1232"/>
      <c r="D27" s="1183" t="s">
        <v>4</v>
      </c>
      <c r="E27" s="1184"/>
      <c r="F27" s="1235"/>
      <c r="G27" s="1236"/>
      <c r="H27" s="1236"/>
      <c r="I27" s="1236"/>
      <c r="J27" s="1237"/>
      <c r="L27" s="862" t="s">
        <v>848</v>
      </c>
      <c r="M27" s="861"/>
    </row>
    <row r="28" spans="3:13" ht="35.15" customHeight="1">
      <c r="C28" s="1232"/>
      <c r="D28" s="1166" t="s">
        <v>15</v>
      </c>
      <c r="E28" s="964" t="s">
        <v>5</v>
      </c>
      <c r="F28" s="1200"/>
      <c r="G28" s="1201"/>
      <c r="H28" s="1201"/>
      <c r="I28" s="1201"/>
      <c r="J28" s="1238"/>
      <c r="L28" s="862" t="s">
        <v>399</v>
      </c>
      <c r="M28" s="861"/>
    </row>
    <row r="29" spans="3:13" ht="35.15" customHeight="1">
      <c r="C29" s="1232"/>
      <c r="D29" s="1166"/>
      <c r="E29" s="964" t="s">
        <v>6</v>
      </c>
      <c r="F29" s="1200"/>
      <c r="G29" s="1201"/>
      <c r="H29" s="1201"/>
      <c r="I29" s="1202"/>
      <c r="J29" s="817"/>
      <c r="L29" s="877" t="s">
        <v>961</v>
      </c>
      <c r="M29" s="861"/>
    </row>
    <row r="30" spans="3:13" ht="35.15" customHeight="1">
      <c r="C30" s="1232"/>
      <c r="D30" s="1166"/>
      <c r="E30" s="964" t="s">
        <v>205</v>
      </c>
      <c r="F30" s="1195"/>
      <c r="G30" s="1196"/>
      <c r="H30" s="1196"/>
      <c r="I30" s="1197"/>
      <c r="J30" s="818"/>
      <c r="L30" s="869" t="s">
        <v>962</v>
      </c>
      <c r="M30" s="861"/>
    </row>
    <row r="31" spans="3:13" ht="35.15" customHeight="1">
      <c r="C31" s="1232"/>
      <c r="D31" s="1183" t="s">
        <v>144</v>
      </c>
      <c r="E31" s="1184"/>
      <c r="F31" s="1185"/>
      <c r="G31" s="1186"/>
      <c r="H31" s="1186"/>
      <c r="I31" s="1186"/>
      <c r="J31" s="1187"/>
      <c r="L31" s="878"/>
      <c r="M31" s="861"/>
    </row>
    <row r="32" spans="3:13" ht="35.15" customHeight="1">
      <c r="C32" s="1232"/>
      <c r="D32" s="1166" t="s">
        <v>8</v>
      </c>
      <c r="E32" s="964" t="s">
        <v>9</v>
      </c>
      <c r="F32" s="1189"/>
      <c r="G32" s="1190"/>
      <c r="H32" s="1190"/>
      <c r="I32" s="1190"/>
      <c r="J32" s="1191"/>
      <c r="L32" s="862" t="s">
        <v>851</v>
      </c>
      <c r="M32" s="861"/>
    </row>
    <row r="33" spans="1:13" ht="35.15" customHeight="1">
      <c r="C33" s="1232"/>
      <c r="D33" s="1166"/>
      <c r="E33" s="964" t="s">
        <v>204</v>
      </c>
      <c r="F33" s="825"/>
      <c r="G33" s="893" t="s">
        <v>839</v>
      </c>
      <c r="H33" s="826"/>
      <c r="I33" s="893" t="s">
        <v>837</v>
      </c>
      <c r="J33" s="827"/>
      <c r="L33" s="862"/>
      <c r="M33" s="861"/>
    </row>
    <row r="34" spans="1:13" ht="35.15" customHeight="1">
      <c r="C34" s="1232"/>
      <c r="D34" s="1166"/>
      <c r="E34" s="964" t="s">
        <v>838</v>
      </c>
      <c r="F34" s="1171"/>
      <c r="G34" s="1172"/>
      <c r="H34" s="1172"/>
      <c r="I34" s="1172"/>
      <c r="J34" s="1173"/>
      <c r="L34" s="862"/>
      <c r="M34" s="861"/>
    </row>
    <row r="35" spans="1:13" ht="35.15" customHeight="1">
      <c r="C35" s="1232"/>
      <c r="D35" s="1166"/>
      <c r="E35" s="964" t="s">
        <v>10</v>
      </c>
      <c r="F35" s="1192"/>
      <c r="G35" s="1193"/>
      <c r="H35" s="1193"/>
      <c r="I35" s="1193"/>
      <c r="J35" s="1194"/>
      <c r="L35" s="862" t="s">
        <v>852</v>
      </c>
      <c r="M35" s="861"/>
    </row>
    <row r="36" spans="1:13" ht="35.15" customHeight="1">
      <c r="C36" s="1232"/>
      <c r="D36" s="1183" t="s">
        <v>12</v>
      </c>
      <c r="E36" s="1184"/>
      <c r="F36" s="1230"/>
      <c r="G36" s="1230"/>
      <c r="H36" s="1230"/>
      <c r="I36" s="1230"/>
      <c r="J36" s="1230"/>
      <c r="K36" s="898"/>
      <c r="L36" s="879" t="s">
        <v>688</v>
      </c>
      <c r="M36" s="861"/>
    </row>
    <row r="37" spans="1:13" ht="35.15" customHeight="1">
      <c r="C37" s="1232"/>
      <c r="D37" s="1158" t="s">
        <v>201</v>
      </c>
      <c r="E37" s="1159"/>
      <c r="F37" s="1160"/>
      <c r="G37" s="1161"/>
      <c r="H37" s="1161"/>
      <c r="I37" s="1161"/>
      <c r="J37" s="1162"/>
      <c r="L37" s="862" t="s">
        <v>983</v>
      </c>
      <c r="M37" s="861"/>
    </row>
    <row r="38" spans="1:13" ht="25" customHeight="1" collapsed="1">
      <c r="A38" s="861"/>
      <c r="B38" s="850" t="s">
        <v>344</v>
      </c>
      <c r="C38" s="850"/>
      <c r="D38" s="850"/>
      <c r="E38" s="850"/>
      <c r="F38" s="850"/>
      <c r="G38" s="850"/>
      <c r="H38" s="850"/>
      <c r="I38" s="850"/>
      <c r="J38" s="850"/>
    </row>
    <row r="39" spans="1:13" ht="35.15" hidden="1" customHeight="1" outlineLevel="1">
      <c r="C39" s="1157" t="s">
        <v>14</v>
      </c>
      <c r="D39" s="1212" t="s">
        <v>3</v>
      </c>
      <c r="E39" s="1213"/>
      <c r="F39" s="1235"/>
      <c r="G39" s="1236"/>
      <c r="H39" s="1236"/>
      <c r="I39" s="1236"/>
      <c r="J39" s="1237"/>
      <c r="L39" s="877" t="s">
        <v>850</v>
      </c>
      <c r="M39" s="861"/>
    </row>
    <row r="40" spans="1:13" ht="35.15" hidden="1" customHeight="1" outlineLevel="1">
      <c r="C40" s="1157"/>
      <c r="D40" s="1183" t="s">
        <v>4</v>
      </c>
      <c r="E40" s="1184"/>
      <c r="F40" s="1235"/>
      <c r="G40" s="1236"/>
      <c r="H40" s="1236"/>
      <c r="I40" s="1236"/>
      <c r="J40" s="1237"/>
      <c r="L40" s="862" t="s">
        <v>848</v>
      </c>
      <c r="M40" s="861"/>
    </row>
    <row r="41" spans="1:13" ht="35.15" hidden="1" customHeight="1" outlineLevel="1">
      <c r="C41" s="1157"/>
      <c r="D41" s="1166" t="s">
        <v>15</v>
      </c>
      <c r="E41" s="964" t="s">
        <v>5</v>
      </c>
      <c r="F41" s="1200"/>
      <c r="G41" s="1201"/>
      <c r="H41" s="1201"/>
      <c r="I41" s="1201"/>
      <c r="J41" s="1238"/>
      <c r="L41" s="862" t="s">
        <v>399</v>
      </c>
      <c r="M41" s="861"/>
    </row>
    <row r="42" spans="1:13" ht="35.15" hidden="1" customHeight="1" outlineLevel="1">
      <c r="C42" s="1157"/>
      <c r="D42" s="1166"/>
      <c r="E42" s="964" t="s">
        <v>6</v>
      </c>
      <c r="F42" s="1200"/>
      <c r="G42" s="1201"/>
      <c r="H42" s="1201"/>
      <c r="I42" s="1202"/>
      <c r="J42" s="817"/>
      <c r="L42" s="877" t="s">
        <v>961</v>
      </c>
      <c r="M42" s="861"/>
    </row>
    <row r="43" spans="1:13" ht="35.15" hidden="1" customHeight="1" outlineLevel="1">
      <c r="C43" s="1157"/>
      <c r="D43" s="1166"/>
      <c r="E43" s="964" t="s">
        <v>205</v>
      </c>
      <c r="F43" s="1195"/>
      <c r="G43" s="1196"/>
      <c r="H43" s="1196"/>
      <c r="I43" s="1197"/>
      <c r="J43" s="818"/>
      <c r="L43" s="869" t="s">
        <v>962</v>
      </c>
      <c r="M43" s="861"/>
    </row>
    <row r="44" spans="1:13" ht="35.15" hidden="1" customHeight="1" outlineLevel="1">
      <c r="C44" s="1157"/>
      <c r="D44" s="1183" t="s">
        <v>144</v>
      </c>
      <c r="E44" s="1184"/>
      <c r="F44" s="1239"/>
      <c r="G44" s="1240"/>
      <c r="H44" s="1240"/>
      <c r="I44" s="1240"/>
      <c r="J44" s="1241"/>
      <c r="L44" s="878" t="s">
        <v>7</v>
      </c>
      <c r="M44" s="861"/>
    </row>
    <row r="45" spans="1:13" ht="35.15" hidden="1" customHeight="1" outlineLevel="1">
      <c r="C45" s="1157"/>
      <c r="D45" s="1166" t="s">
        <v>8</v>
      </c>
      <c r="E45" s="964" t="s">
        <v>9</v>
      </c>
      <c r="F45" s="1189"/>
      <c r="G45" s="1190"/>
      <c r="H45" s="1190"/>
      <c r="I45" s="1190"/>
      <c r="J45" s="1191"/>
      <c r="L45" s="862" t="s">
        <v>851</v>
      </c>
      <c r="M45" s="861"/>
    </row>
    <row r="46" spans="1:13" ht="35.15" hidden="1" customHeight="1" outlineLevel="1">
      <c r="C46" s="1157"/>
      <c r="D46" s="1166"/>
      <c r="E46" s="964" t="s">
        <v>204</v>
      </c>
      <c r="F46" s="825"/>
      <c r="G46" s="893" t="s">
        <v>839</v>
      </c>
      <c r="H46" s="826"/>
      <c r="I46" s="893" t="s">
        <v>837</v>
      </c>
      <c r="J46" s="827"/>
      <c r="L46" s="862"/>
      <c r="M46" s="861"/>
    </row>
    <row r="47" spans="1:13" ht="35.15" hidden="1" customHeight="1" outlineLevel="1">
      <c r="C47" s="1157"/>
      <c r="D47" s="1166"/>
      <c r="E47" s="964" t="s">
        <v>838</v>
      </c>
      <c r="F47" s="1171"/>
      <c r="G47" s="1172"/>
      <c r="H47" s="1172"/>
      <c r="I47" s="1172"/>
      <c r="J47" s="1173"/>
      <c r="L47" s="862"/>
      <c r="M47" s="861"/>
    </row>
    <row r="48" spans="1:13" ht="35.15" hidden="1" customHeight="1" outlineLevel="1">
      <c r="C48" s="1157"/>
      <c r="D48" s="1166"/>
      <c r="E48" s="964" t="s">
        <v>10</v>
      </c>
      <c r="F48" s="1192"/>
      <c r="G48" s="1193"/>
      <c r="H48" s="1193"/>
      <c r="I48" s="1193"/>
      <c r="J48" s="1194"/>
      <c r="L48" s="862" t="s">
        <v>11</v>
      </c>
      <c r="M48" s="861"/>
    </row>
    <row r="49" spans="1:13" ht="35.15" hidden="1" customHeight="1" outlineLevel="1">
      <c r="C49" s="1157"/>
      <c r="D49" s="1183" t="s">
        <v>12</v>
      </c>
      <c r="E49" s="1184"/>
      <c r="F49" s="1204"/>
      <c r="G49" s="1205"/>
      <c r="H49" s="1205"/>
      <c r="I49" s="1205"/>
      <c r="J49" s="1206"/>
      <c r="L49" s="862" t="s">
        <v>13</v>
      </c>
      <c r="M49" s="861"/>
    </row>
    <row r="50" spans="1:13" ht="35.15" hidden="1" customHeight="1" outlineLevel="1">
      <c r="C50" s="1157"/>
      <c r="D50" s="1158" t="s">
        <v>201</v>
      </c>
      <c r="E50" s="1159"/>
      <c r="F50" s="1160"/>
      <c r="G50" s="1161"/>
      <c r="H50" s="1161"/>
      <c r="I50" s="1161"/>
      <c r="J50" s="1162"/>
      <c r="L50" s="862" t="s">
        <v>983</v>
      </c>
      <c r="M50" s="861"/>
    </row>
    <row r="51" spans="1:13" ht="25" customHeight="1" collapsed="1">
      <c r="A51" s="861"/>
      <c r="B51" s="850" t="s">
        <v>345</v>
      </c>
      <c r="C51" s="850"/>
      <c r="D51" s="850"/>
      <c r="E51" s="850"/>
      <c r="F51" s="850"/>
      <c r="G51" s="850"/>
      <c r="H51" s="850"/>
      <c r="I51" s="850"/>
      <c r="J51" s="850"/>
    </row>
    <row r="52" spans="1:13" ht="35.15" hidden="1" customHeight="1" outlineLevel="1">
      <c r="C52" s="1157" t="s">
        <v>342</v>
      </c>
      <c r="D52" s="1212" t="s">
        <v>3</v>
      </c>
      <c r="E52" s="1213"/>
      <c r="F52" s="1235"/>
      <c r="G52" s="1236"/>
      <c r="H52" s="1236"/>
      <c r="I52" s="1236"/>
      <c r="J52" s="1237"/>
      <c r="L52" s="877" t="s">
        <v>850</v>
      </c>
      <c r="M52" s="861"/>
    </row>
    <row r="53" spans="1:13" ht="35.15" hidden="1" customHeight="1" outlineLevel="1">
      <c r="C53" s="1157"/>
      <c r="D53" s="1183" t="s">
        <v>4</v>
      </c>
      <c r="E53" s="1184"/>
      <c r="F53" s="1235"/>
      <c r="G53" s="1236"/>
      <c r="H53" s="1236"/>
      <c r="I53" s="1236"/>
      <c r="J53" s="1237"/>
      <c r="L53" s="862" t="s">
        <v>848</v>
      </c>
      <c r="M53" s="861"/>
    </row>
    <row r="54" spans="1:13" ht="35.15" hidden="1" customHeight="1" outlineLevel="1">
      <c r="C54" s="1157"/>
      <c r="D54" s="1166" t="s">
        <v>15</v>
      </c>
      <c r="E54" s="964" t="s">
        <v>5</v>
      </c>
      <c r="F54" s="1200"/>
      <c r="G54" s="1201"/>
      <c r="H54" s="1201"/>
      <c r="I54" s="1201"/>
      <c r="J54" s="1238"/>
      <c r="L54" s="862" t="s">
        <v>399</v>
      </c>
      <c r="M54" s="861"/>
    </row>
    <row r="55" spans="1:13" ht="35.15" hidden="1" customHeight="1" outlineLevel="1">
      <c r="C55" s="1157"/>
      <c r="D55" s="1166"/>
      <c r="E55" s="964" t="s">
        <v>6</v>
      </c>
      <c r="F55" s="1200"/>
      <c r="G55" s="1201"/>
      <c r="H55" s="1201"/>
      <c r="I55" s="1202"/>
      <c r="J55" s="817"/>
      <c r="L55" s="877" t="s">
        <v>961</v>
      </c>
      <c r="M55" s="861"/>
    </row>
    <row r="56" spans="1:13" ht="35.15" hidden="1" customHeight="1" outlineLevel="1">
      <c r="C56" s="1157"/>
      <c r="D56" s="1166"/>
      <c r="E56" s="964" t="s">
        <v>205</v>
      </c>
      <c r="F56" s="1195"/>
      <c r="G56" s="1196"/>
      <c r="H56" s="1196"/>
      <c r="I56" s="1197"/>
      <c r="J56" s="818"/>
      <c r="L56" s="869" t="s">
        <v>962</v>
      </c>
      <c r="M56" s="861"/>
    </row>
    <row r="57" spans="1:13" ht="35.15" hidden="1" customHeight="1" outlineLevel="1">
      <c r="C57" s="1157"/>
      <c r="D57" s="1183" t="s">
        <v>144</v>
      </c>
      <c r="E57" s="1184"/>
      <c r="F57" s="1185"/>
      <c r="G57" s="1186"/>
      <c r="H57" s="1186"/>
      <c r="I57" s="1186"/>
      <c r="J57" s="1187"/>
      <c r="L57" s="878" t="s">
        <v>7</v>
      </c>
      <c r="M57" s="861"/>
    </row>
    <row r="58" spans="1:13" ht="35.15" hidden="1" customHeight="1" outlineLevel="1">
      <c r="C58" s="1157"/>
      <c r="D58" s="1166" t="s">
        <v>8</v>
      </c>
      <c r="E58" s="964" t="s">
        <v>9</v>
      </c>
      <c r="F58" s="1189"/>
      <c r="G58" s="1190"/>
      <c r="H58" s="1190"/>
      <c r="I58" s="1190"/>
      <c r="J58" s="1191"/>
      <c r="L58" s="862" t="s">
        <v>851</v>
      </c>
      <c r="M58" s="861"/>
    </row>
    <row r="59" spans="1:13" ht="35.15" hidden="1" customHeight="1" outlineLevel="1">
      <c r="C59" s="1157"/>
      <c r="D59" s="1166"/>
      <c r="E59" s="964" t="s">
        <v>204</v>
      </c>
      <c r="F59" s="825"/>
      <c r="G59" s="893" t="s">
        <v>839</v>
      </c>
      <c r="H59" s="826"/>
      <c r="I59" s="893" t="s">
        <v>837</v>
      </c>
      <c r="J59" s="827"/>
      <c r="L59" s="862"/>
      <c r="M59" s="861"/>
    </row>
    <row r="60" spans="1:13" ht="35.15" hidden="1" customHeight="1" outlineLevel="1">
      <c r="C60" s="1157"/>
      <c r="D60" s="1166"/>
      <c r="E60" s="964" t="s">
        <v>838</v>
      </c>
      <c r="F60" s="1171"/>
      <c r="G60" s="1172"/>
      <c r="H60" s="1172"/>
      <c r="I60" s="1172"/>
      <c r="J60" s="1173"/>
      <c r="L60" s="862"/>
      <c r="M60" s="861"/>
    </row>
    <row r="61" spans="1:13" ht="35.15" hidden="1" customHeight="1" outlineLevel="1">
      <c r="C61" s="1157"/>
      <c r="D61" s="1166"/>
      <c r="E61" s="964" t="s">
        <v>10</v>
      </c>
      <c r="F61" s="1192"/>
      <c r="G61" s="1193"/>
      <c r="H61" s="1193"/>
      <c r="I61" s="1193"/>
      <c r="J61" s="1194"/>
      <c r="L61" s="862" t="s">
        <v>11</v>
      </c>
      <c r="M61" s="861"/>
    </row>
    <row r="62" spans="1:13" ht="35.15" hidden="1" customHeight="1" outlineLevel="1">
      <c r="C62" s="1157"/>
      <c r="D62" s="1183" t="s">
        <v>12</v>
      </c>
      <c r="E62" s="1184"/>
      <c r="F62" s="1204"/>
      <c r="G62" s="1205"/>
      <c r="H62" s="1205"/>
      <c r="I62" s="1205"/>
      <c r="J62" s="1206"/>
      <c r="L62" s="862" t="s">
        <v>13</v>
      </c>
      <c r="M62" s="861"/>
    </row>
    <row r="63" spans="1:13" ht="35.15" hidden="1" customHeight="1" outlineLevel="1">
      <c r="C63" s="1157"/>
      <c r="D63" s="1158" t="s">
        <v>201</v>
      </c>
      <c r="E63" s="1159"/>
      <c r="F63" s="1160"/>
      <c r="G63" s="1161"/>
      <c r="H63" s="1161"/>
      <c r="I63" s="1161"/>
      <c r="J63" s="1162"/>
      <c r="L63" s="862" t="s">
        <v>983</v>
      </c>
      <c r="M63" s="861"/>
    </row>
    <row r="64" spans="1:13" ht="25" customHeight="1" collapsed="1">
      <c r="A64" s="861"/>
      <c r="B64" s="850" t="s">
        <v>346</v>
      </c>
      <c r="C64" s="850"/>
      <c r="D64" s="850"/>
      <c r="E64" s="850"/>
      <c r="F64" s="850"/>
      <c r="G64" s="850"/>
      <c r="H64" s="850"/>
      <c r="I64" s="850"/>
      <c r="J64" s="850"/>
    </row>
    <row r="65" spans="3:13" ht="35.15" hidden="1" customHeight="1" outlineLevel="1">
      <c r="C65" s="1157" t="s">
        <v>343</v>
      </c>
      <c r="D65" s="1212" t="s">
        <v>3</v>
      </c>
      <c r="E65" s="1213"/>
      <c r="F65" s="1235"/>
      <c r="G65" s="1236"/>
      <c r="H65" s="1236"/>
      <c r="I65" s="1236"/>
      <c r="J65" s="1237"/>
      <c r="L65" s="877" t="s">
        <v>850</v>
      </c>
      <c r="M65" s="861"/>
    </row>
    <row r="66" spans="3:13" ht="35.15" hidden="1" customHeight="1" outlineLevel="1">
      <c r="C66" s="1157"/>
      <c r="D66" s="1183" t="s">
        <v>4</v>
      </c>
      <c r="E66" s="1184"/>
      <c r="F66" s="1235"/>
      <c r="G66" s="1236"/>
      <c r="H66" s="1236"/>
      <c r="I66" s="1236"/>
      <c r="J66" s="1237"/>
      <c r="L66" s="862" t="s">
        <v>848</v>
      </c>
      <c r="M66" s="861"/>
    </row>
    <row r="67" spans="3:13" ht="35.15" hidden="1" customHeight="1" outlineLevel="1">
      <c r="C67" s="1157"/>
      <c r="D67" s="1166" t="s">
        <v>15</v>
      </c>
      <c r="E67" s="964" t="s">
        <v>5</v>
      </c>
      <c r="F67" s="1200"/>
      <c r="G67" s="1201"/>
      <c r="H67" s="1201"/>
      <c r="I67" s="1201"/>
      <c r="J67" s="1238"/>
      <c r="L67" s="862" t="s">
        <v>399</v>
      </c>
      <c r="M67" s="861"/>
    </row>
    <row r="68" spans="3:13" ht="35.15" hidden="1" customHeight="1" outlineLevel="1">
      <c r="C68" s="1157"/>
      <c r="D68" s="1166"/>
      <c r="E68" s="964" t="s">
        <v>6</v>
      </c>
      <c r="F68" s="1200"/>
      <c r="G68" s="1201"/>
      <c r="H68" s="1201"/>
      <c r="I68" s="1202"/>
      <c r="J68" s="817"/>
      <c r="L68" s="877" t="s">
        <v>961</v>
      </c>
      <c r="M68" s="861"/>
    </row>
    <row r="69" spans="3:13" ht="35.15" hidden="1" customHeight="1" outlineLevel="1">
      <c r="C69" s="1157"/>
      <c r="D69" s="1166"/>
      <c r="E69" s="964" t="s">
        <v>205</v>
      </c>
      <c r="F69" s="1195"/>
      <c r="G69" s="1196"/>
      <c r="H69" s="1196"/>
      <c r="I69" s="1197"/>
      <c r="J69" s="818"/>
      <c r="L69" s="869" t="s">
        <v>962</v>
      </c>
      <c r="M69" s="861"/>
    </row>
    <row r="70" spans="3:13" ht="35.15" hidden="1" customHeight="1" outlineLevel="1">
      <c r="C70" s="1157"/>
      <c r="D70" s="1183" t="s">
        <v>144</v>
      </c>
      <c r="E70" s="1184"/>
      <c r="F70" s="1185"/>
      <c r="G70" s="1186"/>
      <c r="H70" s="1186"/>
      <c r="I70" s="1186"/>
      <c r="J70" s="1187"/>
      <c r="L70" s="878" t="s">
        <v>7</v>
      </c>
      <c r="M70" s="861"/>
    </row>
    <row r="71" spans="3:13" ht="35.15" hidden="1" customHeight="1" outlineLevel="1">
      <c r="C71" s="1157"/>
      <c r="D71" s="1166" t="s">
        <v>8</v>
      </c>
      <c r="E71" s="964" t="s">
        <v>9</v>
      </c>
      <c r="F71" s="1189"/>
      <c r="G71" s="1190"/>
      <c r="H71" s="1190"/>
      <c r="I71" s="1190"/>
      <c r="J71" s="1191"/>
      <c r="L71" s="862" t="s">
        <v>851</v>
      </c>
      <c r="M71" s="861"/>
    </row>
    <row r="72" spans="3:13" ht="35.15" hidden="1" customHeight="1" outlineLevel="1">
      <c r="C72" s="1157"/>
      <c r="D72" s="1166"/>
      <c r="E72" s="964" t="s">
        <v>204</v>
      </c>
      <c r="F72" s="825"/>
      <c r="G72" s="893" t="s">
        <v>839</v>
      </c>
      <c r="H72" s="826"/>
      <c r="I72" s="893" t="s">
        <v>837</v>
      </c>
      <c r="J72" s="827"/>
      <c r="L72" s="862"/>
      <c r="M72" s="861"/>
    </row>
    <row r="73" spans="3:13" ht="35.15" hidden="1" customHeight="1" outlineLevel="1">
      <c r="C73" s="1157"/>
      <c r="D73" s="1166"/>
      <c r="E73" s="964" t="s">
        <v>838</v>
      </c>
      <c r="F73" s="1171"/>
      <c r="G73" s="1172"/>
      <c r="H73" s="1172"/>
      <c r="I73" s="1172"/>
      <c r="J73" s="1173"/>
      <c r="L73" s="862"/>
      <c r="M73" s="861"/>
    </row>
    <row r="74" spans="3:13" ht="35.15" hidden="1" customHeight="1" outlineLevel="1">
      <c r="C74" s="1157"/>
      <c r="D74" s="1166"/>
      <c r="E74" s="964" t="s">
        <v>10</v>
      </c>
      <c r="F74" s="1192"/>
      <c r="G74" s="1193"/>
      <c r="H74" s="1193"/>
      <c r="I74" s="1193"/>
      <c r="J74" s="1194"/>
      <c r="L74" s="862" t="s">
        <v>11</v>
      </c>
      <c r="M74" s="861"/>
    </row>
    <row r="75" spans="3:13" ht="35.15" hidden="1" customHeight="1" outlineLevel="1">
      <c r="C75" s="1157"/>
      <c r="D75" s="1183" t="s">
        <v>12</v>
      </c>
      <c r="E75" s="1184"/>
      <c r="F75" s="1204"/>
      <c r="G75" s="1205"/>
      <c r="H75" s="1205"/>
      <c r="I75" s="1205"/>
      <c r="J75" s="1206"/>
      <c r="L75" s="862" t="s">
        <v>13</v>
      </c>
      <c r="M75" s="861"/>
    </row>
    <row r="76" spans="3:13" ht="35.15" hidden="1" customHeight="1" outlineLevel="1">
      <c r="C76" s="1157"/>
      <c r="D76" s="1158" t="s">
        <v>201</v>
      </c>
      <c r="E76" s="1159"/>
      <c r="F76" s="1160"/>
      <c r="G76" s="1161"/>
      <c r="H76" s="1161"/>
      <c r="I76" s="1161"/>
      <c r="J76" s="1162"/>
      <c r="L76" s="862" t="s">
        <v>983</v>
      </c>
      <c r="M76" s="861"/>
    </row>
    <row r="77" spans="3:13" s="870" customFormat="1" ht="25" customHeight="1" collapsed="1">
      <c r="C77" s="850"/>
      <c r="D77" s="850"/>
      <c r="E77" s="850"/>
      <c r="F77" s="850"/>
      <c r="G77" s="850"/>
      <c r="H77" s="850"/>
      <c r="I77" s="850"/>
      <c r="J77" s="850"/>
    </row>
    <row r="78" spans="3:13">
      <c r="C78" s="1208" t="s">
        <v>200</v>
      </c>
      <c r="D78" s="1242"/>
      <c r="E78" s="1242"/>
      <c r="F78" s="872" t="s">
        <v>214</v>
      </c>
      <c r="G78" s="872"/>
      <c r="H78" s="872"/>
      <c r="I78" s="872"/>
      <c r="J78" s="872"/>
      <c r="K78" s="854"/>
      <c r="L78" s="855" t="s">
        <v>223</v>
      </c>
    </row>
    <row r="79" spans="3:13" ht="35.15" customHeight="1">
      <c r="C79" s="1232" t="s">
        <v>16</v>
      </c>
      <c r="D79" s="1212" t="s">
        <v>202</v>
      </c>
      <c r="E79" s="1213"/>
      <c r="F79" s="1244"/>
      <c r="G79" s="1245"/>
      <c r="H79" s="1245"/>
      <c r="I79" s="1245"/>
      <c r="J79" s="1246"/>
      <c r="L79" s="877"/>
      <c r="M79" s="861"/>
    </row>
    <row r="80" spans="3:13" ht="35.15" customHeight="1">
      <c r="C80" s="1232"/>
      <c r="D80" s="1183" t="s">
        <v>302</v>
      </c>
      <c r="E80" s="1184"/>
      <c r="F80" s="1163"/>
      <c r="G80" s="1164"/>
      <c r="H80" s="1164"/>
      <c r="I80" s="1164"/>
      <c r="J80" s="1174"/>
      <c r="L80" s="862" t="s">
        <v>933</v>
      </c>
      <c r="M80" s="861"/>
    </row>
    <row r="81" spans="1:13" ht="35.15" customHeight="1">
      <c r="C81" s="1232"/>
      <c r="D81" s="1158" t="s">
        <v>18</v>
      </c>
      <c r="E81" s="1159"/>
      <c r="F81" s="1192"/>
      <c r="G81" s="1193"/>
      <c r="H81" s="1193"/>
      <c r="I81" s="1193"/>
      <c r="J81" s="1194"/>
      <c r="L81" s="862" t="s">
        <v>841</v>
      </c>
      <c r="M81" s="861"/>
    </row>
    <row r="82" spans="1:13" s="870" customFormat="1" ht="9.75" customHeight="1">
      <c r="F82" s="1247" t="s">
        <v>214</v>
      </c>
      <c r="G82" s="1247"/>
      <c r="H82" s="1247"/>
      <c r="I82" s="1247"/>
      <c r="J82" s="1247"/>
    </row>
    <row r="83" spans="1:13">
      <c r="C83" s="1208" t="s">
        <v>213</v>
      </c>
      <c r="D83" s="1242"/>
      <c r="E83" s="1242"/>
      <c r="F83" s="1188" t="s">
        <v>984</v>
      </c>
      <c r="G83" s="1188"/>
      <c r="H83" s="1188"/>
      <c r="I83" s="1188"/>
      <c r="J83" s="1188"/>
      <c r="K83" s="854"/>
      <c r="L83" s="855" t="s">
        <v>223</v>
      </c>
    </row>
    <row r="84" spans="1:13" ht="42">
      <c r="C84" s="1243" t="s">
        <v>20</v>
      </c>
      <c r="D84" s="1212" t="s">
        <v>21</v>
      </c>
      <c r="E84" s="1213"/>
      <c r="F84" s="2"/>
      <c r="G84" s="880"/>
      <c r="H84" s="880"/>
      <c r="I84" s="880"/>
      <c r="J84" s="858"/>
      <c r="K84" s="881"/>
      <c r="L84" s="857" t="s">
        <v>985</v>
      </c>
    </row>
    <row r="85" spans="1:13" ht="29.25" customHeight="1">
      <c r="C85" s="1232"/>
      <c r="D85" s="1166" t="s">
        <v>22</v>
      </c>
      <c r="E85" s="964" t="s">
        <v>23</v>
      </c>
      <c r="F85" s="1244"/>
      <c r="G85" s="1245"/>
      <c r="H85" s="1245"/>
      <c r="I85" s="1245"/>
      <c r="J85" s="1246"/>
      <c r="L85" s="877" t="s">
        <v>24</v>
      </c>
      <c r="M85" s="861"/>
    </row>
    <row r="86" spans="1:13" ht="29.25" customHeight="1">
      <c r="C86" s="1232"/>
      <c r="D86" s="1166"/>
      <c r="E86" s="964" t="s">
        <v>206</v>
      </c>
      <c r="F86" s="1163"/>
      <c r="G86" s="1164"/>
      <c r="H86" s="1164"/>
      <c r="I86" s="1164"/>
      <c r="J86" s="1174"/>
      <c r="L86" s="862" t="s">
        <v>24</v>
      </c>
      <c r="M86" s="861"/>
    </row>
    <row r="87" spans="1:13" ht="29.25" customHeight="1">
      <c r="C87" s="1232"/>
      <c r="D87" s="1166"/>
      <c r="E87" s="964" t="s">
        <v>207</v>
      </c>
      <c r="F87" s="1163"/>
      <c r="G87" s="1164"/>
      <c r="H87" s="1164"/>
      <c r="I87" s="1165"/>
      <c r="J87" s="815"/>
      <c r="L87" s="862" t="s">
        <v>963</v>
      </c>
      <c r="M87" s="861"/>
    </row>
    <row r="88" spans="1:13" ht="29.25" customHeight="1">
      <c r="C88" s="1232"/>
      <c r="D88" s="1166"/>
      <c r="E88" s="964" t="s">
        <v>205</v>
      </c>
      <c r="F88" s="1192"/>
      <c r="G88" s="1193"/>
      <c r="H88" s="1193"/>
      <c r="I88" s="1203"/>
      <c r="J88" s="816"/>
      <c r="L88" s="862"/>
      <c r="M88" s="861"/>
    </row>
    <row r="89" spans="1:13" ht="25">
      <c r="C89" s="1232"/>
      <c r="D89" s="1166" t="s">
        <v>25</v>
      </c>
      <c r="E89" s="964" t="s">
        <v>9</v>
      </c>
      <c r="F89" s="1168"/>
      <c r="G89" s="1169"/>
      <c r="H89" s="1169"/>
      <c r="I89" s="1169"/>
      <c r="J89" s="1170"/>
      <c r="L89" s="862" t="s">
        <v>851</v>
      </c>
      <c r="M89" s="861"/>
    </row>
    <row r="90" spans="1:13" ht="31.5" customHeight="1">
      <c r="C90" s="1232"/>
      <c r="D90" s="1166"/>
      <c r="E90" s="964" t="s">
        <v>204</v>
      </c>
      <c r="F90" s="825"/>
      <c r="G90" s="893" t="s">
        <v>839</v>
      </c>
      <c r="H90" s="826"/>
      <c r="I90" s="893" t="s">
        <v>837</v>
      </c>
      <c r="J90" s="827"/>
      <c r="L90" s="862"/>
      <c r="M90" s="861"/>
    </row>
    <row r="91" spans="1:13" ht="31.5" customHeight="1">
      <c r="C91" s="1232"/>
      <c r="D91" s="1166"/>
      <c r="E91" s="964" t="s">
        <v>838</v>
      </c>
      <c r="F91" s="1171"/>
      <c r="G91" s="1172"/>
      <c r="H91" s="1172"/>
      <c r="I91" s="1172"/>
      <c r="J91" s="1173"/>
      <c r="L91" s="862"/>
      <c r="M91" s="861"/>
    </row>
    <row r="92" spans="1:13" ht="25">
      <c r="C92" s="1232"/>
      <c r="D92" s="1166"/>
      <c r="E92" s="964" t="s">
        <v>10</v>
      </c>
      <c r="F92" s="1163"/>
      <c r="G92" s="1164"/>
      <c r="H92" s="1164"/>
      <c r="I92" s="1164"/>
      <c r="J92" s="1174"/>
      <c r="L92" s="877" t="s">
        <v>24</v>
      </c>
      <c r="M92" s="861"/>
    </row>
    <row r="93" spans="1:13" ht="25">
      <c r="C93" s="1232"/>
      <c r="D93" s="1166"/>
      <c r="E93" s="964" t="s">
        <v>26</v>
      </c>
      <c r="F93" s="1163"/>
      <c r="G93" s="1164"/>
      <c r="H93" s="1164"/>
      <c r="I93" s="1164"/>
      <c r="J93" s="1174"/>
      <c r="L93" s="877" t="s">
        <v>24</v>
      </c>
      <c r="M93" s="861"/>
    </row>
    <row r="94" spans="1:13" ht="25">
      <c r="C94" s="1232"/>
      <c r="D94" s="1167"/>
      <c r="E94" s="965" t="s">
        <v>208</v>
      </c>
      <c r="F94" s="1175"/>
      <c r="G94" s="1176"/>
      <c r="H94" s="1176"/>
      <c r="I94" s="1176"/>
      <c r="J94" s="1177"/>
      <c r="L94" s="862" t="s">
        <v>27</v>
      </c>
      <c r="M94" s="861"/>
    </row>
    <row r="95" spans="1:13" ht="25" customHeight="1" collapsed="1">
      <c r="A95" s="861"/>
      <c r="B95" s="850" t="s">
        <v>344</v>
      </c>
      <c r="C95" s="850"/>
      <c r="D95" s="850"/>
      <c r="E95" s="850"/>
      <c r="F95" s="850"/>
      <c r="G95" s="850"/>
      <c r="H95" s="850"/>
      <c r="I95" s="850"/>
      <c r="J95" s="850"/>
    </row>
    <row r="96" spans="1:13" ht="42" hidden="1" outlineLevel="1">
      <c r="C96" s="1243" t="s">
        <v>28</v>
      </c>
      <c r="D96" s="1212" t="s">
        <v>21</v>
      </c>
      <c r="E96" s="1213"/>
      <c r="F96" s="2"/>
      <c r="L96" s="857" t="s">
        <v>400</v>
      </c>
    </row>
    <row r="97" spans="1:13" ht="25" hidden="1" outlineLevel="1">
      <c r="C97" s="1232"/>
      <c r="D97" s="1166" t="s">
        <v>22</v>
      </c>
      <c r="E97" s="964" t="s">
        <v>23</v>
      </c>
      <c r="F97" s="1244"/>
      <c r="G97" s="1245"/>
      <c r="H97" s="1245"/>
      <c r="I97" s="1245"/>
      <c r="J97" s="1246"/>
      <c r="L97" s="862" t="s">
        <v>24</v>
      </c>
      <c r="M97" s="861"/>
    </row>
    <row r="98" spans="1:13" ht="25" hidden="1" outlineLevel="1">
      <c r="C98" s="1232"/>
      <c r="D98" s="1166"/>
      <c r="E98" s="964" t="s">
        <v>206</v>
      </c>
      <c r="F98" s="1163"/>
      <c r="G98" s="1164"/>
      <c r="H98" s="1164"/>
      <c r="I98" s="1164"/>
      <c r="J98" s="1174"/>
      <c r="L98" s="862" t="s">
        <v>24</v>
      </c>
      <c r="M98" s="861"/>
    </row>
    <row r="99" spans="1:13" ht="25" hidden="1" outlineLevel="1">
      <c r="C99" s="1232"/>
      <c r="D99" s="1166"/>
      <c r="E99" s="964" t="s">
        <v>207</v>
      </c>
      <c r="F99" s="1163"/>
      <c r="G99" s="1164"/>
      <c r="H99" s="1164"/>
      <c r="I99" s="1165"/>
      <c r="J99" s="815"/>
      <c r="L99" s="862" t="s">
        <v>963</v>
      </c>
      <c r="M99" s="861"/>
    </row>
    <row r="100" spans="1:13" ht="25" hidden="1" outlineLevel="1">
      <c r="C100" s="1232"/>
      <c r="D100" s="1166"/>
      <c r="E100" s="964" t="s">
        <v>205</v>
      </c>
      <c r="F100" s="1192"/>
      <c r="G100" s="1193"/>
      <c r="H100" s="1193"/>
      <c r="I100" s="1203"/>
      <c r="J100" s="816"/>
      <c r="L100" s="862"/>
      <c r="M100" s="861"/>
    </row>
    <row r="101" spans="1:13" ht="25" hidden="1" outlineLevel="1">
      <c r="C101" s="1232"/>
      <c r="D101" s="1166" t="s">
        <v>25</v>
      </c>
      <c r="E101" s="964" t="s">
        <v>9</v>
      </c>
      <c r="F101" s="1168"/>
      <c r="G101" s="1169"/>
      <c r="H101" s="1169"/>
      <c r="I101" s="1169"/>
      <c r="J101" s="1170"/>
      <c r="L101" s="862" t="s">
        <v>851</v>
      </c>
      <c r="M101" s="861"/>
    </row>
    <row r="102" spans="1:13" ht="29.25" hidden="1" customHeight="1" outlineLevel="1">
      <c r="C102" s="1232"/>
      <c r="D102" s="1166"/>
      <c r="E102" s="964" t="s">
        <v>204</v>
      </c>
      <c r="F102" s="825"/>
      <c r="G102" s="893" t="s">
        <v>839</v>
      </c>
      <c r="H102" s="826"/>
      <c r="I102" s="893" t="s">
        <v>837</v>
      </c>
      <c r="J102" s="827"/>
      <c r="L102" s="862"/>
      <c r="M102" s="861"/>
    </row>
    <row r="103" spans="1:13" ht="30" hidden="1" customHeight="1" outlineLevel="1">
      <c r="C103" s="1232"/>
      <c r="D103" s="1166"/>
      <c r="E103" s="964" t="s">
        <v>838</v>
      </c>
      <c r="F103" s="1171"/>
      <c r="G103" s="1172"/>
      <c r="H103" s="1172"/>
      <c r="I103" s="1172"/>
      <c r="J103" s="1173"/>
      <c r="L103" s="862"/>
      <c r="M103" s="861"/>
    </row>
    <row r="104" spans="1:13" ht="25" hidden="1" outlineLevel="1">
      <c r="C104" s="1232"/>
      <c r="D104" s="1166"/>
      <c r="E104" s="964" t="s">
        <v>10</v>
      </c>
      <c r="F104" s="1163"/>
      <c r="G104" s="1164"/>
      <c r="H104" s="1164"/>
      <c r="I104" s="1164"/>
      <c r="J104" s="1174"/>
      <c r="L104" s="862" t="s">
        <v>24</v>
      </c>
      <c r="M104" s="861"/>
    </row>
    <row r="105" spans="1:13" ht="25" hidden="1" outlineLevel="1">
      <c r="C105" s="1232"/>
      <c r="D105" s="1166"/>
      <c r="E105" s="964" t="s">
        <v>26</v>
      </c>
      <c r="F105" s="1163"/>
      <c r="G105" s="1164"/>
      <c r="H105" s="1164"/>
      <c r="I105" s="1164"/>
      <c r="J105" s="1174"/>
      <c r="L105" s="862" t="s">
        <v>24</v>
      </c>
      <c r="M105" s="861"/>
    </row>
    <row r="106" spans="1:13" ht="25" hidden="1" outlineLevel="1">
      <c r="C106" s="1232"/>
      <c r="D106" s="1167"/>
      <c r="E106" s="965" t="s">
        <v>208</v>
      </c>
      <c r="F106" s="1175"/>
      <c r="G106" s="1176"/>
      <c r="H106" s="1176"/>
      <c r="I106" s="1176"/>
      <c r="J106" s="1177"/>
      <c r="L106" s="862" t="s">
        <v>27</v>
      </c>
      <c r="M106" s="861"/>
    </row>
    <row r="107" spans="1:13" ht="25" customHeight="1" collapsed="1">
      <c r="A107" s="861"/>
      <c r="B107" s="850" t="s">
        <v>345</v>
      </c>
      <c r="C107" s="850"/>
      <c r="D107" s="850"/>
      <c r="E107" s="850"/>
      <c r="F107" s="850"/>
      <c r="G107" s="850"/>
      <c r="H107" s="850"/>
      <c r="I107" s="850"/>
      <c r="J107" s="850"/>
    </row>
    <row r="108" spans="1:13" ht="42" hidden="1" outlineLevel="1">
      <c r="C108" s="1243" t="s">
        <v>347</v>
      </c>
      <c r="D108" s="1212" t="s">
        <v>21</v>
      </c>
      <c r="E108" s="1213"/>
      <c r="F108" s="2"/>
      <c r="L108" s="857" t="s">
        <v>400</v>
      </c>
    </row>
    <row r="109" spans="1:13" ht="25" hidden="1" outlineLevel="1">
      <c r="C109" s="1232"/>
      <c r="D109" s="1166" t="s">
        <v>22</v>
      </c>
      <c r="E109" s="964" t="s">
        <v>23</v>
      </c>
      <c r="F109" s="1244"/>
      <c r="G109" s="1245"/>
      <c r="H109" s="1245"/>
      <c r="I109" s="1245"/>
      <c r="J109" s="1246"/>
      <c r="L109" s="862" t="s">
        <v>24</v>
      </c>
      <c r="M109" s="861"/>
    </row>
    <row r="110" spans="1:13" ht="25" hidden="1" outlineLevel="1">
      <c r="C110" s="1232"/>
      <c r="D110" s="1166"/>
      <c r="E110" s="964" t="s">
        <v>206</v>
      </c>
      <c r="F110" s="1163"/>
      <c r="G110" s="1164"/>
      <c r="H110" s="1164"/>
      <c r="I110" s="1164"/>
      <c r="J110" s="1174"/>
      <c r="L110" s="862" t="s">
        <v>24</v>
      </c>
      <c r="M110" s="861"/>
    </row>
    <row r="111" spans="1:13" ht="25" hidden="1" outlineLevel="1">
      <c r="C111" s="1232"/>
      <c r="D111" s="1166"/>
      <c r="E111" s="964" t="s">
        <v>207</v>
      </c>
      <c r="F111" s="1163"/>
      <c r="G111" s="1164"/>
      <c r="H111" s="1164"/>
      <c r="I111" s="1165"/>
      <c r="J111" s="815"/>
      <c r="L111" s="862" t="s">
        <v>963</v>
      </c>
      <c r="M111" s="861"/>
    </row>
    <row r="112" spans="1:13" ht="25" hidden="1" outlineLevel="1">
      <c r="C112" s="1232"/>
      <c r="D112" s="1166"/>
      <c r="E112" s="964" t="s">
        <v>205</v>
      </c>
      <c r="F112" s="1192"/>
      <c r="G112" s="1193"/>
      <c r="H112" s="1193"/>
      <c r="I112" s="1203"/>
      <c r="J112" s="816"/>
      <c r="L112" s="862"/>
      <c r="M112" s="861"/>
    </row>
    <row r="113" spans="1:13" ht="25" hidden="1" outlineLevel="1">
      <c r="C113" s="1232"/>
      <c r="D113" s="1166" t="s">
        <v>25</v>
      </c>
      <c r="E113" s="964" t="s">
        <v>9</v>
      </c>
      <c r="F113" s="1168"/>
      <c r="G113" s="1169"/>
      <c r="H113" s="1169"/>
      <c r="I113" s="1169"/>
      <c r="J113" s="1170"/>
      <c r="L113" s="862" t="s">
        <v>851</v>
      </c>
      <c r="M113" s="861"/>
    </row>
    <row r="114" spans="1:13" ht="31.5" hidden="1" customHeight="1" outlineLevel="1">
      <c r="C114" s="1232"/>
      <c r="D114" s="1166"/>
      <c r="E114" s="964" t="s">
        <v>204</v>
      </c>
      <c r="F114" s="825"/>
      <c r="G114" s="893" t="s">
        <v>839</v>
      </c>
      <c r="H114" s="826"/>
      <c r="I114" s="893" t="s">
        <v>837</v>
      </c>
      <c r="J114" s="827"/>
      <c r="L114" s="862"/>
      <c r="M114" s="861"/>
    </row>
    <row r="115" spans="1:13" ht="31.5" hidden="1" customHeight="1" outlineLevel="1">
      <c r="C115" s="1232"/>
      <c r="D115" s="1166"/>
      <c r="E115" s="964" t="s">
        <v>838</v>
      </c>
      <c r="F115" s="1171"/>
      <c r="G115" s="1172"/>
      <c r="H115" s="1172"/>
      <c r="I115" s="1172"/>
      <c r="J115" s="1173"/>
      <c r="L115" s="862"/>
      <c r="M115" s="861"/>
    </row>
    <row r="116" spans="1:13" ht="25" hidden="1" outlineLevel="1">
      <c r="C116" s="1232"/>
      <c r="D116" s="1166"/>
      <c r="E116" s="964" t="s">
        <v>10</v>
      </c>
      <c r="F116" s="1163"/>
      <c r="G116" s="1164"/>
      <c r="H116" s="1164"/>
      <c r="I116" s="1164"/>
      <c r="J116" s="1174"/>
      <c r="L116" s="862" t="s">
        <v>24</v>
      </c>
      <c r="M116" s="861"/>
    </row>
    <row r="117" spans="1:13" ht="25" hidden="1" outlineLevel="1">
      <c r="C117" s="1232"/>
      <c r="D117" s="1166"/>
      <c r="E117" s="964" t="s">
        <v>26</v>
      </c>
      <c r="F117" s="1163"/>
      <c r="G117" s="1164"/>
      <c r="H117" s="1164"/>
      <c r="I117" s="1164"/>
      <c r="J117" s="1174"/>
      <c r="L117" s="862" t="s">
        <v>24</v>
      </c>
      <c r="M117" s="861"/>
    </row>
    <row r="118" spans="1:13" ht="25" hidden="1" outlineLevel="1">
      <c r="C118" s="1232"/>
      <c r="D118" s="1167"/>
      <c r="E118" s="965" t="s">
        <v>208</v>
      </c>
      <c r="F118" s="1175"/>
      <c r="G118" s="1176"/>
      <c r="H118" s="1176"/>
      <c r="I118" s="1176"/>
      <c r="J118" s="1177"/>
      <c r="L118" s="862" t="s">
        <v>27</v>
      </c>
      <c r="M118" s="861"/>
    </row>
    <row r="119" spans="1:13" ht="25" customHeight="1" collapsed="1">
      <c r="A119" s="861"/>
      <c r="B119" s="850" t="s">
        <v>346</v>
      </c>
      <c r="C119" s="850"/>
      <c r="D119" s="850"/>
      <c r="E119" s="850"/>
      <c r="F119" s="850"/>
      <c r="G119" s="850"/>
      <c r="H119" s="850"/>
      <c r="I119" s="850"/>
      <c r="J119" s="850"/>
    </row>
    <row r="120" spans="1:13" ht="42" hidden="1" outlineLevel="1">
      <c r="C120" s="1243" t="s">
        <v>348</v>
      </c>
      <c r="D120" s="1212" t="s">
        <v>21</v>
      </c>
      <c r="E120" s="1213"/>
      <c r="F120" s="2"/>
      <c r="L120" s="857" t="s">
        <v>400</v>
      </c>
    </row>
    <row r="121" spans="1:13" ht="25" hidden="1" outlineLevel="1">
      <c r="C121" s="1232"/>
      <c r="D121" s="1166" t="s">
        <v>22</v>
      </c>
      <c r="E121" s="964" t="s">
        <v>23</v>
      </c>
      <c r="F121" s="1244"/>
      <c r="G121" s="1245"/>
      <c r="H121" s="1245"/>
      <c r="I121" s="1245"/>
      <c r="J121" s="1246"/>
      <c r="L121" s="862" t="s">
        <v>24</v>
      </c>
      <c r="M121" s="861"/>
    </row>
    <row r="122" spans="1:13" ht="25" hidden="1" outlineLevel="1">
      <c r="C122" s="1232"/>
      <c r="D122" s="1166"/>
      <c r="E122" s="964" t="s">
        <v>206</v>
      </c>
      <c r="F122" s="1163"/>
      <c r="G122" s="1164"/>
      <c r="H122" s="1164"/>
      <c r="I122" s="1164"/>
      <c r="J122" s="1174"/>
      <c r="L122" s="862" t="s">
        <v>24</v>
      </c>
      <c r="M122" s="861"/>
    </row>
    <row r="123" spans="1:13" ht="25" hidden="1" outlineLevel="1">
      <c r="C123" s="1232"/>
      <c r="D123" s="1166"/>
      <c r="E123" s="964" t="s">
        <v>207</v>
      </c>
      <c r="F123" s="1163"/>
      <c r="G123" s="1164"/>
      <c r="H123" s="1164"/>
      <c r="I123" s="1165"/>
      <c r="J123" s="815"/>
      <c r="L123" s="862" t="s">
        <v>963</v>
      </c>
      <c r="M123" s="861"/>
    </row>
    <row r="124" spans="1:13" ht="25" hidden="1" outlineLevel="1">
      <c r="C124" s="1232"/>
      <c r="D124" s="1166"/>
      <c r="E124" s="964" t="s">
        <v>205</v>
      </c>
      <c r="F124" s="1192"/>
      <c r="G124" s="1193"/>
      <c r="H124" s="1193"/>
      <c r="I124" s="1203"/>
      <c r="J124" s="816"/>
      <c r="L124" s="862"/>
      <c r="M124" s="861"/>
    </row>
    <row r="125" spans="1:13" ht="25" hidden="1" outlineLevel="1">
      <c r="C125" s="1232"/>
      <c r="D125" s="1166" t="s">
        <v>25</v>
      </c>
      <c r="E125" s="964" t="s">
        <v>9</v>
      </c>
      <c r="F125" s="1168"/>
      <c r="G125" s="1169"/>
      <c r="H125" s="1169"/>
      <c r="I125" s="1169"/>
      <c r="J125" s="1170"/>
      <c r="L125" s="862" t="s">
        <v>851</v>
      </c>
      <c r="M125" s="861"/>
    </row>
    <row r="126" spans="1:13" ht="31.5" hidden="1" customHeight="1" outlineLevel="1">
      <c r="C126" s="1232"/>
      <c r="D126" s="1166"/>
      <c r="E126" s="964" t="s">
        <v>204</v>
      </c>
      <c r="F126" s="825"/>
      <c r="G126" s="893" t="s">
        <v>839</v>
      </c>
      <c r="H126" s="826"/>
      <c r="I126" s="893" t="s">
        <v>837</v>
      </c>
      <c r="J126" s="827"/>
      <c r="L126" s="862"/>
      <c r="M126" s="861"/>
    </row>
    <row r="127" spans="1:13" ht="31.5" hidden="1" customHeight="1" outlineLevel="1">
      <c r="C127" s="1232"/>
      <c r="D127" s="1166"/>
      <c r="E127" s="964" t="s">
        <v>838</v>
      </c>
      <c r="F127" s="1171"/>
      <c r="G127" s="1172"/>
      <c r="H127" s="1172"/>
      <c r="I127" s="1172"/>
      <c r="J127" s="1173"/>
      <c r="L127" s="862"/>
      <c r="M127" s="861"/>
    </row>
    <row r="128" spans="1:13" ht="25" hidden="1" outlineLevel="1">
      <c r="C128" s="1232"/>
      <c r="D128" s="1166"/>
      <c r="E128" s="964" t="s">
        <v>10</v>
      </c>
      <c r="F128" s="1163"/>
      <c r="G128" s="1164"/>
      <c r="H128" s="1164"/>
      <c r="I128" s="1164"/>
      <c r="J128" s="1174"/>
      <c r="L128" s="862" t="s">
        <v>24</v>
      </c>
      <c r="M128" s="861"/>
    </row>
    <row r="129" spans="2:13" ht="25" hidden="1" outlineLevel="1">
      <c r="C129" s="1232"/>
      <c r="D129" s="1166"/>
      <c r="E129" s="964" t="s">
        <v>26</v>
      </c>
      <c r="F129" s="1163"/>
      <c r="G129" s="1164"/>
      <c r="H129" s="1164"/>
      <c r="I129" s="1164"/>
      <c r="J129" s="1174"/>
      <c r="L129" s="862" t="s">
        <v>24</v>
      </c>
      <c r="M129" s="861"/>
    </row>
    <row r="130" spans="2:13" ht="25" hidden="1" outlineLevel="1">
      <c r="C130" s="1232"/>
      <c r="D130" s="1167"/>
      <c r="E130" s="965" t="s">
        <v>208</v>
      </c>
      <c r="F130" s="1175"/>
      <c r="G130" s="1176"/>
      <c r="H130" s="1176"/>
      <c r="I130" s="1176"/>
      <c r="J130" s="1177"/>
      <c r="L130" s="862" t="s">
        <v>27</v>
      </c>
      <c r="M130" s="861"/>
    </row>
    <row r="131" spans="2:13" s="870" customFormat="1" ht="25" customHeight="1" collapsed="1">
      <c r="C131" s="850"/>
      <c r="D131" s="850"/>
      <c r="E131" s="850"/>
      <c r="F131" s="850"/>
      <c r="G131" s="850"/>
      <c r="H131" s="850"/>
      <c r="I131" s="850"/>
      <c r="J131" s="850"/>
      <c r="K131" s="882"/>
    </row>
    <row r="132" spans="2:13" s="870" customFormat="1" ht="25.5" hidden="1" customHeight="1">
      <c r="B132" s="850"/>
      <c r="C132" s="1263" t="s">
        <v>871</v>
      </c>
      <c r="D132" s="1264"/>
      <c r="E132" s="1264"/>
      <c r="F132" s="1264"/>
      <c r="G132" s="1264"/>
      <c r="H132" s="1264"/>
      <c r="I132" s="1264"/>
      <c r="J132" s="1264"/>
      <c r="K132" s="882"/>
      <c r="L132" s="855" t="s">
        <v>223</v>
      </c>
    </row>
    <row r="133" spans="2:13" s="870" customFormat="1" ht="25.5" hidden="1" customHeight="1">
      <c r="B133" s="850"/>
      <c r="C133" s="1243" t="s">
        <v>879</v>
      </c>
      <c r="D133" s="1167" t="s">
        <v>22</v>
      </c>
      <c r="E133" s="964" t="s">
        <v>880</v>
      </c>
      <c r="F133" s="1244"/>
      <c r="G133" s="1245"/>
      <c r="H133" s="1245"/>
      <c r="I133" s="1245"/>
      <c r="J133" s="1246"/>
      <c r="K133" s="882"/>
      <c r="L133" s="916" t="s">
        <v>986</v>
      </c>
    </row>
    <row r="134" spans="2:13" s="870" customFormat="1" ht="25.5" hidden="1" customHeight="1">
      <c r="B134" s="850"/>
      <c r="C134" s="1243"/>
      <c r="D134" s="1178"/>
      <c r="E134" s="964" t="s">
        <v>23</v>
      </c>
      <c r="F134" s="1163"/>
      <c r="G134" s="1164"/>
      <c r="H134" s="1164"/>
      <c r="I134" s="1164"/>
      <c r="J134" s="1174"/>
      <c r="K134" s="882"/>
      <c r="L134" s="917" t="s">
        <v>873</v>
      </c>
    </row>
    <row r="135" spans="2:13" s="870" customFormat="1" ht="25.5" hidden="1" customHeight="1">
      <c r="B135" s="850"/>
      <c r="C135" s="1243"/>
      <c r="D135" s="1178"/>
      <c r="E135" s="964" t="s">
        <v>206</v>
      </c>
      <c r="F135" s="1163"/>
      <c r="G135" s="1164"/>
      <c r="H135" s="1164"/>
      <c r="I135" s="1164"/>
      <c r="J135" s="1174"/>
      <c r="K135" s="882"/>
      <c r="L135" s="917" t="s">
        <v>874</v>
      </c>
    </row>
    <row r="136" spans="2:13" s="870" customFormat="1" ht="25.5" hidden="1" customHeight="1">
      <c r="B136" s="850"/>
      <c r="C136" s="1243"/>
      <c r="D136" s="1178"/>
      <c r="E136" s="964" t="s">
        <v>207</v>
      </c>
      <c r="F136" s="1163"/>
      <c r="G136" s="1164"/>
      <c r="H136" s="1164"/>
      <c r="I136" s="1165"/>
      <c r="J136" s="897"/>
      <c r="K136" s="882"/>
      <c r="L136" s="917"/>
    </row>
    <row r="137" spans="2:13" s="870" customFormat="1" ht="25.5" hidden="1" customHeight="1">
      <c r="B137" s="850"/>
      <c r="C137" s="1243"/>
      <c r="D137" s="1179"/>
      <c r="E137" s="964" t="s">
        <v>205</v>
      </c>
      <c r="F137" s="1180"/>
      <c r="G137" s="1181"/>
      <c r="H137" s="1181"/>
      <c r="I137" s="1182"/>
      <c r="J137" s="896"/>
      <c r="K137" s="882"/>
      <c r="L137" s="915"/>
    </row>
    <row r="138" spans="2:13" s="870" customFormat="1" ht="25.5" hidden="1" customHeight="1">
      <c r="B138" s="850"/>
      <c r="C138" s="1243"/>
      <c r="D138" s="1166" t="s">
        <v>25</v>
      </c>
      <c r="E138" s="964" t="s">
        <v>9</v>
      </c>
      <c r="F138" s="1168"/>
      <c r="G138" s="1169"/>
      <c r="H138" s="1169"/>
      <c r="I138" s="1169"/>
      <c r="J138" s="1170"/>
      <c r="K138" s="882"/>
      <c r="L138" s="862" t="s">
        <v>851</v>
      </c>
    </row>
    <row r="139" spans="2:13" s="870" customFormat="1" ht="25.5" hidden="1" customHeight="1">
      <c r="B139" s="850"/>
      <c r="C139" s="1243"/>
      <c r="D139" s="1166"/>
      <c r="E139" s="964" t="s">
        <v>204</v>
      </c>
      <c r="F139" s="825"/>
      <c r="G139" s="893" t="s">
        <v>839</v>
      </c>
      <c r="H139" s="826"/>
      <c r="I139" s="893" t="s">
        <v>837</v>
      </c>
      <c r="J139" s="827"/>
      <c r="K139" s="882"/>
      <c r="L139" s="917"/>
    </row>
    <row r="140" spans="2:13" s="870" customFormat="1" ht="25.5" hidden="1" customHeight="1">
      <c r="B140" s="850"/>
      <c r="C140" s="1243"/>
      <c r="D140" s="1166"/>
      <c r="E140" s="964" t="s">
        <v>838</v>
      </c>
      <c r="F140" s="1171"/>
      <c r="G140" s="1172"/>
      <c r="H140" s="1172"/>
      <c r="I140" s="1172"/>
      <c r="J140" s="1173"/>
      <c r="K140" s="882"/>
      <c r="L140" s="917"/>
    </row>
    <row r="141" spans="2:13" s="870" customFormat="1" ht="25.5" hidden="1" customHeight="1">
      <c r="B141" s="850"/>
      <c r="C141" s="1243"/>
      <c r="D141" s="1166"/>
      <c r="E141" s="964" t="s">
        <v>10</v>
      </c>
      <c r="F141" s="1163"/>
      <c r="G141" s="1164"/>
      <c r="H141" s="1164"/>
      <c r="I141" s="1164"/>
      <c r="J141" s="1174"/>
      <c r="K141" s="882"/>
      <c r="L141" s="918" t="s">
        <v>876</v>
      </c>
    </row>
    <row r="142" spans="2:13" s="870" customFormat="1" ht="25.5" hidden="1" customHeight="1">
      <c r="B142" s="850"/>
      <c r="C142" s="1243"/>
      <c r="D142" s="1166"/>
      <c r="E142" s="964" t="s">
        <v>26</v>
      </c>
      <c r="F142" s="1163"/>
      <c r="G142" s="1164"/>
      <c r="H142" s="1164"/>
      <c r="I142" s="1164"/>
      <c r="J142" s="1174"/>
      <c r="K142" s="882"/>
      <c r="L142" s="919" t="s">
        <v>877</v>
      </c>
    </row>
    <row r="143" spans="2:13" s="870" customFormat="1" ht="25.5" hidden="1" customHeight="1">
      <c r="B143" s="850"/>
      <c r="C143" s="1243"/>
      <c r="D143" s="1167"/>
      <c r="E143" s="965" t="s">
        <v>208</v>
      </c>
      <c r="F143" s="1175"/>
      <c r="G143" s="1176"/>
      <c r="H143" s="1176"/>
      <c r="I143" s="1176"/>
      <c r="J143" s="1177"/>
      <c r="K143" s="882"/>
      <c r="L143" s="917" t="s">
        <v>878</v>
      </c>
    </row>
    <row r="144" spans="2:13" s="870" customFormat="1" ht="25.5" hidden="1" customHeight="1">
      <c r="B144" s="850"/>
      <c r="C144" s="894"/>
      <c r="D144" s="894"/>
      <c r="E144" s="895"/>
      <c r="F144" s="955"/>
      <c r="G144" s="956"/>
      <c r="H144" s="956"/>
      <c r="I144" s="956"/>
      <c r="J144" s="956"/>
      <c r="K144" s="882"/>
    </row>
    <row r="145" spans="3:13">
      <c r="C145" s="1208" t="s">
        <v>1345</v>
      </c>
      <c r="D145" s="1209"/>
      <c r="E145" s="1209"/>
      <c r="F145" s="1207"/>
      <c r="G145" s="1207"/>
      <c r="H145" s="1207"/>
      <c r="I145" s="1207"/>
      <c r="J145" s="1207"/>
      <c r="K145" s="854"/>
      <c r="L145" s="855" t="s">
        <v>223</v>
      </c>
    </row>
    <row r="146" spans="3:13" ht="35.15" customHeight="1">
      <c r="C146" s="1243" t="s">
        <v>303</v>
      </c>
      <c r="D146" s="1212" t="s">
        <v>30</v>
      </c>
      <c r="E146" s="1213"/>
      <c r="F146" s="4"/>
      <c r="G146" s="1252"/>
      <c r="H146" s="1252"/>
      <c r="I146" s="1252"/>
      <c r="J146" s="1253"/>
      <c r="L146" s="877" t="s">
        <v>968</v>
      </c>
      <c r="M146" s="861"/>
    </row>
    <row r="147" spans="3:13" ht="35.15" customHeight="1">
      <c r="C147" s="1232"/>
      <c r="D147" s="1183" t="s">
        <v>31</v>
      </c>
      <c r="E147" s="1184"/>
      <c r="F147" s="1260"/>
      <c r="G147" s="1261"/>
      <c r="H147" s="1261"/>
      <c r="I147" s="1261"/>
      <c r="J147" s="1262"/>
      <c r="L147" s="862" t="s">
        <v>330</v>
      </c>
      <c r="M147" s="861"/>
    </row>
    <row r="148" spans="3:13" ht="35.15" customHeight="1">
      <c r="C148" s="1232"/>
      <c r="D148" s="1183" t="s">
        <v>31</v>
      </c>
      <c r="E148" s="1184"/>
      <c r="F148" s="1260"/>
      <c r="G148" s="1261"/>
      <c r="H148" s="1261"/>
      <c r="I148" s="1261"/>
      <c r="J148" s="1262"/>
      <c r="L148" s="862" t="s">
        <v>32</v>
      </c>
      <c r="M148" s="861"/>
    </row>
    <row r="149" spans="3:13" ht="35.15" customHeight="1">
      <c r="C149" s="1232"/>
      <c r="D149" s="1158" t="s">
        <v>31</v>
      </c>
      <c r="E149" s="1159"/>
      <c r="F149" s="1270"/>
      <c r="G149" s="1271"/>
      <c r="H149" s="1271"/>
      <c r="I149" s="1271"/>
      <c r="J149" s="1272"/>
      <c r="L149" s="862" t="s">
        <v>32</v>
      </c>
      <c r="M149" s="861"/>
    </row>
    <row r="150" spans="3:13" s="1" customFormat="1" ht="9.75" customHeight="1">
      <c r="F150" s="1266" t="s">
        <v>214</v>
      </c>
      <c r="G150" s="1266"/>
      <c r="H150" s="1266"/>
      <c r="I150" s="1266"/>
      <c r="J150" s="1266"/>
    </row>
    <row r="151" spans="3:13">
      <c r="C151" s="1208" t="s">
        <v>1346</v>
      </c>
      <c r="D151" s="1242"/>
      <c r="E151" s="1242"/>
      <c r="F151" s="1267"/>
      <c r="G151" s="1267"/>
      <c r="H151" s="1267"/>
      <c r="I151" s="1267"/>
      <c r="J151" s="1267"/>
      <c r="K151" s="854"/>
      <c r="L151" s="855" t="s">
        <v>223</v>
      </c>
    </row>
    <row r="152" spans="3:13" ht="35.15" customHeight="1">
      <c r="C152" s="1243" t="s">
        <v>689</v>
      </c>
      <c r="D152" s="1212" t="s">
        <v>203</v>
      </c>
      <c r="E152" s="1213"/>
      <c r="F152" s="184"/>
      <c r="G152" s="1254"/>
      <c r="H152" s="1255"/>
      <c r="I152" s="1255"/>
      <c r="J152" s="1256"/>
      <c r="L152" s="877" t="s">
        <v>33</v>
      </c>
      <c r="M152" s="861"/>
    </row>
    <row r="153" spans="3:13" ht="35.15" customHeight="1">
      <c r="C153" s="1232"/>
      <c r="D153" s="1183" t="s">
        <v>331</v>
      </c>
      <c r="E153" s="1184"/>
      <c r="F153" s="1198"/>
      <c r="G153" s="1199"/>
      <c r="H153" s="1199"/>
      <c r="I153" s="1199"/>
      <c r="J153" s="883" t="s">
        <v>209</v>
      </c>
      <c r="L153" s="862"/>
      <c r="M153" s="861"/>
    </row>
    <row r="154" spans="3:13" ht="35.15" customHeight="1">
      <c r="C154" s="1232"/>
      <c r="D154" s="1158" t="s">
        <v>34</v>
      </c>
      <c r="E154" s="1159"/>
      <c r="F154" s="184"/>
      <c r="G154" s="1257"/>
      <c r="H154" s="1257"/>
      <c r="I154" s="1257"/>
      <c r="J154" s="1258"/>
      <c r="L154" s="862" t="s">
        <v>321</v>
      </c>
      <c r="M154" s="861"/>
    </row>
    <row r="155" spans="3:13" s="884" customFormat="1" ht="9.75" customHeight="1">
      <c r="F155" s="1259" t="s">
        <v>214</v>
      </c>
      <c r="G155" s="1259"/>
      <c r="H155" s="1259"/>
      <c r="I155" s="1259"/>
      <c r="J155" s="1259"/>
    </row>
    <row r="156" spans="3:13">
      <c r="C156" s="1208" t="s">
        <v>1347</v>
      </c>
      <c r="D156" s="1242"/>
      <c r="E156" s="1242"/>
      <c r="F156" s="1248" t="s">
        <v>214</v>
      </c>
      <c r="G156" s="1248"/>
      <c r="H156" s="1248"/>
      <c r="I156" s="1248"/>
      <c r="J156" s="1248"/>
      <c r="L156" s="855" t="s">
        <v>223</v>
      </c>
    </row>
    <row r="157" spans="3:13" ht="35.15" customHeight="1">
      <c r="C157" s="1157" t="s">
        <v>210</v>
      </c>
      <c r="D157" s="1212" t="s">
        <v>211</v>
      </c>
      <c r="E157" s="1213"/>
      <c r="F157" s="1249"/>
      <c r="G157" s="1250"/>
      <c r="H157" s="1250"/>
      <c r="I157" s="1250"/>
      <c r="J157" s="1251"/>
      <c r="L157" s="885"/>
      <c r="M157" s="861"/>
    </row>
    <row r="158" spans="3:13" ht="35.15" customHeight="1">
      <c r="C158" s="1157"/>
      <c r="D158" s="1183" t="s">
        <v>926</v>
      </c>
      <c r="E158" s="1184"/>
      <c r="F158" s="1200"/>
      <c r="G158" s="1201"/>
      <c r="H158" s="1201"/>
      <c r="I158" s="1201"/>
      <c r="J158" s="1238"/>
      <c r="L158" s="862"/>
      <c r="M158" s="861"/>
    </row>
    <row r="159" spans="3:13" ht="35.15" customHeight="1">
      <c r="C159" s="1157"/>
      <c r="D159" s="1183" t="s">
        <v>927</v>
      </c>
      <c r="E159" s="1184"/>
      <c r="F159" s="1200"/>
      <c r="G159" s="1201"/>
      <c r="H159" s="1201"/>
      <c r="I159" s="1201"/>
      <c r="J159" s="1238"/>
      <c r="L159" s="862"/>
      <c r="M159" s="861"/>
    </row>
    <row r="160" spans="3:13" ht="35.15" customHeight="1">
      <c r="C160" s="1157"/>
      <c r="D160" s="1183" t="s">
        <v>928</v>
      </c>
      <c r="E160" s="1184"/>
      <c r="F160" s="1163"/>
      <c r="G160" s="1164"/>
      <c r="H160" s="1164"/>
      <c r="I160" s="1164"/>
      <c r="J160" s="1174"/>
      <c r="L160" s="862"/>
      <c r="M160" s="861"/>
    </row>
    <row r="161" spans="3:13" ht="35.15" customHeight="1">
      <c r="C161" s="1268" t="s">
        <v>212</v>
      </c>
      <c r="D161" s="1212" t="s">
        <v>211</v>
      </c>
      <c r="E161" s="1213"/>
      <c r="F161" s="1249"/>
      <c r="G161" s="1250"/>
      <c r="H161" s="1250"/>
      <c r="I161" s="1250"/>
      <c r="J161" s="1251"/>
      <c r="L161" s="877"/>
      <c r="M161" s="861"/>
    </row>
    <row r="162" spans="3:13" ht="35.15" customHeight="1">
      <c r="C162" s="1269"/>
      <c r="D162" s="1183" t="s">
        <v>926</v>
      </c>
      <c r="E162" s="1184"/>
      <c r="F162" s="1200"/>
      <c r="G162" s="1201"/>
      <c r="H162" s="1201"/>
      <c r="I162" s="1201"/>
      <c r="J162" s="1238"/>
      <c r="L162" s="862"/>
      <c r="M162" s="861"/>
    </row>
    <row r="163" spans="3:13" ht="35.15" customHeight="1">
      <c r="C163" s="1269"/>
      <c r="D163" s="1183" t="s">
        <v>927</v>
      </c>
      <c r="E163" s="1184"/>
      <c r="F163" s="1200"/>
      <c r="G163" s="1201"/>
      <c r="H163" s="1201"/>
      <c r="I163" s="1201"/>
      <c r="J163" s="1238"/>
      <c r="L163" s="862"/>
      <c r="M163" s="861"/>
    </row>
    <row r="164" spans="3:13" ht="35.15" customHeight="1">
      <c r="C164" s="1269"/>
      <c r="D164" s="1183" t="s">
        <v>928</v>
      </c>
      <c r="E164" s="1184"/>
      <c r="F164" s="1192"/>
      <c r="G164" s="1193"/>
      <c r="H164" s="1193"/>
      <c r="I164" s="1193"/>
      <c r="J164" s="1194"/>
      <c r="L164" s="862"/>
      <c r="M164" s="861"/>
    </row>
    <row r="165" spans="3:13" ht="9.75" customHeight="1"/>
    <row r="166" spans="3:13">
      <c r="C166" s="1208" t="s">
        <v>1348</v>
      </c>
      <c r="D166" s="1265"/>
      <c r="E166" s="1265"/>
      <c r="F166" s="1248" t="s">
        <v>214</v>
      </c>
      <c r="G166" s="1248"/>
      <c r="H166" s="1248"/>
      <c r="I166" s="1248"/>
      <c r="J166" s="1248"/>
      <c r="L166" s="855" t="s">
        <v>674</v>
      </c>
    </row>
    <row r="167" spans="3:13" ht="35.15" customHeight="1">
      <c r="C167" s="1157"/>
      <c r="D167" s="1212" t="s">
        <v>621</v>
      </c>
      <c r="E167" s="1213"/>
      <c r="F167" s="1279"/>
      <c r="G167" s="1280"/>
      <c r="H167" s="1280"/>
      <c r="I167" s="1280"/>
      <c r="J167" s="886" t="s">
        <v>403</v>
      </c>
      <c r="L167" s="887" t="s">
        <v>853</v>
      </c>
    </row>
    <row r="168" spans="3:13" ht="35.15" customHeight="1">
      <c r="C168" s="1157"/>
      <c r="D168" s="1212" t="s">
        <v>622</v>
      </c>
      <c r="E168" s="1213"/>
      <c r="F168" s="1275"/>
      <c r="G168" s="1276"/>
      <c r="H168" s="1276"/>
      <c r="I168" s="1276"/>
      <c r="J168" s="888" t="s">
        <v>403</v>
      </c>
      <c r="L168" s="863" t="s">
        <v>667</v>
      </c>
    </row>
    <row r="169" spans="3:13" ht="35.15" customHeight="1">
      <c r="C169" s="1157"/>
      <c r="D169" s="1212" t="s">
        <v>623</v>
      </c>
      <c r="E169" s="1213"/>
      <c r="F169" s="1275"/>
      <c r="G169" s="1276"/>
      <c r="H169" s="1276"/>
      <c r="I169" s="1276"/>
      <c r="J169" s="888" t="s">
        <v>403</v>
      </c>
      <c r="L169" s="863" t="s">
        <v>670</v>
      </c>
    </row>
    <row r="170" spans="3:13" ht="35.15" customHeight="1">
      <c r="C170" s="1157"/>
      <c r="D170" s="1183" t="s">
        <v>671</v>
      </c>
      <c r="E170" s="1184"/>
      <c r="F170" s="1275"/>
      <c r="G170" s="1276"/>
      <c r="H170" s="1276"/>
      <c r="I170" s="1276"/>
      <c r="J170" s="889" t="s">
        <v>403</v>
      </c>
      <c r="L170" s="863" t="s">
        <v>672</v>
      </c>
    </row>
    <row r="171" spans="3:13" ht="35.15" customHeight="1">
      <c r="C171" s="1157"/>
      <c r="D171" s="1183" t="s">
        <v>624</v>
      </c>
      <c r="E171" s="1184"/>
      <c r="F171" s="1275"/>
      <c r="G171" s="1276"/>
      <c r="H171" s="1276"/>
      <c r="I171" s="1276"/>
      <c r="J171" s="889" t="s">
        <v>403</v>
      </c>
      <c r="L171" s="863" t="s">
        <v>666</v>
      </c>
    </row>
    <row r="172" spans="3:13" ht="35.15" customHeight="1">
      <c r="C172" s="1157"/>
      <c r="D172" s="1183" t="s">
        <v>625</v>
      </c>
      <c r="E172" s="1184"/>
      <c r="F172" s="1277"/>
      <c r="G172" s="1278"/>
      <c r="H172" s="1278"/>
      <c r="I172" s="1278"/>
      <c r="J172" s="889" t="s">
        <v>403</v>
      </c>
      <c r="L172" s="863" t="s">
        <v>668</v>
      </c>
    </row>
    <row r="173" spans="3:13" ht="35.15" customHeight="1">
      <c r="C173" s="1157"/>
      <c r="D173" s="1183" t="s">
        <v>626</v>
      </c>
      <c r="E173" s="1184"/>
      <c r="F173" s="1275"/>
      <c r="G173" s="1276"/>
      <c r="H173" s="1276"/>
      <c r="I173" s="1276"/>
      <c r="J173" s="888" t="s">
        <v>403</v>
      </c>
      <c r="L173" s="863" t="s">
        <v>669</v>
      </c>
    </row>
    <row r="174" spans="3:13" ht="35.15" customHeight="1">
      <c r="C174" s="1157"/>
      <c r="D174" s="1183" t="s">
        <v>673</v>
      </c>
      <c r="E174" s="1184"/>
      <c r="F174" s="1275"/>
      <c r="G174" s="1276"/>
      <c r="H174" s="1276"/>
      <c r="I174" s="1276"/>
      <c r="J174" s="889" t="s">
        <v>403</v>
      </c>
      <c r="L174" s="863" t="s">
        <v>675</v>
      </c>
    </row>
    <row r="175" spans="3:13" ht="35.15" customHeight="1">
      <c r="C175" s="1157"/>
      <c r="D175" s="1183" t="s">
        <v>627</v>
      </c>
      <c r="E175" s="1184"/>
      <c r="F175" s="1273">
        <f>F167-SUM(F168:G174)</f>
        <v>0</v>
      </c>
      <c r="G175" s="1274"/>
      <c r="H175" s="1274"/>
      <c r="I175" s="1274"/>
      <c r="J175" s="889" t="s">
        <v>403</v>
      </c>
      <c r="L175" s="863" t="s">
        <v>664</v>
      </c>
    </row>
    <row r="176" spans="3:13">
      <c r="F176" s="890"/>
      <c r="G176" s="891"/>
      <c r="H176" s="891"/>
      <c r="I176" s="891"/>
      <c r="J176" s="891"/>
    </row>
  </sheetData>
  <sheetProtection algorithmName="SHA-512" hashValue="arK8q8b9hS3YexPhuX28MxsBWtLl/JEhZXbVv8dxgredC2sbLVH8GQUoc6PPYoEXTnJ32wHZN7v+XbKe7scBtA==" saltValue="ntCOQLTKB/ni5bx5m/MC4A==" spinCount="100000" sheet="1" formatCells="0" formatRows="0" insertRows="0" deleteRows="0" selectLockedCells="1" autoFilter="0" pivotTables="0"/>
  <dataConsolidate/>
  <mergeCells count="243">
    <mergeCell ref="F175:I175"/>
    <mergeCell ref="C167:C175"/>
    <mergeCell ref="D174:E174"/>
    <mergeCell ref="D175:E175"/>
    <mergeCell ref="D170:E170"/>
    <mergeCell ref="D171:E171"/>
    <mergeCell ref="D172:E172"/>
    <mergeCell ref="D173:E173"/>
    <mergeCell ref="D167:E167"/>
    <mergeCell ref="D168:E168"/>
    <mergeCell ref="D169:E169"/>
    <mergeCell ref="F174:I174"/>
    <mergeCell ref="F173:I173"/>
    <mergeCell ref="F172:I172"/>
    <mergeCell ref="F171:I171"/>
    <mergeCell ref="F170:I170"/>
    <mergeCell ref="F169:I169"/>
    <mergeCell ref="F168:I168"/>
    <mergeCell ref="F167:I167"/>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C166:E166"/>
    <mergeCell ref="F166:J166"/>
    <mergeCell ref="D147:E147"/>
    <mergeCell ref="F147:J147"/>
    <mergeCell ref="F150:J150"/>
    <mergeCell ref="C151:E151"/>
    <mergeCell ref="F151:J151"/>
    <mergeCell ref="C152:C154"/>
    <mergeCell ref="D159:E159"/>
    <mergeCell ref="F159:J159"/>
    <mergeCell ref="F164:J164"/>
    <mergeCell ref="D160:E160"/>
    <mergeCell ref="F160:J160"/>
    <mergeCell ref="D164:E164"/>
    <mergeCell ref="D148:E148"/>
    <mergeCell ref="D162:E162"/>
    <mergeCell ref="F162:J162"/>
    <mergeCell ref="D163:E163"/>
    <mergeCell ref="F163:J163"/>
    <mergeCell ref="C161:C164"/>
    <mergeCell ref="D161:E161"/>
    <mergeCell ref="D149:E149"/>
    <mergeCell ref="F149:J149"/>
    <mergeCell ref="F161:J161"/>
    <mergeCell ref="D67:D69"/>
    <mergeCell ref="F67:J67"/>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D75:E75"/>
    <mergeCell ref="C156:E156"/>
    <mergeCell ref="F156:J156"/>
    <mergeCell ref="C157:C160"/>
    <mergeCell ref="D157:E157"/>
    <mergeCell ref="F157:J157"/>
    <mergeCell ref="C120:C130"/>
    <mergeCell ref="D158:E158"/>
    <mergeCell ref="F158:J158"/>
    <mergeCell ref="G146:J146"/>
    <mergeCell ref="G152:J152"/>
    <mergeCell ref="C145:E145"/>
    <mergeCell ref="C146:C149"/>
    <mergeCell ref="D146:E146"/>
    <mergeCell ref="D152:E152"/>
    <mergeCell ref="D153:E153"/>
    <mergeCell ref="D154:E154"/>
    <mergeCell ref="G154:J154"/>
    <mergeCell ref="F155:J155"/>
    <mergeCell ref="F122:J122"/>
    <mergeCell ref="F123:I123"/>
    <mergeCell ref="F148:J148"/>
    <mergeCell ref="C132:J132"/>
    <mergeCell ref="C133:C143"/>
    <mergeCell ref="F133:J133"/>
    <mergeCell ref="C84:C94"/>
    <mergeCell ref="D84:E84"/>
    <mergeCell ref="D85:D88"/>
    <mergeCell ref="F85:J85"/>
    <mergeCell ref="F92:J92"/>
    <mergeCell ref="F93:J93"/>
    <mergeCell ref="F94:J94"/>
    <mergeCell ref="F81:J81"/>
    <mergeCell ref="F82:J82"/>
    <mergeCell ref="C83:E83"/>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D40:E40"/>
    <mergeCell ref="F40:J40"/>
    <mergeCell ref="F28:J28"/>
    <mergeCell ref="D52:E52"/>
    <mergeCell ref="F52:J52"/>
    <mergeCell ref="D49:E49"/>
    <mergeCell ref="F49:J49"/>
    <mergeCell ref="D41:D43"/>
    <mergeCell ref="F35:J35"/>
    <mergeCell ref="F31:J31"/>
    <mergeCell ref="F39:J39"/>
    <mergeCell ref="D39:E39"/>
    <mergeCell ref="F41:J41"/>
    <mergeCell ref="F44:J44"/>
    <mergeCell ref="D44:E44"/>
    <mergeCell ref="D45:D48"/>
    <mergeCell ref="F32:J32"/>
    <mergeCell ref="F34:J34"/>
    <mergeCell ref="D37:E37"/>
    <mergeCell ref="F37:J37"/>
    <mergeCell ref="F42:I42"/>
    <mergeCell ref="F43:I43"/>
    <mergeCell ref="F47:J47"/>
    <mergeCell ref="D36:E36"/>
    <mergeCell ref="F36:J36"/>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134:J134"/>
    <mergeCell ref="F56:I56"/>
    <mergeCell ref="F45:J45"/>
    <mergeCell ref="F48:J48"/>
    <mergeCell ref="F153:I153"/>
    <mergeCell ref="F60:J60"/>
    <mergeCell ref="F68:I68"/>
    <mergeCell ref="F69:I69"/>
    <mergeCell ref="F73:J73"/>
    <mergeCell ref="F87:I87"/>
    <mergeCell ref="F88:I88"/>
    <mergeCell ref="F91:J91"/>
    <mergeCell ref="F103:J103"/>
    <mergeCell ref="F99:I99"/>
    <mergeCell ref="F124:I124"/>
    <mergeCell ref="F127:J127"/>
    <mergeCell ref="F55:I55"/>
    <mergeCell ref="F75:J75"/>
    <mergeCell ref="F145:J145"/>
    <mergeCell ref="C39:C50"/>
    <mergeCell ref="D50:E50"/>
    <mergeCell ref="F50:J50"/>
    <mergeCell ref="F136:I136"/>
    <mergeCell ref="D138:D143"/>
    <mergeCell ref="F138:J138"/>
    <mergeCell ref="F140:J140"/>
    <mergeCell ref="F141:J141"/>
    <mergeCell ref="F142:J142"/>
    <mergeCell ref="F143:J143"/>
    <mergeCell ref="D133:D137"/>
    <mergeCell ref="F137:I137"/>
    <mergeCell ref="F135:J135"/>
    <mergeCell ref="D70:E70"/>
    <mergeCell ref="F70:J70"/>
    <mergeCell ref="F83:J83"/>
    <mergeCell ref="D63:E63"/>
    <mergeCell ref="F63:J63"/>
    <mergeCell ref="F129:J129"/>
    <mergeCell ref="F130:J130"/>
    <mergeCell ref="D76:E76"/>
    <mergeCell ref="F76:J76"/>
    <mergeCell ref="F71:J71"/>
    <mergeCell ref="F74:J74"/>
  </mergeCells>
  <phoneticPr fontId="22"/>
  <conditionalFormatting sqref="A104:J106">
    <cfRule type="containsText" dxfId="748" priority="74" stopIfTrue="1" operator="containsText" text="(例)">
      <formula>NOT(ISERROR(SEARCH("(例)",A104)))</formula>
    </cfRule>
  </conditionalFormatting>
  <conditionalFormatting sqref="A116:J118">
    <cfRule type="containsText" dxfId="747" priority="71" stopIfTrue="1" operator="containsText" text="(例)">
      <formula>NOT(ISERROR(SEARCH("(例)",A116)))</formula>
    </cfRule>
  </conditionalFormatting>
  <conditionalFormatting sqref="A128:J130">
    <cfRule type="containsText" dxfId="746" priority="68" stopIfTrue="1" operator="containsText" text="(例)">
      <formula>NOT(ISERROR(SEARCH("(例)",A128)))</formula>
    </cfRule>
  </conditionalFormatting>
  <conditionalFormatting sqref="A38:XFD38 A51:E52 A64:E65 A77 C77:E77 B95 A107:B107 A119:B119 A131 A132:B144 A166:B175 M166:XFD175">
    <cfRule type="containsText" dxfId="745" priority="469" stopIfTrue="1" operator="containsText" text="(例)">
      <formula>NOT(ISERROR(SEARCH("(例)",A38)))</formula>
    </cfRule>
  </conditionalFormatting>
  <conditionalFormatting sqref="A78:XFD83 A84:F84 A85:XFD86 J87:K87 A87:F88 J88:XFD88 A89:XFD89 A92:XFD95 A145:XFD151 A155:XFD164 F167:F175 A90:D91 A96:F96 A97:E101 A102:D103 A108:F108 A109:E113 A114:D115 A120:F120 A121:E125 A126:D127 F44 A1:K1 M1:XFD1 A2:XFD10 A11:B22 A23:XFD24 A25:B37 M25:XFD37 A39:E39 D40:E43 A40:B50 D44 G51:XFD51 D53:E56 A53:B63 G64:XFD64 D66:E69 A66:B76 G77:XFD77 K84:XFD84 K90:XFD91 K133:K143 M133:XFD143 K144:XFD144 A152:E154 K152:XFD154 D170:D175 A176:XFD1048576">
    <cfRule type="containsText" dxfId="744" priority="709" stopIfTrue="1" operator="containsText" text="(例)">
      <formula>NOT(ISERROR(SEARCH("(例)",A1)))</formula>
    </cfRule>
  </conditionalFormatting>
  <conditionalFormatting sqref="A165:XFD165">
    <cfRule type="containsText" dxfId="743" priority="607" stopIfTrue="1" operator="containsText" text="(例)">
      <formula>NOT(ISERROR(SEARCH("(例)",A165)))</formula>
    </cfRule>
  </conditionalFormatting>
  <conditionalFormatting sqref="C132">
    <cfRule type="containsText" dxfId="742" priority="65" stopIfTrue="1" operator="containsText" text="(例)">
      <formula>NOT(ISERROR(SEARCH("(例)",C132)))</formula>
    </cfRule>
  </conditionalFormatting>
  <conditionalFormatting sqref="C167">
    <cfRule type="containsText" dxfId="741" priority="432" stopIfTrue="1" operator="containsText" text="(例)">
      <formula>NOT(ISERROR(SEARCH("(例)",C167)))</formula>
    </cfRule>
  </conditionalFormatting>
  <conditionalFormatting sqref="C133:E133 C134:C137 E134:E137">
    <cfRule type="containsText" dxfId="740" priority="64" stopIfTrue="1" operator="containsText" text="(例)">
      <formula>NOT(ISERROR(SEARCH("(例)",C133)))</formula>
    </cfRule>
  </conditionalFormatting>
  <conditionalFormatting sqref="C108:F108 C120:F120 C84:F84 C85:J86 C87:F88 J87:J88 C89:J89 C90:D91 C92:J94 C96:F96 C97:E101 C102:D103 C109:E113 C114:D115 C121:E125 C126:D127">
    <cfRule type="expression" dxfId="739" priority="681">
      <formula>$F$25=1</formula>
    </cfRule>
  </conditionalFormatting>
  <conditionalFormatting sqref="C139:F140">
    <cfRule type="containsText" dxfId="738" priority="40" stopIfTrue="1" operator="containsText" text="(例)">
      <formula>NOT(ISERROR(SEARCH("(例)",C139)))</formula>
    </cfRule>
  </conditionalFormatting>
  <conditionalFormatting sqref="C25:J25">
    <cfRule type="containsText" dxfId="737" priority="384" stopIfTrue="1" operator="containsText" text="(例)">
      <formula>NOT(ISERROR(SEARCH("(例)",C25)))</formula>
    </cfRule>
  </conditionalFormatting>
  <conditionalFormatting sqref="C104:J106">
    <cfRule type="expression" dxfId="736" priority="72">
      <formula>$F$25=1</formula>
    </cfRule>
  </conditionalFormatting>
  <conditionalFormatting sqref="C116:J118">
    <cfRule type="expression" dxfId="735" priority="69">
      <formula>$F$25=1</formula>
    </cfRule>
  </conditionalFormatting>
  <conditionalFormatting sqref="C128:J130">
    <cfRule type="expression" dxfId="734" priority="66">
      <formula>$F$25=1</formula>
    </cfRule>
  </conditionalFormatting>
  <conditionalFormatting sqref="C138:J138">
    <cfRule type="containsText" dxfId="733" priority="56" stopIfTrue="1" operator="containsText" text="(例)">
      <formula>NOT(ISERROR(SEARCH("(例)",C138)))</formula>
    </cfRule>
  </conditionalFormatting>
  <conditionalFormatting sqref="C141:J143">
    <cfRule type="containsText" dxfId="732" priority="37" stopIfTrue="1" operator="containsText" text="(例)">
      <formula>NOT(ISERROR(SEARCH("(例)",C141)))</formula>
    </cfRule>
  </conditionalFormatting>
  <conditionalFormatting sqref="C28:K28 C29:F30 J29:K30 C35:L37 C26:F27 C31:L32 K25:L27 C33:E34 K33:L34">
    <cfRule type="containsText" dxfId="731" priority="388" stopIfTrue="1" operator="containsText" text="(例)">
      <formula>NOT(ISERROR(SEARCH("(例)",C25)))</formula>
    </cfRule>
  </conditionalFormatting>
  <conditionalFormatting sqref="C166:L166">
    <cfRule type="containsText" dxfId="730" priority="425" stopIfTrue="1" operator="containsText" text="(例)">
      <formula>NOT(ISERROR(SEARCH("(例)",C166)))</formula>
    </cfRule>
  </conditionalFormatting>
  <conditionalFormatting sqref="D14">
    <cfRule type="containsText" dxfId="729" priority="395" stopIfTrue="1" operator="containsText" text="(例)">
      <formula>NOT(ISERROR(SEARCH("(例)",D14)))</formula>
    </cfRule>
  </conditionalFormatting>
  <conditionalFormatting sqref="D57">
    <cfRule type="containsText" dxfId="728" priority="653" stopIfTrue="1" operator="containsText" text="(例)">
      <formula>NOT(ISERROR(SEARCH("(例)",D57)))</formula>
    </cfRule>
  </conditionalFormatting>
  <conditionalFormatting sqref="D70">
    <cfRule type="containsText" dxfId="727" priority="652" stopIfTrue="1" operator="containsText" text="(例)">
      <formula>NOT(ISERROR(SEARCH("(例)",D70)))</formula>
    </cfRule>
  </conditionalFormatting>
  <conditionalFormatting sqref="D20:E20 D17:E17">
    <cfRule type="containsText" dxfId="726" priority="413" stopIfTrue="1" operator="containsText" text="(例)">
      <formula>NOT(ISERROR(SEARCH("(例)",D17)))</formula>
    </cfRule>
  </conditionalFormatting>
  <conditionalFormatting sqref="D20:E20">
    <cfRule type="expression" dxfId="725" priority="412">
      <formula>$F$12=2</formula>
    </cfRule>
  </conditionalFormatting>
  <conditionalFormatting sqref="D21:E22 C11:E11 D12:E13 D18:D19">
    <cfRule type="containsText" dxfId="724" priority="421" stopIfTrue="1" operator="containsText" text="(例)">
      <formula>NOT(ISERROR(SEARCH("(例)",C11)))</formula>
    </cfRule>
  </conditionalFormatting>
  <conditionalFormatting sqref="D22:E22">
    <cfRule type="expression" dxfId="723" priority="419">
      <formula>$F$12=2</formula>
    </cfRule>
  </conditionalFormatting>
  <conditionalFormatting sqref="D45:E50">
    <cfRule type="containsText" dxfId="722" priority="332" stopIfTrue="1" operator="containsText" text="(例)">
      <formula>NOT(ISERROR(SEARCH("(例)",D45)))</formula>
    </cfRule>
  </conditionalFormatting>
  <conditionalFormatting sqref="D58:E63">
    <cfRule type="containsText" dxfId="721" priority="328" stopIfTrue="1" operator="containsText" text="(例)">
      <formula>NOT(ISERROR(SEARCH("(例)",D58)))</formula>
    </cfRule>
  </conditionalFormatting>
  <conditionalFormatting sqref="D71:E76">
    <cfRule type="containsText" dxfId="720" priority="324" stopIfTrue="1" operator="containsText" text="(例)">
      <formula>NOT(ISERROR(SEARCH("(例)",D71)))</formula>
    </cfRule>
  </conditionalFormatting>
  <conditionalFormatting sqref="D167:E169">
    <cfRule type="containsText" dxfId="719" priority="428" stopIfTrue="1" operator="containsText" text="(例)">
      <formula>NOT(ISERROR(SEARCH("(例)",D167)))</formula>
    </cfRule>
  </conditionalFormatting>
  <conditionalFormatting sqref="E14:E16">
    <cfRule type="containsText" dxfId="718" priority="389" stopIfTrue="1" operator="containsText" text="(例)">
      <formula>NOT(ISERROR(SEARCH("(例)",E14)))</formula>
    </cfRule>
  </conditionalFormatting>
  <conditionalFormatting sqref="E90:F91 H90 J90">
    <cfRule type="containsText" dxfId="717" priority="323" stopIfTrue="1" operator="containsText" text="(例)">
      <formula>NOT(ISERROR(SEARCH("(例)",E90)))</formula>
    </cfRule>
  </conditionalFormatting>
  <conditionalFormatting sqref="E102:F103">
    <cfRule type="containsText" dxfId="716" priority="92" stopIfTrue="1" operator="containsText" text="(例)">
      <formula>NOT(ISERROR(SEARCH("(例)",E102)))</formula>
    </cfRule>
  </conditionalFormatting>
  <conditionalFormatting sqref="E114:F115">
    <cfRule type="containsText" dxfId="715" priority="89" stopIfTrue="1" operator="containsText" text="(例)">
      <formula>NOT(ISERROR(SEARCH("(例)",E114)))</formula>
    </cfRule>
  </conditionalFormatting>
  <conditionalFormatting sqref="E126:F127">
    <cfRule type="containsText" dxfId="714" priority="86" stopIfTrue="1" operator="containsText" text="(例)">
      <formula>NOT(ISERROR(SEARCH("(例)",E126)))</formula>
    </cfRule>
  </conditionalFormatting>
  <conditionalFormatting sqref="E90:J91">
    <cfRule type="expression" dxfId="713" priority="315">
      <formula>$F$25=1</formula>
    </cfRule>
  </conditionalFormatting>
  <conditionalFormatting sqref="E102:J103">
    <cfRule type="expression" dxfId="712" priority="22">
      <formula>$F$25=1</formula>
    </cfRule>
  </conditionalFormatting>
  <conditionalFormatting sqref="E114:J115">
    <cfRule type="expression" dxfId="711" priority="21">
      <formula>$F$25=1</formula>
    </cfRule>
  </conditionalFormatting>
  <conditionalFormatting sqref="E126:J127">
    <cfRule type="expression" dxfId="710" priority="20">
      <formula>$F$25=1</formula>
    </cfRule>
  </conditionalFormatting>
  <conditionalFormatting sqref="F11:F12">
    <cfRule type="containsText" dxfId="709" priority="401" stopIfTrue="1" operator="containsText" text="(例)">
      <formula>NOT(ISERROR(SEARCH("(例)",F11)))</formula>
    </cfRule>
  </conditionalFormatting>
  <conditionalFormatting sqref="F11:F16">
    <cfRule type="expression" dxfId="708" priority="393">
      <formula>OR(COUNTIF($F11,"(例)*")=1,$F11="")</formula>
    </cfRule>
  </conditionalFormatting>
  <conditionalFormatting sqref="F13:F16">
    <cfRule type="containsText" dxfId="707" priority="392" stopIfTrue="1" operator="containsText" text="(例)">
      <formula>NOT(ISERROR(SEARCH("(例)",F13)))</formula>
    </cfRule>
  </conditionalFormatting>
  <conditionalFormatting sqref="F17">
    <cfRule type="expression" dxfId="706" priority="422">
      <formula>OR(COUNTIF(#REF!,"(例)*")=1,#REF!="")</formula>
    </cfRule>
    <cfRule type="containsBlanks" dxfId="705" priority="423" stopIfTrue="1">
      <formula>LEN(TRIM(F17))=0</formula>
    </cfRule>
  </conditionalFormatting>
  <conditionalFormatting sqref="F18:F21">
    <cfRule type="expression" dxfId="704" priority="402">
      <formula>OR(COUNTIF($F18,"(例)*")=1,$F18="")</formula>
    </cfRule>
    <cfRule type="containsText" dxfId="703" priority="403" stopIfTrue="1" operator="containsText" text="(例)">
      <formula>NOT(ISERROR(SEARCH("(例)",F18)))</formula>
    </cfRule>
  </conditionalFormatting>
  <conditionalFormatting sqref="F22">
    <cfRule type="expression" dxfId="702" priority="415">
      <formula>OR(COUNTIF($F22,"(例)*")=1,$F22="")</formula>
    </cfRule>
    <cfRule type="containsText" dxfId="701" priority="416" stopIfTrue="1" operator="containsText" text="(例)">
      <formula>NOT(ISERROR(SEARCH("(例)",F22)))</formula>
    </cfRule>
    <cfRule type="expression" dxfId="700" priority="397">
      <formula>$F$12="社宅等"</formula>
    </cfRule>
    <cfRule type="expression" dxfId="699" priority="414">
      <formula>$F$12="賃貸"</formula>
    </cfRule>
  </conditionalFormatting>
  <conditionalFormatting sqref="F31 F36">
    <cfRule type="expression" dxfId="698" priority="339">
      <formula>$F$25=2</formula>
    </cfRule>
  </conditionalFormatting>
  <conditionalFormatting sqref="F33">
    <cfRule type="containsText" dxfId="697" priority="170" stopIfTrue="1" operator="containsText" text="(例)">
      <formula>NOT(ISERROR(SEARCH("(例)",F33)))</formula>
    </cfRule>
    <cfRule type="containsBlanks" dxfId="696" priority="169">
      <formula>LEN(TRIM(F33))=0</formula>
    </cfRule>
  </conditionalFormatting>
  <conditionalFormatting sqref="F34">
    <cfRule type="containsText" dxfId="695" priority="149" stopIfTrue="1" operator="containsText" text="(例)">
      <formula>NOT(ISERROR(SEARCH("(例)",F34)))</formula>
    </cfRule>
  </conditionalFormatting>
  <conditionalFormatting sqref="F44">
    <cfRule type="expression" dxfId="694" priority="673">
      <formula>$F$25=2</formula>
    </cfRule>
  </conditionalFormatting>
  <conditionalFormatting sqref="F46:F47">
    <cfRule type="containsText" dxfId="693" priority="266" stopIfTrue="1" operator="containsText" text="(例)">
      <formula>NOT(ISERROR(SEARCH("(例)",F46)))</formula>
    </cfRule>
  </conditionalFormatting>
  <conditionalFormatting sqref="F49">
    <cfRule type="expression" dxfId="692" priority="81">
      <formula>$F$25=2</formula>
    </cfRule>
  </conditionalFormatting>
  <conditionalFormatting sqref="F50">
    <cfRule type="expression" dxfId="691" priority="259">
      <formula>$F$25=1</formula>
    </cfRule>
  </conditionalFormatting>
  <conditionalFormatting sqref="F57">
    <cfRule type="containsText" dxfId="690" priority="651" stopIfTrue="1" operator="containsText" text="(例)">
      <formula>NOT(ISERROR(SEARCH("(例)",F57)))</formula>
    </cfRule>
    <cfRule type="expression" dxfId="689" priority="649">
      <formula>$F$25=2</formula>
    </cfRule>
  </conditionalFormatting>
  <conditionalFormatting sqref="F59:F60">
    <cfRule type="containsText" dxfId="688" priority="147" stopIfTrue="1" operator="containsText" text="(例)">
      <formula>NOT(ISERROR(SEARCH("(例)",F59)))</formula>
    </cfRule>
  </conditionalFormatting>
  <conditionalFormatting sqref="F62">
    <cfRule type="expression" dxfId="687" priority="78">
      <formula>$F$25=2</formula>
    </cfRule>
  </conditionalFormatting>
  <conditionalFormatting sqref="F63">
    <cfRule type="expression" dxfId="686" priority="255">
      <formula>$F$25=1</formula>
    </cfRule>
  </conditionalFormatting>
  <conditionalFormatting sqref="F70">
    <cfRule type="expression" dxfId="685" priority="646">
      <formula>$F$25=2</formula>
    </cfRule>
    <cfRule type="containsText" dxfId="684" priority="648" stopIfTrue="1" operator="containsText" text="(例)">
      <formula>NOT(ISERROR(SEARCH("(例)",F70)))</formula>
    </cfRule>
  </conditionalFormatting>
  <conditionalFormatting sqref="F72:F73">
    <cfRule type="containsText" dxfId="683" priority="145" stopIfTrue="1" operator="containsText" text="(例)">
      <formula>NOT(ISERROR(SEARCH("(例)",F72)))</formula>
    </cfRule>
  </conditionalFormatting>
  <conditionalFormatting sqref="F75">
    <cfRule type="expression" dxfId="682" priority="75">
      <formula>$F$25=2</formula>
    </cfRule>
  </conditionalFormatting>
  <conditionalFormatting sqref="F76">
    <cfRule type="expression" dxfId="681" priority="251">
      <formula>$F$25=1</formula>
    </cfRule>
  </conditionalFormatting>
  <conditionalFormatting sqref="F84 F96">
    <cfRule type="expression" dxfId="680" priority="711">
      <formula>AND($F$84="●",$F$96="●")</formula>
    </cfRule>
  </conditionalFormatting>
  <conditionalFormatting sqref="F90">
    <cfRule type="containsBlanks" dxfId="679" priority="321">
      <formula>LEN(TRIM(F90))=0</formula>
    </cfRule>
  </conditionalFormatting>
  <conditionalFormatting sqref="F108">
    <cfRule type="expression" dxfId="678" priority="625">
      <formula>AND($F$84="●",$F$108="●")</formula>
    </cfRule>
  </conditionalFormatting>
  <conditionalFormatting sqref="F120">
    <cfRule type="expression" dxfId="677" priority="624">
      <formula>AND($F$84="●",$F$120="●")</formula>
    </cfRule>
  </conditionalFormatting>
  <conditionalFormatting sqref="F136:F137 J136:J137">
    <cfRule type="containsText" dxfId="676" priority="34" stopIfTrue="1" operator="containsText" text="(例)">
      <formula>NOT(ISERROR(SEARCH("(例)",F136)))</formula>
    </cfRule>
  </conditionalFormatting>
  <conditionalFormatting sqref="F152">
    <cfRule type="expression" dxfId="675" priority="376">
      <formula>$F$198="無し"</formula>
    </cfRule>
    <cfRule type="containsText" dxfId="674" priority="378" stopIfTrue="1" operator="containsText" text="(例)">
      <formula>NOT(ISERROR(SEARCH("(例)",F152)))</formula>
    </cfRule>
    <cfRule type="expression" dxfId="673" priority="721">
      <formula>$F$191="無し"</formula>
    </cfRule>
    <cfRule type="expression" dxfId="672" priority="722">
      <formula>OR(COUNTIF($F152,"(例)*")=1,$F152="")</formula>
    </cfRule>
  </conditionalFormatting>
  <conditionalFormatting sqref="F153">
    <cfRule type="containsText" dxfId="671" priority="369" stopIfTrue="1" operator="containsText" text="(例)">
      <formula>NOT(ISERROR(SEARCH("(例)",F153)))</formula>
    </cfRule>
    <cfRule type="expression" dxfId="670" priority="343">
      <formula>$F$152="無し"</formula>
    </cfRule>
    <cfRule type="expression" dxfId="669" priority="370">
      <formula>OR(COUNTIF($F153,"(例)*")=1,$F153="")</formula>
    </cfRule>
  </conditionalFormatting>
  <conditionalFormatting sqref="F154">
    <cfRule type="expression" dxfId="668" priority="724">
      <formula>OR(COUNTIF($F154,"(例)*")=1,$F154="")</formula>
    </cfRule>
    <cfRule type="containsText" dxfId="667" priority="372" stopIfTrue="1" operator="containsText" text="(例)">
      <formula>NOT(ISERROR(SEARCH("(例)",F154)))</formula>
    </cfRule>
    <cfRule type="expression" dxfId="666" priority="723">
      <formula>$F$269="無し"</formula>
    </cfRule>
  </conditionalFormatting>
  <conditionalFormatting sqref="F12:I12">
    <cfRule type="containsText" dxfId="665" priority="399" operator="containsText" text="（例）">
      <formula>NOT(ISERROR(SEARCH("（例）",F12)))</formula>
    </cfRule>
  </conditionalFormatting>
  <conditionalFormatting sqref="F25:J25">
    <cfRule type="expression" dxfId="664" priority="383">
      <formula>OR(COUNTIF($F25,"(例)*")=1,$F25="")</formula>
    </cfRule>
  </conditionalFormatting>
  <conditionalFormatting sqref="F28:J28 F29:F30 J29:J30 F37">
    <cfRule type="expression" dxfId="663" priority="386">
      <formula>$F$25=1</formula>
    </cfRule>
  </conditionalFormatting>
  <conditionalFormatting sqref="F28:J28 F29:F30 J29:J30 F37:J37">
    <cfRule type="expression" dxfId="662" priority="337">
      <formula>$F$25=1</formula>
    </cfRule>
  </conditionalFormatting>
  <conditionalFormatting sqref="F31:J32 F35:J37 F28:J28 F29:F30 J29:J30 F26:F27">
    <cfRule type="containsBlanks" dxfId="661" priority="340">
      <formula>LEN(TRIM(F26))=0</formula>
    </cfRule>
  </conditionalFormatting>
  <conditionalFormatting sqref="F34:J34">
    <cfRule type="containsBlanks" dxfId="660" priority="148">
      <formula>LEN(TRIM(F34))=0</formula>
    </cfRule>
  </conditionalFormatting>
  <conditionalFormatting sqref="F41:J41 F42:F43 J42:J43 F39:F40">
    <cfRule type="containsText" dxfId="659" priority="143" stopIfTrue="1" operator="containsText" text="(例)">
      <formula>NOT(ISERROR(SEARCH("(例)",F39)))</formula>
    </cfRule>
  </conditionalFormatting>
  <conditionalFormatting sqref="F41:J41 F42:F43 J42:J43">
    <cfRule type="expression" dxfId="658" priority="142">
      <formula>$F$25=1</formula>
    </cfRule>
    <cfRule type="expression" dxfId="657" priority="140">
      <formula>$F$25=1</formula>
    </cfRule>
  </conditionalFormatting>
  <conditionalFormatting sqref="F45:J45">
    <cfRule type="containsText" dxfId="656" priority="293" stopIfTrue="1" operator="containsText" text="(例)">
      <formula>NOT(ISERROR(SEARCH("(例)",F45)))</formula>
    </cfRule>
  </conditionalFormatting>
  <conditionalFormatting sqref="F48:J49">
    <cfRule type="containsText" dxfId="655" priority="83" stopIfTrue="1" operator="containsText" text="(例)">
      <formula>NOT(ISERROR(SEARCH("(例)",F48)))</formula>
    </cfRule>
  </conditionalFormatting>
  <conditionalFormatting sqref="F50:J50">
    <cfRule type="expression" dxfId="654" priority="257">
      <formula>$F$25=1</formula>
    </cfRule>
  </conditionalFormatting>
  <conditionalFormatting sqref="F54:J54 F55:F56 J55:J56 F52:F53">
    <cfRule type="containsText" dxfId="653" priority="139" stopIfTrue="1" operator="containsText" text="(例)">
      <formula>NOT(ISERROR(SEARCH("(例)",F52)))</formula>
    </cfRule>
  </conditionalFormatting>
  <conditionalFormatting sqref="F54:J54 F55:F56 J55:J56">
    <cfRule type="expression" dxfId="652" priority="136">
      <formula>$F$25=1</formula>
    </cfRule>
    <cfRule type="expression" dxfId="651" priority="138">
      <formula>$F$25=1</formula>
    </cfRule>
  </conditionalFormatting>
  <conditionalFormatting sqref="F58:J58">
    <cfRule type="containsText" dxfId="650" priority="291" stopIfTrue="1" operator="containsText" text="(例)">
      <formula>NOT(ISERROR(SEARCH("(例)",F58)))</formula>
    </cfRule>
  </conditionalFormatting>
  <conditionalFormatting sqref="F61:J62">
    <cfRule type="containsText" dxfId="649" priority="80" stopIfTrue="1" operator="containsText" text="(例)">
      <formula>NOT(ISERROR(SEARCH("(例)",F61)))</formula>
    </cfRule>
  </conditionalFormatting>
  <conditionalFormatting sqref="F63:J63">
    <cfRule type="expression" dxfId="648" priority="253">
      <formula>$F$25=1</formula>
    </cfRule>
  </conditionalFormatting>
  <conditionalFormatting sqref="F67:J67 F68:F69 J68:J69 F65:F66">
    <cfRule type="containsText" dxfId="647" priority="135" stopIfTrue="1" operator="containsText" text="(例)">
      <formula>NOT(ISERROR(SEARCH("(例)",F65)))</formula>
    </cfRule>
  </conditionalFormatting>
  <conditionalFormatting sqref="F67:J67 F68:F69 J68:J69">
    <cfRule type="expression" dxfId="646" priority="132">
      <formula>$F$25=1</formula>
    </cfRule>
    <cfRule type="expression" dxfId="645" priority="134">
      <formula>$F$25=1</formula>
    </cfRule>
  </conditionalFormatting>
  <conditionalFormatting sqref="F71:J71">
    <cfRule type="containsText" dxfId="644" priority="289" stopIfTrue="1" operator="containsText" text="(例)">
      <formula>NOT(ISERROR(SEARCH("(例)",F71)))</formula>
    </cfRule>
  </conditionalFormatting>
  <conditionalFormatting sqref="F74:J75">
    <cfRule type="containsText" dxfId="643" priority="77" stopIfTrue="1" operator="containsText" text="(例)">
      <formula>NOT(ISERROR(SEARCH("(例)",F74)))</formula>
    </cfRule>
  </conditionalFormatting>
  <conditionalFormatting sqref="F76:J76">
    <cfRule type="expression" dxfId="642" priority="249">
      <formula>$F$25=1</formula>
    </cfRule>
  </conditionalFormatting>
  <conditionalFormatting sqref="F97:J98 F99:F100 J99:J100">
    <cfRule type="expression" dxfId="641" priority="129">
      <formula>$F$25=1</formula>
    </cfRule>
    <cfRule type="containsText" dxfId="640" priority="131" stopIfTrue="1" operator="containsText" text="(例)">
      <formula>NOT(ISERROR(SEARCH("(例)",F97)))</formula>
    </cfRule>
  </conditionalFormatting>
  <conditionalFormatting sqref="F101:J101">
    <cfRule type="containsText" dxfId="639" priority="221" stopIfTrue="1" operator="containsText" text="(例)">
      <formula>NOT(ISERROR(SEARCH("(例)",F101)))</formula>
    </cfRule>
    <cfRule type="expression" dxfId="638" priority="219">
      <formula>$F$25=1</formula>
    </cfRule>
  </conditionalFormatting>
  <conditionalFormatting sqref="F109:J110 F111:F112 J111:J112">
    <cfRule type="expression" dxfId="637" priority="126">
      <formula>$F$25=1</formula>
    </cfRule>
    <cfRule type="containsText" dxfId="636" priority="128" stopIfTrue="1" operator="containsText" text="(例)">
      <formula>NOT(ISERROR(SEARCH("(例)",F109)))</formula>
    </cfRule>
  </conditionalFormatting>
  <conditionalFormatting sqref="F113:J113">
    <cfRule type="containsText" dxfId="635" priority="218" stopIfTrue="1" operator="containsText" text="(例)">
      <formula>NOT(ISERROR(SEARCH("(例)",F113)))</formula>
    </cfRule>
    <cfRule type="expression" dxfId="634" priority="216">
      <formula>$F$25=1</formula>
    </cfRule>
  </conditionalFormatting>
  <conditionalFormatting sqref="F121:J122 F123:F124 J123:J124">
    <cfRule type="expression" dxfId="633" priority="123">
      <formula>$F$25=1</formula>
    </cfRule>
    <cfRule type="containsText" dxfId="632" priority="125" stopIfTrue="1" operator="containsText" text="(例)">
      <formula>NOT(ISERROR(SEARCH("(例)",F121)))</formula>
    </cfRule>
  </conditionalFormatting>
  <conditionalFormatting sqref="F125:J125">
    <cfRule type="expression" dxfId="631" priority="213">
      <formula>$F$25=1</formula>
    </cfRule>
    <cfRule type="containsText" dxfId="630" priority="215" stopIfTrue="1" operator="containsText" text="(例)">
      <formula>NOT(ISERROR(SEARCH("(例)",F125)))</formula>
    </cfRule>
  </conditionalFormatting>
  <conditionalFormatting sqref="F133:J135">
    <cfRule type="containsText" dxfId="629" priority="31" stopIfTrue="1" operator="containsText" text="(例)">
      <formula>NOT(ISERROR(SEARCH("(例)",F133)))</formula>
    </cfRule>
  </conditionalFormatting>
  <conditionalFormatting sqref="F147:J147 F84 F85:J86 F87:F88 J87:J88 F89:J89 F92:J94 F79:J81 F146 F157:J164 F167:F175">
    <cfRule type="expression" dxfId="628" priority="705">
      <formula>OR(COUNTIF($F79,"(例)*")=1,$F79="")</formula>
    </cfRule>
  </conditionalFormatting>
  <conditionalFormatting sqref="F147:J149">
    <cfRule type="expression" dxfId="627" priority="683">
      <formula>$F$146="無し"</formula>
    </cfRule>
  </conditionalFormatting>
  <conditionalFormatting sqref="F50:K50">
    <cfRule type="containsText" dxfId="626" priority="260" stopIfTrue="1" operator="containsText" text="(例)">
      <formula>NOT(ISERROR(SEARCH("(例)",F50)))</formula>
    </cfRule>
  </conditionalFormatting>
  <conditionalFormatting sqref="F63:K63">
    <cfRule type="containsText" dxfId="625" priority="256" stopIfTrue="1" operator="containsText" text="(例)">
      <formula>NOT(ISERROR(SEARCH("(例)",F63)))</formula>
    </cfRule>
  </conditionalFormatting>
  <conditionalFormatting sqref="F76:K76">
    <cfRule type="containsText" dxfId="624" priority="252" stopIfTrue="1" operator="containsText" text="(例)">
      <formula>NOT(ISERROR(SEARCH("(例)",F76)))</formula>
    </cfRule>
  </conditionalFormatting>
  <conditionalFormatting sqref="G152:J152">
    <cfRule type="containsText" dxfId="623" priority="380" stopIfTrue="1" operator="containsText" text="(例)">
      <formula>NOT(ISERROR(SEARCH("(例)",G152)))</formula>
    </cfRule>
    <cfRule type="expression" dxfId="622" priority="379">
      <formula>$F$191="無し"</formula>
    </cfRule>
  </conditionalFormatting>
  <conditionalFormatting sqref="G154:J154">
    <cfRule type="containsText" dxfId="621" priority="374" stopIfTrue="1" operator="containsText" text="(例)">
      <formula>NOT(ISERROR(SEARCH("(例)",G154)))</formula>
    </cfRule>
    <cfRule type="expression" dxfId="620" priority="373">
      <formula>$F$269="無し"</formula>
    </cfRule>
  </conditionalFormatting>
  <conditionalFormatting sqref="H33">
    <cfRule type="containsBlanks" dxfId="619" priority="159">
      <formula>LEN(TRIM(H33))=0</formula>
    </cfRule>
    <cfRule type="containsText" dxfId="618" priority="160" stopIfTrue="1" operator="containsText" text="(例)">
      <formula>NOT(ISERROR(SEARCH("(例)",H33)))</formula>
    </cfRule>
  </conditionalFormatting>
  <conditionalFormatting sqref="H46">
    <cfRule type="containsText" dxfId="617" priority="281" stopIfTrue="1" operator="containsText" text="(例)">
      <formula>NOT(ISERROR(SEARCH("(例)",H46)))</formula>
    </cfRule>
  </conditionalFormatting>
  <conditionalFormatting sqref="H59">
    <cfRule type="containsText" dxfId="616" priority="164" stopIfTrue="1" operator="containsText" text="(例)">
      <formula>NOT(ISERROR(SEARCH("(例)",H59)))</formula>
    </cfRule>
  </conditionalFormatting>
  <conditionalFormatting sqref="H72">
    <cfRule type="containsText" dxfId="615" priority="162" stopIfTrue="1" operator="containsText" text="(例)">
      <formula>NOT(ISERROR(SEARCH("(例)",H72)))</formula>
    </cfRule>
  </conditionalFormatting>
  <conditionalFormatting sqref="H90 J90 F91:J91">
    <cfRule type="containsBlanks" dxfId="614" priority="320">
      <formula>LEN(TRIM(F90))=0</formula>
    </cfRule>
  </conditionalFormatting>
  <conditionalFormatting sqref="H102">
    <cfRule type="containsText" dxfId="613" priority="113" stopIfTrue="1" operator="containsText" text="(例)">
      <formula>NOT(ISERROR(SEARCH("(例)",H102)))</formula>
    </cfRule>
  </conditionalFormatting>
  <conditionalFormatting sqref="H114">
    <cfRule type="containsText" dxfId="612" priority="110" stopIfTrue="1" operator="containsText" text="(例)">
      <formula>NOT(ISERROR(SEARCH("(例)",H114)))</formula>
    </cfRule>
  </conditionalFormatting>
  <conditionalFormatting sqref="H126">
    <cfRule type="containsText" dxfId="611" priority="107" stopIfTrue="1" operator="containsText" text="(例)">
      <formula>NOT(ISERROR(SEARCH("(例)",H126)))</formula>
    </cfRule>
  </conditionalFormatting>
  <conditionalFormatting sqref="H139">
    <cfRule type="containsText" dxfId="610" priority="47" stopIfTrue="1" operator="containsText" text="(例)">
      <formula>NOT(ISERROR(SEARCH("(例)",H139)))</formula>
    </cfRule>
  </conditionalFormatting>
  <conditionalFormatting sqref="J11:J15">
    <cfRule type="containsText" dxfId="609" priority="418" stopIfTrue="1" operator="containsText" text="(例)">
      <formula>NOT(ISERROR(SEARCH("(例)",J11)))</formula>
    </cfRule>
  </conditionalFormatting>
  <conditionalFormatting sqref="J17:J20">
    <cfRule type="containsText" dxfId="608" priority="396" stopIfTrue="1" operator="containsText" text="(例)">
      <formula>NOT(ISERROR(SEARCH("(例)",J17)))</formula>
    </cfRule>
  </conditionalFormatting>
  <conditionalFormatting sqref="J21:J22">
    <cfRule type="containsText" dxfId="607" priority="411" stopIfTrue="1" operator="containsText" text="(例)">
      <formula>NOT(ISERROR(SEARCH("(例)",J21)))</formula>
    </cfRule>
    <cfRule type="expression" dxfId="606" priority="410">
      <formula>$F$12=2</formula>
    </cfRule>
  </conditionalFormatting>
  <conditionalFormatting sqref="J33">
    <cfRule type="containsBlanks" dxfId="605" priority="156">
      <formula>LEN(TRIM(J33))=0</formula>
    </cfRule>
    <cfRule type="containsText" dxfId="604" priority="158" stopIfTrue="1" operator="containsText" text="(例)">
      <formula>NOT(ISERROR(SEARCH("(例)",J33)))</formula>
    </cfRule>
  </conditionalFormatting>
  <conditionalFormatting sqref="J46">
    <cfRule type="containsText" dxfId="603" priority="275" stopIfTrue="1" operator="containsText" text="(例)">
      <formula>NOT(ISERROR(SEARCH("(例)",J46)))</formula>
    </cfRule>
  </conditionalFormatting>
  <conditionalFormatting sqref="J59">
    <cfRule type="containsText" dxfId="602" priority="155" stopIfTrue="1" operator="containsText" text="(例)">
      <formula>NOT(ISERROR(SEARCH("(例)",J59)))</formula>
    </cfRule>
  </conditionalFormatting>
  <conditionalFormatting sqref="J72">
    <cfRule type="containsText" dxfId="601" priority="152" stopIfTrue="1" operator="containsText" text="(例)">
      <formula>NOT(ISERROR(SEARCH("(例)",J72)))</formula>
    </cfRule>
  </conditionalFormatting>
  <conditionalFormatting sqref="J102">
    <cfRule type="containsText" dxfId="600" priority="104" stopIfTrue="1" operator="containsText" text="(例)">
      <formula>NOT(ISERROR(SEARCH("(例)",J102)))</formula>
    </cfRule>
  </conditionalFormatting>
  <conditionalFormatting sqref="J114">
    <cfRule type="containsText" dxfId="599" priority="100" stopIfTrue="1" operator="containsText" text="(例)">
      <formula>NOT(ISERROR(SEARCH("(例)",J114)))</formula>
    </cfRule>
  </conditionalFormatting>
  <conditionalFormatting sqref="J126">
    <cfRule type="containsText" dxfId="598" priority="96" stopIfTrue="1" operator="containsText" text="(例)">
      <formula>NOT(ISERROR(SEARCH("(例)",J126)))</formula>
    </cfRule>
  </conditionalFormatting>
  <conditionalFormatting sqref="J139">
    <cfRule type="containsText" dxfId="597" priority="44" stopIfTrue="1" operator="containsText" text="(例)">
      <formula>NOT(ISERROR(SEARCH("(例)",J139)))</formula>
    </cfRule>
  </conditionalFormatting>
  <conditionalFormatting sqref="K167:L175">
    <cfRule type="containsText" dxfId="596" priority="424" stopIfTrue="1" operator="containsText" text="(例)">
      <formula>NOT(ISERROR(SEARCH("(例)",K167)))</formula>
    </cfRule>
  </conditionalFormatting>
  <conditionalFormatting sqref="K11:XFD22">
    <cfRule type="containsText" dxfId="595" priority="394" stopIfTrue="1" operator="containsText" text="(例)">
      <formula>NOT(ISERROR(SEARCH("(例)",K11)))</formula>
    </cfRule>
  </conditionalFormatting>
  <conditionalFormatting sqref="K39:XFD49">
    <cfRule type="containsText" dxfId="594" priority="14" stopIfTrue="1" operator="containsText" text="(例)">
      <formula>NOT(ISERROR(SEARCH("(例)",K39)))</formula>
    </cfRule>
  </conditionalFormatting>
  <conditionalFormatting sqref="K52:XFD62">
    <cfRule type="containsText" dxfId="593" priority="11" stopIfTrue="1" operator="containsText" text="(例)">
      <formula>NOT(ISERROR(SEARCH("(例)",K52)))</formula>
    </cfRule>
  </conditionalFormatting>
  <conditionalFormatting sqref="K65:XFD75">
    <cfRule type="containsText" dxfId="592" priority="8" stopIfTrue="1" operator="containsText" text="(例)">
      <formula>NOT(ISERROR(SEARCH("(例)",K65)))</formula>
    </cfRule>
  </conditionalFormatting>
  <conditionalFormatting sqref="K96:XFD132">
    <cfRule type="containsText" dxfId="591" priority="4" stopIfTrue="1" operator="containsText" text="(例)">
      <formula>NOT(ISERROR(SEARCH("(例)",K96)))</formula>
    </cfRule>
  </conditionalFormatting>
  <conditionalFormatting sqref="L1">
    <cfRule type="expression" dxfId="590" priority="659">
      <formula>_xlfn.ISFORMULA(L1)=TRUE</formula>
    </cfRule>
  </conditionalFormatting>
  <conditionalFormatting sqref="L28:L30">
    <cfRule type="containsText" dxfId="589" priority="17" stopIfTrue="1" operator="containsText" text="(例)">
      <formula>NOT(ISERROR(SEARCH("(例)",L28)))</formula>
    </cfRule>
  </conditionalFormatting>
  <conditionalFormatting sqref="L138">
    <cfRule type="containsText" dxfId="588" priority="28" stopIfTrue="1" operator="containsText" text="(例)">
      <formula>NOT(ISERROR(SEARCH("(例)",L138)))</formula>
    </cfRule>
  </conditionalFormatting>
  <conditionalFormatting sqref="L50:XFD50">
    <cfRule type="containsText" dxfId="587" priority="3" stopIfTrue="1" operator="containsText" text="(例)">
      <formula>NOT(ISERROR(SEARCH("(例)",L50)))</formula>
    </cfRule>
  </conditionalFormatting>
  <conditionalFormatting sqref="L63:XFD63">
    <cfRule type="containsText" dxfId="586" priority="2" stopIfTrue="1" operator="containsText" text="(例)">
      <formula>NOT(ISERROR(SEARCH("(例)",L63)))</formula>
    </cfRule>
  </conditionalFormatting>
  <conditionalFormatting sqref="L76:XFD76">
    <cfRule type="containsText" dxfId="585" priority="1" stopIfTrue="1" operator="containsText" text="(例)">
      <formula>NOT(ISERROR(SEARCH("(例)",L76)))</formula>
    </cfRule>
  </conditionalFormatting>
  <conditionalFormatting sqref="L87:XFD87">
    <cfRule type="containsText" dxfId="584" priority="7" stopIfTrue="1" operator="containsText" text="(例)">
      <formula>NOT(ISERROR(SEARCH("(例)",L87)))</formula>
    </cfRule>
  </conditionalFormatting>
  <dataValidations xWindow="877" yWindow="561" count="22">
    <dataValidation imeMode="disabled" allowBlank="1" showInputMessage="1" showErrorMessage="1" prompt="キャリアメール_x000a_(携帯メール)は不可" sqref="F75:J75 F94:J94 F106:J106 F118:J118 F130:J130 F143:J144 F62:J62 F36:J36 F49:J49"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xr:uid="{BD073235-F32D-472A-B58D-693DBF772163}"/>
    <dataValidation imeMode="hiragana" allowBlank="1" showInputMessage="1" showErrorMessage="1" sqref="F147:J149 G54:I54 F46 G28:I28 J33 F79:J79 J167:J175 G121:I122 H33 F59 F114 J102 F161:J163 F157:J159 F175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G133:I135 F139 H139 F140:J140 J139 J133:J137 F133:F13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46 F154" xr:uid="{4A9BFA3B-ED53-44F6-853C-E2DF48D005AC}">
      <formula1>"有り,無し"</formula1>
    </dataValidation>
    <dataValidation type="list" allowBlank="1" showInputMessage="1" sqref="F84 F96 F108 F120" xr:uid="{56FEB8A5-5F7A-4EDA-81DB-212D1BF673BE}">
      <formula1>"●,－"</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64:J164 F160:J160" xr:uid="{4B6CC578-1F66-4534-82BC-51F3956850DF}"/>
    <dataValidation type="list" allowBlank="1" showInputMessage="1" showErrorMessage="1" sqref="F152" xr:uid="{61F256A3-9E4F-40E1-972B-F9B12C7DA474}">
      <formula1>"有り,無し"</formula1>
    </dataValidation>
    <dataValidation type="date" imeMode="disabled" operator="lessThanOrEqual" allowBlank="1" showInputMessage="1" showErrorMessage="1" sqref="F22 F14:F20 F153:I153" xr:uid="{3D333E8C-9839-413F-9C40-F50EB561C0BB}">
      <formula1>2958465</formula1>
    </dataValidation>
    <dataValidation type="custom" imeMode="disabled" allowBlank="1" showInputMessage="1" showErrorMessage="1" sqref="F113:J113 F32:J32 F101:J101 F45:J45 F58:J58 F89:J89 F71:J71 F125:J125 F138:J138"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F141:J142" xr:uid="{BAF505E8-2CC6-4C01-8A88-EF7303DCDA9D}"/>
    <dataValidation operator="lessThanOrEqual" allowBlank="1" showInputMessage="1" showErrorMessage="1" sqref="F21" xr:uid="{316B550A-5D91-422E-A4A7-F62B15AE2866}"/>
    <dataValidation type="decimal" imeMode="disabled" allowBlank="1" showInputMessage="1" showErrorMessage="1" sqref="F167" xr:uid="{BA73A354-D6BF-4D3B-BD08-7BE79DE9EE72}">
      <formula1>0</formula1>
      <formula2>999999999999999000000</formula2>
    </dataValidation>
    <dataValidation type="decimal" imeMode="disabled" allowBlank="1" showInputMessage="1" showErrorMessage="1" sqref="F168:F174" xr:uid="{73FD5213-D960-486F-B1FB-324A2BA02F0E}">
      <formula1>0</formula1>
      <formula2>9.99999999999999E+22</formula2>
    </dataValidation>
    <dataValidation type="list" imeMode="hiragana" allowBlank="1" showInputMessage="1" showErrorMessage="1" sqref="G139 G33 G46 G59 G72 G90 G102 G114 G126" xr:uid="{F35DE98F-6A9D-4465-9C7E-C9586F29B298}">
      <formula1>"都,道,府,県"</formula1>
    </dataValidation>
    <dataValidation type="list" imeMode="hiragana" allowBlank="1" showInputMessage="1" showErrorMessage="1" sqref="I33 I46 I59 I72 I90 I139 I102 I114 I126" xr:uid="{BB262AA5-A7D6-4BE9-99A6-5917780A4D5C}">
      <formula1>"市,区,町,村"</formula1>
    </dataValidation>
    <dataValidation imeMode="on" allowBlank="1" showInputMessage="1" showErrorMessage="1" sqref="F11:I11" xr:uid="{C58C4E45-0781-4392-AFAD-CE60E1DD23C6}"/>
    <dataValidation type="date" imeMode="off" operator="lessThanOrEqual" allowBlank="1" showInputMessage="1" showErrorMessage="1" prompt="yyyy/m/dで入力" sqref="F31:J31" xr:uid="{8AB965D2-165F-4B4F-B369-5C10BEE82E76}">
      <formula1>2958465</formula1>
    </dataValidation>
  </dataValidations>
  <printOptions horizontalCentered="1"/>
  <pageMargins left="0.51181102362204722" right="0.11811023622047245" top="0.35433070866141736" bottom="0.35433070866141736" header="0.31496062992125984" footer="0.11811023622047245"/>
  <pageSetup paperSize="9" scale="31" orientation="portrait" r:id="rId1"/>
  <headerFooter scaleWithDoc="0">
    <oddFooter>&amp;R&amp;K00-039R6高層ZEH-M_ver.1.1</oddFooter>
  </headerFooter>
  <rowBreaks count="1" manualBreakCount="1">
    <brk id="77"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514350</xdr:colOff>
                    <xdr:row>24</xdr:row>
                    <xdr:rowOff>133350</xdr:rowOff>
                  </from>
                  <to>
                    <xdr:col>9</xdr:col>
                    <xdr:colOff>1016000</xdr:colOff>
                    <xdr:row>24</xdr:row>
                    <xdr:rowOff>355600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317500</xdr:colOff>
                    <xdr:row>24</xdr:row>
                    <xdr:rowOff>107950</xdr:rowOff>
                  </from>
                  <to>
                    <xdr:col>6</xdr:col>
                    <xdr:colOff>19050</xdr:colOff>
                    <xdr:row>24</xdr:row>
                    <xdr:rowOff>330200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
  <cols>
    <col min="1" max="1" width="2.58203125" style="22" customWidth="1"/>
    <col min="2" max="2" width="26.33203125" style="21" customWidth="1"/>
    <col min="3" max="5" width="26.58203125" style="21" customWidth="1"/>
    <col min="6" max="6" width="29.58203125" style="21" customWidth="1"/>
    <col min="7" max="7" width="27.58203125" style="21" hidden="1" customWidth="1"/>
    <col min="8" max="8" width="1.58203125" style="21" customWidth="1"/>
    <col min="9" max="9" width="18.08203125" style="21" customWidth="1"/>
    <col min="10" max="10" width="81.83203125" style="1020" customWidth="1"/>
    <col min="11" max="11" width="23.08203125" style="21" customWidth="1"/>
    <col min="12" max="12" width="9" style="21" customWidth="1"/>
    <col min="13" max="16384" width="9" style="21"/>
  </cols>
  <sheetData>
    <row r="1" spans="1:12" ht="16.5">
      <c r="A1" s="1019" t="s">
        <v>89</v>
      </c>
      <c r="B1" s="169"/>
      <c r="C1" s="169"/>
      <c r="D1" s="169"/>
      <c r="E1" s="169"/>
      <c r="F1" s="169"/>
      <c r="G1" s="169"/>
    </row>
    <row r="2" spans="1:12" ht="16.5" hidden="1">
      <c r="A2" s="169"/>
      <c r="B2" s="1840"/>
      <c r="C2" s="1840"/>
      <c r="D2" s="1840"/>
      <c r="E2" s="1840"/>
      <c r="F2" s="1840"/>
      <c r="G2" s="169"/>
    </row>
    <row r="3" spans="1:12" ht="21">
      <c r="A3" s="23"/>
      <c r="B3" s="1841" t="s">
        <v>1119</v>
      </c>
      <c r="C3" s="1841"/>
      <c r="D3" s="1841"/>
      <c r="F3" s="104"/>
      <c r="G3" s="104"/>
      <c r="J3" s="1019" t="s">
        <v>398</v>
      </c>
    </row>
    <row r="4" spans="1:12" s="724" customFormat="1" ht="13.5" thickBot="1">
      <c r="B4" s="1842"/>
      <c r="C4" s="1842"/>
      <c r="D4" s="1842"/>
      <c r="J4" s="1021"/>
    </row>
    <row r="5" spans="1:12" ht="43.5" customHeight="1" thickBot="1">
      <c r="B5" s="168" t="s">
        <v>168</v>
      </c>
      <c r="C5" s="1843" t="str">
        <f>'２.全体概要'!C7</f>
        <v/>
      </c>
      <c r="D5" s="1844"/>
      <c r="E5" s="1844"/>
      <c r="F5" s="749" t="s">
        <v>1358</v>
      </c>
      <c r="G5" s="750"/>
      <c r="J5" s="1022" t="s">
        <v>397</v>
      </c>
      <c r="K5" s="220">
        <f>ROUNDUP(49.97*'２.全体概要'!T46,0)</f>
        <v>0</v>
      </c>
    </row>
    <row r="6" spans="1:12" s="724" customFormat="1" ht="19">
      <c r="J6" s="1091" t="s">
        <v>1216</v>
      </c>
    </row>
    <row r="7" spans="1:12">
      <c r="B7" s="21" t="s">
        <v>189</v>
      </c>
      <c r="F7" s="910" t="s">
        <v>954</v>
      </c>
      <c r="G7" s="24" t="s">
        <v>132</v>
      </c>
      <c r="H7" s="911"/>
      <c r="I7" s="954">
        <f>500000*'２.全体概要'!I15</f>
        <v>0</v>
      </c>
      <c r="J7" s="1087" t="s">
        <v>1217</v>
      </c>
    </row>
    <row r="8" spans="1:12" ht="42">
      <c r="A8" s="23"/>
      <c r="B8" s="28" t="s">
        <v>272</v>
      </c>
      <c r="C8" s="27" t="s">
        <v>190</v>
      </c>
      <c r="D8" s="26" t="s">
        <v>170</v>
      </c>
      <c r="E8" s="26" t="s">
        <v>191</v>
      </c>
      <c r="F8" s="751" t="s">
        <v>271</v>
      </c>
      <c r="G8" s="751" t="s">
        <v>271</v>
      </c>
      <c r="H8" s="909"/>
      <c r="I8" s="904" t="s">
        <v>955</v>
      </c>
    </row>
    <row r="9" spans="1:12" ht="29.25" customHeight="1">
      <c r="B9" s="26" t="s">
        <v>192</v>
      </c>
      <c r="C9" s="598">
        <f>SUM(D9:E9)</f>
        <v>0</v>
      </c>
      <c r="D9" s="598">
        <f>D19</f>
        <v>0</v>
      </c>
      <c r="E9" s="598">
        <f>E19</f>
        <v>0</v>
      </c>
      <c r="F9" s="221"/>
      <c r="G9" s="221"/>
      <c r="I9" s="905"/>
      <c r="J9" s="1839" t="s">
        <v>920</v>
      </c>
      <c r="K9" s="902"/>
      <c r="L9" s="42"/>
    </row>
    <row r="10" spans="1:12" ht="28.5" customHeight="1">
      <c r="B10" s="26" t="s">
        <v>193</v>
      </c>
      <c r="C10" s="598">
        <f>SUM(D10:E10)</f>
        <v>0</v>
      </c>
      <c r="D10" s="598">
        <f>SUM(D20,D28,D35,D42)</f>
        <v>0</v>
      </c>
      <c r="E10" s="598">
        <f>SUM(E20,E28,E35,E42)</f>
        <v>0</v>
      </c>
      <c r="F10" s="221"/>
      <c r="G10" s="221"/>
      <c r="I10" s="905"/>
      <c r="J10" s="1839"/>
    </row>
    <row r="11" spans="1:12" ht="28.5" thickBot="1">
      <c r="B11" s="26" t="s">
        <v>586</v>
      </c>
      <c r="C11" s="758">
        <f>SUM(C9:C10)</f>
        <v>0</v>
      </c>
      <c r="D11" s="598">
        <f>SUM(D9:D10)</f>
        <v>0</v>
      </c>
      <c r="E11" s="598">
        <f>SUM(E9:E10)</f>
        <v>0</v>
      </c>
      <c r="F11" s="912">
        <f>SUM(F22,F29,F36,F43)</f>
        <v>0</v>
      </c>
      <c r="G11" s="601">
        <f>SUM(G22,G29,G36,G43)</f>
        <v>0</v>
      </c>
      <c r="I11" s="953">
        <f>IF(I7=0,0,IF(F12-I7&gt;0,F12-I7,0))</f>
        <v>0</v>
      </c>
      <c r="J11" s="1839"/>
      <c r="K11" s="756"/>
    </row>
    <row r="12" spans="1:12" ht="29" thickTop="1" thickBot="1">
      <c r="B12" s="761" t="s">
        <v>796</v>
      </c>
      <c r="C12" s="759">
        <v>0</v>
      </c>
      <c r="D12" s="760">
        <v>0</v>
      </c>
      <c r="E12" s="760">
        <v>0</v>
      </c>
      <c r="F12" s="903">
        <f>SUM(F23,F30,F37,F44)</f>
        <v>0</v>
      </c>
      <c r="G12" s="601"/>
      <c r="I12" s="752"/>
      <c r="J12" s="1023"/>
    </row>
    <row r="13" spans="1:12" ht="29" thickTop="1" thickBot="1">
      <c r="B13" s="379" t="s">
        <v>597</v>
      </c>
      <c r="C13" s="680">
        <v>0</v>
      </c>
      <c r="D13" s="681">
        <v>0</v>
      </c>
      <c r="E13" s="681">
        <v>0</v>
      </c>
      <c r="F13" s="602">
        <f>SUM(F24,F31,F38,F45)</f>
        <v>0</v>
      </c>
      <c r="G13" s="602">
        <f>SUM(G24,G31,G38,G45)</f>
        <v>0</v>
      </c>
      <c r="I13" s="754"/>
      <c r="J13" s="1024"/>
    </row>
    <row r="14" spans="1:12" ht="28.5" thickTop="1">
      <c r="B14" s="29" t="s">
        <v>194</v>
      </c>
      <c r="C14" s="599">
        <f>C11</f>
        <v>0</v>
      </c>
      <c r="D14" s="600">
        <f>D11</f>
        <v>0</v>
      </c>
      <c r="E14" s="599">
        <f>E11</f>
        <v>0</v>
      </c>
      <c r="F14" s="599">
        <f>SUM(F25,F32,F39,F46)</f>
        <v>0</v>
      </c>
      <c r="G14" s="599">
        <f>SUM(G25,G32,G39,G46)</f>
        <v>0</v>
      </c>
      <c r="I14" s="42"/>
      <c r="J14" s="1019" t="s">
        <v>1122</v>
      </c>
    </row>
    <row r="15" spans="1:12" s="25" customFormat="1" ht="19.5" customHeight="1">
      <c r="D15" s="128"/>
      <c r="E15" s="129"/>
      <c r="F15" s="130"/>
      <c r="G15" s="130"/>
      <c r="J15" s="1025" t="s">
        <v>396</v>
      </c>
    </row>
    <row r="16" spans="1:12">
      <c r="B16" s="21" t="s">
        <v>394</v>
      </c>
      <c r="J16" s="1025"/>
    </row>
    <row r="17" spans="1:15">
      <c r="B17" s="30" t="s">
        <v>270</v>
      </c>
      <c r="C17" s="85"/>
      <c r="J17" s="1024"/>
    </row>
    <row r="18" spans="1:15" ht="21">
      <c r="A18" s="23"/>
      <c r="B18" s="26" t="s">
        <v>195</v>
      </c>
      <c r="C18" s="27" t="s">
        <v>190</v>
      </c>
      <c r="D18" s="26" t="s">
        <v>170</v>
      </c>
      <c r="E18" s="26" t="s">
        <v>191</v>
      </c>
      <c r="F18" s="751" t="s">
        <v>271</v>
      </c>
      <c r="G18" s="751" t="s">
        <v>271</v>
      </c>
      <c r="I18" s="906" t="s">
        <v>758</v>
      </c>
      <c r="J18" s="1024"/>
    </row>
    <row r="19" spans="1:15">
      <c r="B19" s="26" t="s">
        <v>192</v>
      </c>
      <c r="C19" s="603">
        <f>SUM(D19:E19)</f>
        <v>0</v>
      </c>
      <c r="D19" s="603">
        <f>'６ｰ１.補助対象経費総括表（1年目） '!Q11</f>
        <v>0</v>
      </c>
      <c r="E19" s="605">
        <v>0</v>
      </c>
      <c r="F19" s="603">
        <f>ROUNDDOWN(D19*1/3,0)</f>
        <v>0</v>
      </c>
      <c r="G19" s="603"/>
      <c r="I19" s="905"/>
      <c r="J19" s="1024"/>
      <c r="M19" s="42"/>
      <c r="N19" s="42"/>
      <c r="O19" s="42"/>
    </row>
    <row r="20" spans="1:15">
      <c r="B20" s="26" t="s">
        <v>193</v>
      </c>
      <c r="C20" s="603">
        <f>SUM(D20:E20)</f>
        <v>0</v>
      </c>
      <c r="D20" s="603">
        <f>'６ｰ１.補助対象経費総括表（1年目） '!Q53</f>
        <v>0</v>
      </c>
      <c r="E20" s="603">
        <f>'９.費用明細書（共用部）'!K71</f>
        <v>0</v>
      </c>
      <c r="F20" s="603">
        <f>ROUNDDOWN(D20*1/3,0)</f>
        <v>0</v>
      </c>
      <c r="G20" s="603"/>
      <c r="I20" s="905"/>
      <c r="J20" s="1024"/>
      <c r="M20" s="42"/>
      <c r="N20" s="42"/>
      <c r="O20" s="42"/>
    </row>
    <row r="21" spans="1:15">
      <c r="B21" s="29" t="s">
        <v>586</v>
      </c>
      <c r="C21" s="604">
        <f>SUM(C19:C20)</f>
        <v>0</v>
      </c>
      <c r="D21" s="604">
        <f>SUM(D19:D20)</f>
        <v>0</v>
      </c>
      <c r="E21" s="604">
        <f>SUM(E19:E20)</f>
        <v>0</v>
      </c>
      <c r="F21" s="604">
        <f>SUM(F19:F20)</f>
        <v>0</v>
      </c>
      <c r="G21" s="604"/>
      <c r="I21" s="905"/>
      <c r="J21" s="1024"/>
      <c r="M21" s="42"/>
      <c r="N21" s="42"/>
      <c r="O21" s="42"/>
    </row>
    <row r="22" spans="1:15" s="25" customFormat="1" ht="29.25" customHeight="1" thickBot="1">
      <c r="B22" s="1836" t="s">
        <v>795</v>
      </c>
      <c r="C22" s="1837"/>
      <c r="D22" s="1837"/>
      <c r="E22" s="1838"/>
      <c r="F22" s="753">
        <f>ROUNDDOWN(F21,-3)</f>
        <v>0</v>
      </c>
      <c r="G22" s="608">
        <f>F22-I22</f>
        <v>0</v>
      </c>
      <c r="I22" s="907"/>
      <c r="J22" s="1019" t="s">
        <v>1120</v>
      </c>
    </row>
    <row r="23" spans="1:15" s="25" customFormat="1" ht="29.25" customHeight="1" thickTop="1" thickBot="1">
      <c r="B23" s="1845" t="s">
        <v>969</v>
      </c>
      <c r="C23" s="1846"/>
      <c r="D23" s="1846"/>
      <c r="E23" s="1847"/>
      <c r="F23" s="608">
        <f>ROUNDDOWN(F22,-3)-I22</f>
        <v>0</v>
      </c>
      <c r="G23" s="608"/>
      <c r="I23" s="757"/>
      <c r="J23" s="1019" t="s">
        <v>1121</v>
      </c>
    </row>
    <row r="24" spans="1:15" ht="29" thickTop="1" thickBot="1">
      <c r="B24" s="448" t="s">
        <v>597</v>
      </c>
      <c r="C24" s="680" t="s">
        <v>598</v>
      </c>
      <c r="D24" s="681" t="s">
        <v>598</v>
      </c>
      <c r="E24" s="681" t="s">
        <v>598</v>
      </c>
      <c r="F24" s="606">
        <f>'１３.追加補助対象となる設備等の補助金額集計表'!I17</f>
        <v>0</v>
      </c>
      <c r="G24" s="608">
        <f>F24</f>
        <v>0</v>
      </c>
      <c r="I24" s="754"/>
      <c r="J24" s="1024"/>
    </row>
    <row r="25" spans="1:15" ht="28.5" thickTop="1">
      <c r="B25" s="449" t="s">
        <v>194</v>
      </c>
      <c r="C25" s="607">
        <f>C21</f>
        <v>0</v>
      </c>
      <c r="D25" s="607">
        <f>D21</f>
        <v>0</v>
      </c>
      <c r="E25" s="607">
        <f>E21</f>
        <v>0</v>
      </c>
      <c r="F25" s="599">
        <f>IF(SUM(F23,F24)&gt;300000000,300000000,SUM(F23,F24))</f>
        <v>0</v>
      </c>
      <c r="G25" s="599">
        <f>SUM(G22:G24)</f>
        <v>0</v>
      </c>
      <c r="I25" s="42"/>
      <c r="J25" s="1019" t="s">
        <v>1123</v>
      </c>
    </row>
    <row r="26" spans="1:15">
      <c r="B26" s="30" t="s">
        <v>273</v>
      </c>
      <c r="C26" s="85"/>
      <c r="J26" s="1024"/>
      <c r="M26" s="42"/>
      <c r="N26" s="42"/>
      <c r="O26" s="42"/>
    </row>
    <row r="27" spans="1:15" ht="21">
      <c r="A27" s="23"/>
      <c r="B27" s="26" t="s">
        <v>195</v>
      </c>
      <c r="C27" s="27" t="s">
        <v>190</v>
      </c>
      <c r="D27" s="26" t="s">
        <v>170</v>
      </c>
      <c r="E27" s="26" t="s">
        <v>191</v>
      </c>
      <c r="F27" s="751" t="s">
        <v>271</v>
      </c>
      <c r="G27" s="751" t="s">
        <v>271</v>
      </c>
      <c r="I27" s="906" t="s">
        <v>758</v>
      </c>
      <c r="J27" s="1024"/>
    </row>
    <row r="28" spans="1:15">
      <c r="B28" s="26" t="s">
        <v>193</v>
      </c>
      <c r="C28" s="603">
        <f>SUM(D28:E28)</f>
        <v>0</v>
      </c>
      <c r="D28" s="603">
        <f>'６-２.補助対象経費総括表（2年目）'!Q53</f>
        <v>0</v>
      </c>
      <c r="E28" s="603">
        <f>'９.費用明細書（共用部）'!W71</f>
        <v>0</v>
      </c>
      <c r="F28" s="603">
        <f>ROUNDDOWN(D28*1/3,0)</f>
        <v>0</v>
      </c>
      <c r="G28" s="755"/>
      <c r="I28" s="905"/>
      <c r="J28" s="1024"/>
    </row>
    <row r="29" spans="1:15" s="25" customFormat="1" ht="29.25" customHeight="1" thickBot="1">
      <c r="B29" s="1836" t="s">
        <v>795</v>
      </c>
      <c r="C29" s="1837"/>
      <c r="D29" s="1837"/>
      <c r="E29" s="1838"/>
      <c r="F29" s="608">
        <f>ROUNDDOWN(F28,-3)</f>
        <v>0</v>
      </c>
      <c r="G29" s="608">
        <f>F29-I29</f>
        <v>0</v>
      </c>
      <c r="I29" s="907"/>
      <c r="J29" s="1019" t="s">
        <v>1120</v>
      </c>
    </row>
    <row r="30" spans="1:15" s="25" customFormat="1" ht="29.25" customHeight="1" thickTop="1" thickBot="1">
      <c r="B30" s="1845" t="s">
        <v>969</v>
      </c>
      <c r="C30" s="1846"/>
      <c r="D30" s="1846"/>
      <c r="E30" s="1847"/>
      <c r="F30" s="608">
        <f>ROUNDDOWN(F29,-3)-I29</f>
        <v>0</v>
      </c>
      <c r="G30" s="608"/>
      <c r="I30" s="757"/>
      <c r="J30" s="1019" t="s">
        <v>1121</v>
      </c>
    </row>
    <row r="31" spans="1:15" ht="29" thickTop="1" thickBot="1">
      <c r="B31" s="448" t="s">
        <v>597</v>
      </c>
      <c r="C31" s="680" t="s">
        <v>598</v>
      </c>
      <c r="D31" s="681" t="s">
        <v>598</v>
      </c>
      <c r="E31" s="681" t="s">
        <v>598</v>
      </c>
      <c r="F31" s="606">
        <f>'１３.追加補助対象となる設備等の補助金額集計表'!I31</f>
        <v>0</v>
      </c>
      <c r="G31" s="608">
        <f>F31</f>
        <v>0</v>
      </c>
      <c r="I31" s="754"/>
      <c r="J31" s="1024"/>
    </row>
    <row r="32" spans="1:15" ht="28.5" thickTop="1">
      <c r="B32" s="449" t="s">
        <v>194</v>
      </c>
      <c r="C32" s="607">
        <f>C28</f>
        <v>0</v>
      </c>
      <c r="D32" s="607">
        <f>D28</f>
        <v>0</v>
      </c>
      <c r="E32" s="607">
        <f>E28</f>
        <v>0</v>
      </c>
      <c r="F32" s="599">
        <f>IF(SUM(F30,F31)&gt;300000000,300000000,SUM(F30,F31))</f>
        <v>0</v>
      </c>
      <c r="G32" s="599">
        <f>SUM(G29,G31)</f>
        <v>0</v>
      </c>
      <c r="I32" s="42"/>
      <c r="J32" s="1019" t="s">
        <v>1123</v>
      </c>
    </row>
    <row r="33" spans="1:10">
      <c r="B33" s="30" t="s">
        <v>274</v>
      </c>
      <c r="C33" s="85"/>
      <c r="J33" s="1024"/>
    </row>
    <row r="34" spans="1:10" ht="21">
      <c r="A34" s="23"/>
      <c r="B34" s="26" t="s">
        <v>195</v>
      </c>
      <c r="C34" s="27" t="s">
        <v>190</v>
      </c>
      <c r="D34" s="26" t="s">
        <v>170</v>
      </c>
      <c r="E34" s="26" t="s">
        <v>191</v>
      </c>
      <c r="F34" s="751" t="s">
        <v>271</v>
      </c>
      <c r="G34" s="751" t="s">
        <v>271</v>
      </c>
      <c r="I34" s="906" t="s">
        <v>758</v>
      </c>
      <c r="J34" s="1024"/>
    </row>
    <row r="35" spans="1:10">
      <c r="B35" s="26" t="s">
        <v>193</v>
      </c>
      <c r="C35" s="603">
        <f>SUM(D35:E35)</f>
        <v>0</v>
      </c>
      <c r="D35" s="603">
        <f>'６-３.補助対象経費総括表（3年目）'!Q53</f>
        <v>0</v>
      </c>
      <c r="E35" s="603">
        <f>'９.費用明細書（共用部）'!AI71</f>
        <v>0</v>
      </c>
      <c r="F35" s="603">
        <f>ROUNDDOWN(D35*1/3,0)</f>
        <v>0</v>
      </c>
      <c r="G35" s="755"/>
      <c r="I35" s="908"/>
      <c r="J35" s="1024"/>
    </row>
    <row r="36" spans="1:10" s="25" customFormat="1" ht="29.25" customHeight="1" thickBot="1">
      <c r="B36" s="1836" t="s">
        <v>795</v>
      </c>
      <c r="C36" s="1837"/>
      <c r="D36" s="1837"/>
      <c r="E36" s="1838"/>
      <c r="F36" s="608">
        <f>ROUNDDOWN(F35,-3)</f>
        <v>0</v>
      </c>
      <c r="G36" s="608">
        <f>F36-I36</f>
        <v>0</v>
      </c>
      <c r="I36" s="907"/>
      <c r="J36" s="1019" t="s">
        <v>1120</v>
      </c>
    </row>
    <row r="37" spans="1:10" s="25" customFormat="1" ht="29.25" customHeight="1" thickTop="1" thickBot="1">
      <c r="B37" s="1845" t="s">
        <v>969</v>
      </c>
      <c r="C37" s="1846"/>
      <c r="D37" s="1846"/>
      <c r="E37" s="1847"/>
      <c r="F37" s="608">
        <f>ROUNDDOWN(F36,-3)-I36</f>
        <v>0</v>
      </c>
      <c r="G37" s="608"/>
      <c r="I37" s="757"/>
      <c r="J37" s="1019" t="s">
        <v>1121</v>
      </c>
    </row>
    <row r="38" spans="1:10" ht="29" thickTop="1" thickBot="1">
      <c r="B38" s="448" t="s">
        <v>597</v>
      </c>
      <c r="C38" s="680" t="s">
        <v>598</v>
      </c>
      <c r="D38" s="681" t="s">
        <v>598</v>
      </c>
      <c r="E38" s="681" t="s">
        <v>598</v>
      </c>
      <c r="F38" s="606">
        <f>'１３.追加補助対象となる設備等の補助金額集計表'!I45</f>
        <v>0</v>
      </c>
      <c r="G38" s="608">
        <f>F38</f>
        <v>0</v>
      </c>
      <c r="I38" s="754"/>
      <c r="J38" s="1024"/>
    </row>
    <row r="39" spans="1:10" ht="28.5" thickTop="1">
      <c r="B39" s="449" t="s">
        <v>194</v>
      </c>
      <c r="C39" s="607">
        <f>C35</f>
        <v>0</v>
      </c>
      <c r="D39" s="607">
        <f>D35</f>
        <v>0</v>
      </c>
      <c r="E39" s="607">
        <f>E35</f>
        <v>0</v>
      </c>
      <c r="F39" s="599">
        <f>IF(SUM(F37,F38)&gt;300000000,300000000,SUM(F37,F38))</f>
        <v>0</v>
      </c>
      <c r="G39" s="599">
        <f>IF(SUM(G35:G38)&gt;300000000,300000000,SUM(G35:G38))</f>
        <v>0</v>
      </c>
      <c r="I39" s="42"/>
      <c r="J39" s="1019" t="s">
        <v>1123</v>
      </c>
    </row>
    <row r="40" spans="1:10">
      <c r="B40" s="30" t="s">
        <v>275</v>
      </c>
      <c r="C40" s="85"/>
      <c r="J40" s="1024"/>
    </row>
    <row r="41" spans="1:10" ht="21">
      <c r="A41" s="23"/>
      <c r="B41" s="26" t="s">
        <v>195</v>
      </c>
      <c r="C41" s="27" t="s">
        <v>190</v>
      </c>
      <c r="D41" s="26" t="s">
        <v>170</v>
      </c>
      <c r="E41" s="26" t="s">
        <v>191</v>
      </c>
      <c r="F41" s="751" t="s">
        <v>271</v>
      </c>
      <c r="G41" s="751" t="s">
        <v>271</v>
      </c>
      <c r="I41" s="906" t="s">
        <v>758</v>
      </c>
      <c r="J41" s="1024"/>
    </row>
    <row r="42" spans="1:10">
      <c r="B42" s="26" t="s">
        <v>193</v>
      </c>
      <c r="C42" s="603">
        <f>SUM(D42:E42)</f>
        <v>0</v>
      </c>
      <c r="D42" s="603">
        <f>'６-４.補助対象経費総括表（4年目）'!Q53</f>
        <v>0</v>
      </c>
      <c r="E42" s="603">
        <f>'９.費用明細書（共用部）'!AU71</f>
        <v>0</v>
      </c>
      <c r="F42" s="603">
        <f>ROUNDDOWN(D42*1/3,0)</f>
        <v>0</v>
      </c>
      <c r="G42" s="755"/>
      <c r="I42" s="905"/>
      <c r="J42" s="1024"/>
    </row>
    <row r="43" spans="1:10" s="25" customFormat="1" ht="29.25" customHeight="1" thickBot="1">
      <c r="B43" s="1836" t="s">
        <v>795</v>
      </c>
      <c r="C43" s="1837"/>
      <c r="D43" s="1837"/>
      <c r="E43" s="1838"/>
      <c r="F43" s="608">
        <f>ROUNDDOWN(F42,-3)</f>
        <v>0</v>
      </c>
      <c r="G43" s="608">
        <f>F43-I43</f>
        <v>0</v>
      </c>
      <c r="I43" s="907"/>
      <c r="J43" s="1019" t="s">
        <v>1120</v>
      </c>
    </row>
    <row r="44" spans="1:10" s="25" customFormat="1" ht="29.25" customHeight="1" thickTop="1" thickBot="1">
      <c r="B44" s="1845" t="s">
        <v>969</v>
      </c>
      <c r="C44" s="1846"/>
      <c r="D44" s="1846"/>
      <c r="E44" s="1847"/>
      <c r="F44" s="608">
        <f>ROUNDDOWN(F43,-3)-I43</f>
        <v>0</v>
      </c>
      <c r="G44" s="608"/>
      <c r="I44" s="757"/>
      <c r="J44" s="1019" t="s">
        <v>1121</v>
      </c>
    </row>
    <row r="45" spans="1:10" ht="29" thickTop="1" thickBot="1">
      <c r="B45" s="448" t="s">
        <v>597</v>
      </c>
      <c r="C45" s="680" t="s">
        <v>598</v>
      </c>
      <c r="D45" s="681" t="s">
        <v>598</v>
      </c>
      <c r="E45" s="681" t="s">
        <v>598</v>
      </c>
      <c r="F45" s="606">
        <f>'１３.追加補助対象となる設備等の補助金額集計表'!I59</f>
        <v>0</v>
      </c>
      <c r="G45" s="608">
        <f>F45</f>
        <v>0</v>
      </c>
      <c r="I45" s="754"/>
      <c r="J45" s="1024"/>
    </row>
    <row r="46" spans="1:10" ht="28.5" thickTop="1">
      <c r="B46" s="449" t="s">
        <v>194</v>
      </c>
      <c r="C46" s="607">
        <f>C42</f>
        <v>0</v>
      </c>
      <c r="D46" s="607">
        <f>D42</f>
        <v>0</v>
      </c>
      <c r="E46" s="607">
        <f>E42</f>
        <v>0</v>
      </c>
      <c r="F46" s="599">
        <f>IF(SUM(F44,F45)&gt;300000000,300000000,SUM(F44,F45))</f>
        <v>0</v>
      </c>
      <c r="G46" s="599">
        <f>SUM(G43,G45)</f>
        <v>0</v>
      </c>
      <c r="I46" s="42"/>
      <c r="J46" s="1019" t="s">
        <v>1123</v>
      </c>
    </row>
    <row r="47" spans="1:10">
      <c r="J47" s="1024"/>
    </row>
    <row r="48" spans="1:10">
      <c r="J48" s="1024"/>
    </row>
  </sheetData>
  <sheetProtection algorithmName="SHA-512" hashValue="DHXhde9yrkW9rf754viRNkxX5uxlGKjLLbybz0L7QfKpUVJeCoXdF7w+nk2+xu5bYuXG7FWFls8SmS31ONgTcg==" saltValue="AiMa2yX1FBTWtoD/9sm2pA==" spinCount="100000" sheet="1" formatCells="0" formatRows="0" deleteRows="0" selectLockedCells="1" autoFilter="0" pivotTables="0"/>
  <mergeCells count="13">
    <mergeCell ref="B30:E30"/>
    <mergeCell ref="B23:E23"/>
    <mergeCell ref="B37:E37"/>
    <mergeCell ref="B44:E44"/>
    <mergeCell ref="B36:E36"/>
    <mergeCell ref="B43:E43"/>
    <mergeCell ref="B29:E29"/>
    <mergeCell ref="B22:E22"/>
    <mergeCell ref="J9:J11"/>
    <mergeCell ref="B2:F2"/>
    <mergeCell ref="B3:D3"/>
    <mergeCell ref="B4:D4"/>
    <mergeCell ref="C5:E5"/>
  </mergeCells>
  <phoneticPr fontId="22"/>
  <conditionalFormatting sqref="B27:B28 B34:B35 B41:B42 B5 B8:B14 B18:B21">
    <cfRule type="notContainsBlanks" dxfId="468" priority="18">
      <formula>LEN(TRIM(B5))&gt;0</formula>
    </cfRule>
  </conditionalFormatting>
  <conditionalFormatting sqref="F9:F10 F13">
    <cfRule type="expression" dxfId="461" priority="17">
      <formula>_xlfn.ISFORMULA(F9)=TRUE</formula>
    </cfRule>
  </conditionalFormatting>
  <conditionalFormatting sqref="F12">
    <cfRule type="expression" dxfId="460" priority="656">
      <formula>$I$11&gt;0</formula>
    </cfRule>
  </conditionalFormatting>
  <conditionalFormatting sqref="F14">
    <cfRule type="expression" dxfId="459" priority="14">
      <formula>$F$14&gt;800000000</formula>
    </cfRule>
  </conditionalFormatting>
  <conditionalFormatting sqref="F32">
    <cfRule type="expression" dxfId="458" priority="22">
      <formula>$F$32&gt;#REF!</formula>
    </cfRule>
  </conditionalFormatting>
  <conditionalFormatting sqref="F46">
    <cfRule type="expression" dxfId="457" priority="24">
      <formula>$F$46&gt;#REF!</formula>
    </cfRule>
  </conditionalFormatting>
  <conditionalFormatting sqref="F14:G14">
    <cfRule type="expression" dxfId="456" priority="27">
      <formula>$F$14&gt;#REF!</formula>
    </cfRule>
  </conditionalFormatting>
  <conditionalFormatting sqref="F25:G25">
    <cfRule type="expression" dxfId="455" priority="21">
      <formula>$F$25&gt;#REF!</formula>
    </cfRule>
  </conditionalFormatting>
  <conditionalFormatting sqref="F39:G39">
    <cfRule type="expression" dxfId="454" priority="23">
      <formula>$F$39&gt;#REF!</formula>
    </cfRule>
  </conditionalFormatting>
  <conditionalFormatting sqref="G9:G13">
    <cfRule type="expression" dxfId="453" priority="20">
      <formula>_xlfn.ISFORMULA(G9)=TRUE</formula>
    </cfRule>
  </conditionalFormatting>
  <conditionalFormatting sqref="G11:G12">
    <cfRule type="expression" dxfId="452" priority="29">
      <formula>$G$11&gt;#REF!</formula>
    </cfRule>
  </conditionalFormatting>
  <conditionalFormatting sqref="G32">
    <cfRule type="expression" dxfId="451" priority="25">
      <formula>$G$32&gt;#REF!</formula>
    </cfRule>
  </conditionalFormatting>
  <conditionalFormatting sqref="G46">
    <cfRule type="expression" dxfId="450" priority="26">
      <formula>$G$46&gt;#REF!</formula>
    </cfRule>
  </conditionalFormatting>
  <conditionalFormatting sqref="I11:I12 I22:I23 I29:I30 I36:I37 I43:I44">
    <cfRule type="expression" dxfId="449" priority="650">
      <formula>$I$11=0</formula>
    </cfRule>
  </conditionalFormatting>
  <conditionalFormatting sqref="J6:J7">
    <cfRule type="expression" dxfId="448" priority="16">
      <formula>$F$14&gt;$K$5</formula>
    </cfRule>
    <cfRule type="expression" dxfId="447" priority="19">
      <formula>$F$14&gt;#REF!</formula>
    </cfRule>
  </conditionalFormatting>
  <conditionalFormatting sqref="J9">
    <cfRule type="expression" dxfId="446" priority="1">
      <formula>$I$11&lt;=0</formula>
    </cfRule>
  </conditionalFormatting>
  <conditionalFormatting sqref="J12">
    <cfRule type="expression" dxfId="445" priority="655">
      <formula>$K$11&lt;=0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&amp;R&amp;K00-041R6高層ZEH-M_ver.1.1</oddFooter>
  </headerFooter>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F30 B31:F32</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F37 B38:F39</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F44 B45:F46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1124</v>
      </c>
    </row>
    <row r="2" spans="1:20">
      <c r="A2" s="266"/>
      <c r="B2" s="1935" t="s">
        <v>1125</v>
      </c>
      <c r="C2" s="1935"/>
      <c r="D2" s="1935"/>
      <c r="E2" s="1935"/>
      <c r="F2" s="1935"/>
      <c r="G2" s="1935"/>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6" t="s">
        <v>167</v>
      </c>
      <c r="C4" s="1937"/>
      <c r="D4" s="1937"/>
      <c r="E4" s="1937"/>
      <c r="F4" s="1938"/>
      <c r="G4" s="1939" t="s">
        <v>270</v>
      </c>
      <c r="H4" s="1940"/>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6" t="s">
        <v>168</v>
      </c>
      <c r="C6" s="1937"/>
      <c r="D6" s="1937"/>
      <c r="E6" s="1937"/>
      <c r="F6" s="1938"/>
      <c r="G6" s="1941" t="str">
        <f>'２.全体概要'!C7</f>
        <v/>
      </c>
      <c r="H6" s="1942"/>
      <c r="I6" s="1942"/>
      <c r="J6" s="1942"/>
      <c r="K6" s="1942"/>
      <c r="L6" s="1942"/>
      <c r="M6" s="1942"/>
      <c r="N6" s="1942"/>
      <c r="O6" s="1942"/>
      <c r="P6" s="1942"/>
      <c r="Q6" s="1942"/>
      <c r="R6" s="1942"/>
      <c r="S6" s="273" t="s">
        <v>1357</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22" t="s">
        <v>192</v>
      </c>
      <c r="C8" s="1923"/>
      <c r="D8" s="1888" t="s">
        <v>169</v>
      </c>
      <c r="E8" s="1889"/>
      <c r="F8" s="1889"/>
      <c r="G8" s="1889"/>
      <c r="H8" s="1889"/>
      <c r="I8" s="1889"/>
      <c r="J8" s="1889"/>
      <c r="K8" s="1889"/>
      <c r="L8" s="1889"/>
      <c r="M8" s="1889"/>
      <c r="N8" s="1889"/>
      <c r="O8" s="1889"/>
      <c r="P8" s="1890"/>
      <c r="Q8" s="1889" t="s">
        <v>170</v>
      </c>
      <c r="R8" s="1889"/>
      <c r="S8" s="524" t="s">
        <v>171</v>
      </c>
    </row>
    <row r="9" spans="1:20" ht="28.5" customHeight="1">
      <c r="A9" s="274"/>
      <c r="B9" s="1924"/>
      <c r="C9" s="1925"/>
      <c r="D9" s="1850" t="s">
        <v>1126</v>
      </c>
      <c r="E9" s="1851"/>
      <c r="F9" s="1851"/>
      <c r="G9" s="1851"/>
      <c r="H9" s="1851"/>
      <c r="I9" s="1851"/>
      <c r="J9" s="1851"/>
      <c r="K9" s="1851"/>
      <c r="L9" s="1851"/>
      <c r="M9" s="1851"/>
      <c r="N9" s="525" t="s">
        <v>265</v>
      </c>
      <c r="O9" s="526">
        <f>'２.全体概要'!I15</f>
        <v>0</v>
      </c>
      <c r="P9" s="527" t="s">
        <v>267</v>
      </c>
      <c r="Q9" s="528">
        <f>IF(O9=0,0,200000+(2000*O9))</f>
        <v>0</v>
      </c>
      <c r="R9" s="527" t="s">
        <v>123</v>
      </c>
      <c r="S9" s="273" t="s">
        <v>269</v>
      </c>
      <c r="T9" s="191" t="s">
        <v>956</v>
      </c>
    </row>
    <row r="10" spans="1:20" ht="28.5" thickBot="1">
      <c r="A10" s="274"/>
      <c r="B10" s="1924"/>
      <c r="C10" s="1925"/>
      <c r="D10" s="1900" t="s">
        <v>592</v>
      </c>
      <c r="E10" s="1901"/>
      <c r="F10" s="1901"/>
      <c r="G10" s="1901"/>
      <c r="H10" s="1901"/>
      <c r="I10" s="1901"/>
      <c r="J10" s="1901"/>
      <c r="K10" s="1901"/>
      <c r="L10" s="1901"/>
      <c r="M10" s="1901"/>
      <c r="N10" s="529" t="s">
        <v>266</v>
      </c>
      <c r="O10" s="961">
        <f>'２.全体概要'!I15</f>
        <v>0</v>
      </c>
      <c r="P10" s="530" t="s">
        <v>267</v>
      </c>
      <c r="Q10" s="531">
        <f>IF(O10=0,0,200000+(6000*O10))</f>
        <v>0</v>
      </c>
      <c r="R10" s="530" t="s">
        <v>123</v>
      </c>
      <c r="S10" s="532" t="s">
        <v>651</v>
      </c>
      <c r="T10" s="191" t="s">
        <v>953</v>
      </c>
    </row>
    <row r="11" spans="1:20" ht="28.5" thickTop="1">
      <c r="A11" s="274"/>
      <c r="B11" s="1926"/>
      <c r="C11" s="1927"/>
      <c r="D11" s="1848" t="s">
        <v>268</v>
      </c>
      <c r="E11" s="1849"/>
      <c r="F11" s="1849"/>
      <c r="G11" s="1849"/>
      <c r="H11" s="1849"/>
      <c r="I11" s="1849"/>
      <c r="J11" s="1849"/>
      <c r="K11" s="1849"/>
      <c r="L11" s="1849"/>
      <c r="M11" s="1849"/>
      <c r="N11" s="1849"/>
      <c r="O11" s="1849"/>
      <c r="P11" s="533" t="s">
        <v>305</v>
      </c>
      <c r="Q11" s="534">
        <f>Q9+Q10</f>
        <v>0</v>
      </c>
      <c r="R11" s="535" t="s">
        <v>123</v>
      </c>
      <c r="S11" s="536" t="s">
        <v>652</v>
      </c>
    </row>
    <row r="12" spans="1:20" ht="108" customHeight="1" thickBot="1">
      <c r="A12" s="274"/>
      <c r="B12" s="537" t="s">
        <v>311</v>
      </c>
      <c r="C12" s="1944" t="s">
        <v>172</v>
      </c>
      <c r="D12" s="1900" t="s">
        <v>173</v>
      </c>
      <c r="E12" s="1901"/>
      <c r="F12" s="1901"/>
      <c r="G12" s="1901"/>
      <c r="H12" s="538" t="s">
        <v>304</v>
      </c>
      <c r="I12" s="1907"/>
      <c r="J12" s="1908"/>
      <c r="K12" s="1908"/>
      <c r="L12" s="1908"/>
      <c r="M12" s="1908"/>
      <c r="N12" s="1908"/>
      <c r="O12" s="1908"/>
      <c r="P12" s="1909"/>
      <c r="Q12" s="531">
        <f>SUMIF('４.住戸情報入力'!O:O,G4,'４.住戸情報入力'!N:N)</f>
        <v>0</v>
      </c>
      <c r="R12" s="530" t="s">
        <v>123</v>
      </c>
      <c r="S12" s="539" t="s">
        <v>1127</v>
      </c>
    </row>
    <row r="13" spans="1:20" ht="28.5" customHeight="1" thickTop="1">
      <c r="A13" s="274"/>
      <c r="B13" s="1946" t="s">
        <v>174</v>
      </c>
      <c r="C13" s="1879"/>
      <c r="D13" s="1902" t="s">
        <v>175</v>
      </c>
      <c r="E13" s="1905"/>
      <c r="F13" s="1906"/>
      <c r="G13" s="1906"/>
      <c r="H13" s="1906"/>
      <c r="I13" s="1929" t="s">
        <v>696</v>
      </c>
      <c r="J13" s="1930"/>
      <c r="K13" s="1930"/>
      <c r="L13" s="1931"/>
      <c r="M13" s="1932" t="s">
        <v>697</v>
      </c>
      <c r="N13" s="1933"/>
      <c r="O13" s="1933"/>
      <c r="P13" s="1934"/>
      <c r="Q13" s="717"/>
      <c r="R13" s="718"/>
      <c r="S13" s="1928" t="s">
        <v>1127</v>
      </c>
    </row>
    <row r="14" spans="1:20" ht="28.5" customHeight="1">
      <c r="A14" s="274"/>
      <c r="B14" s="1947"/>
      <c r="C14" s="1879"/>
      <c r="D14" s="1902"/>
      <c r="E14" s="708" t="s">
        <v>694</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11"/>
    </row>
    <row r="15" spans="1:20" ht="28">
      <c r="A15" s="274"/>
      <c r="B15" s="1947"/>
      <c r="C15" s="1879"/>
      <c r="D15" s="1903"/>
      <c r="E15" s="1894" t="s">
        <v>383</v>
      </c>
      <c r="F15" s="1895"/>
      <c r="G15" s="1895"/>
      <c r="H15" s="1895"/>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11"/>
    </row>
    <row r="16" spans="1:20" ht="28">
      <c r="A16" s="274"/>
      <c r="B16" s="1947"/>
      <c r="C16" s="1879"/>
      <c r="D16" s="1903"/>
      <c r="E16" s="1894" t="s">
        <v>384</v>
      </c>
      <c r="F16" s="1895"/>
      <c r="G16" s="1895"/>
      <c r="H16" s="1895"/>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11"/>
    </row>
    <row r="17" spans="1:23" ht="28">
      <c r="A17" s="274"/>
      <c r="B17" s="1947"/>
      <c r="C17" s="1879"/>
      <c r="D17" s="1903"/>
      <c r="E17" s="1894" t="s">
        <v>385</v>
      </c>
      <c r="F17" s="1895"/>
      <c r="G17" s="1895"/>
      <c r="H17" s="1895"/>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11"/>
    </row>
    <row r="18" spans="1:23" ht="28">
      <c r="A18" s="274"/>
      <c r="B18" s="1947"/>
      <c r="C18" s="1879"/>
      <c r="D18" s="1903"/>
      <c r="E18" s="1894" t="s">
        <v>386</v>
      </c>
      <c r="F18" s="1895"/>
      <c r="G18" s="1895"/>
      <c r="H18" s="1895"/>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11"/>
    </row>
    <row r="19" spans="1:23" ht="28">
      <c r="A19" s="274"/>
      <c r="B19" s="1947"/>
      <c r="C19" s="1879"/>
      <c r="D19" s="1903"/>
      <c r="E19" s="1894" t="s">
        <v>387</v>
      </c>
      <c r="F19" s="1895"/>
      <c r="G19" s="1895"/>
      <c r="H19" s="1895"/>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11"/>
    </row>
    <row r="20" spans="1:23" ht="28">
      <c r="A20" s="274"/>
      <c r="B20" s="1947"/>
      <c r="C20" s="1879"/>
      <c r="D20" s="1903"/>
      <c r="E20" s="1894" t="s">
        <v>388</v>
      </c>
      <c r="F20" s="1895"/>
      <c r="G20" s="1895"/>
      <c r="H20" s="1895"/>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11"/>
    </row>
    <row r="21" spans="1:23" ht="28.5" thickBot="1">
      <c r="A21" s="274"/>
      <c r="B21" s="1947"/>
      <c r="C21" s="1879"/>
      <c r="D21" s="1904"/>
      <c r="E21" s="1897" t="s">
        <v>389</v>
      </c>
      <c r="F21" s="1898"/>
      <c r="G21" s="1898"/>
      <c r="H21" s="1898"/>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12"/>
    </row>
    <row r="22" spans="1:23" s="191" customFormat="1" ht="28.5" thickTop="1">
      <c r="A22" s="274"/>
      <c r="B22" s="1947"/>
      <c r="C22" s="1879"/>
      <c r="D22" s="1848" t="s">
        <v>307</v>
      </c>
      <c r="E22" s="1849"/>
      <c r="F22" s="1849"/>
      <c r="G22" s="1849"/>
      <c r="H22" s="1849"/>
      <c r="I22" s="1849"/>
      <c r="J22" s="1849"/>
      <c r="K22" s="1849"/>
      <c r="L22" s="1849"/>
      <c r="M22" s="1849"/>
      <c r="N22" s="1849"/>
      <c r="O22" s="1849"/>
      <c r="P22" s="533" t="s">
        <v>298</v>
      </c>
      <c r="Q22" s="534">
        <f>SUM(Q14:Q21)</f>
        <v>0</v>
      </c>
      <c r="R22" s="535" t="s">
        <v>123</v>
      </c>
      <c r="S22" s="552"/>
      <c r="U22" s="3"/>
      <c r="V22" s="3"/>
      <c r="W22" s="3"/>
    </row>
    <row r="23" spans="1:23" s="191" customFormat="1" ht="27.75" customHeight="1">
      <c r="A23" s="274"/>
      <c r="B23" s="1947"/>
      <c r="C23" s="1879"/>
      <c r="D23" s="1920" t="s">
        <v>404</v>
      </c>
      <c r="E23" s="1891" t="s">
        <v>594</v>
      </c>
      <c r="F23" s="1892"/>
      <c r="G23" s="1892"/>
      <c r="H23" s="1892"/>
      <c r="I23" s="1892"/>
      <c r="J23" s="1892"/>
      <c r="K23" s="1892"/>
      <c r="L23" s="1893"/>
      <c r="M23" s="540">
        <v>340000</v>
      </c>
      <c r="N23" s="541" t="s">
        <v>123</v>
      </c>
      <c r="O23" s="553">
        <f>COUNTIFS('４.住戸情報入力'!AB:AB,E23,'４.住戸情報入力'!AC:AC,$G$4)</f>
        <v>0</v>
      </c>
      <c r="P23" s="545" t="s">
        <v>176</v>
      </c>
      <c r="Q23" s="547">
        <f>M23*O23</f>
        <v>0</v>
      </c>
      <c r="R23" s="545" t="s">
        <v>123</v>
      </c>
      <c r="S23" s="1910" t="s">
        <v>1127</v>
      </c>
      <c r="U23" s="3"/>
      <c r="V23" s="3"/>
      <c r="W23" s="3"/>
    </row>
    <row r="24" spans="1:23" s="191" customFormat="1" ht="27.75" customHeight="1">
      <c r="A24" s="274"/>
      <c r="B24" s="1947"/>
      <c r="C24" s="1879"/>
      <c r="D24" s="1921"/>
      <c r="E24" s="1894" t="s">
        <v>595</v>
      </c>
      <c r="F24" s="1895"/>
      <c r="G24" s="1895"/>
      <c r="H24" s="1895"/>
      <c r="I24" s="1895"/>
      <c r="J24" s="1895"/>
      <c r="K24" s="1895"/>
      <c r="L24" s="1896"/>
      <c r="M24" s="544">
        <v>430000</v>
      </c>
      <c r="N24" s="545" t="s">
        <v>123</v>
      </c>
      <c r="O24" s="554">
        <f>COUNTIFS('４.住戸情報入力'!AB:AB,E24,'４.住戸情報入力'!AC:AC,$G$4)</f>
        <v>0</v>
      </c>
      <c r="P24" s="545" t="s">
        <v>176</v>
      </c>
      <c r="Q24" s="547">
        <f>M24*O24</f>
        <v>0</v>
      </c>
      <c r="R24" s="545" t="s">
        <v>123</v>
      </c>
      <c r="S24" s="1911"/>
      <c r="U24" s="3"/>
      <c r="V24" s="3"/>
      <c r="W24" s="3"/>
    </row>
    <row r="25" spans="1:23" s="191" customFormat="1" ht="27.75" customHeight="1">
      <c r="A25" s="274"/>
      <c r="B25" s="1947"/>
      <c r="C25" s="1879"/>
      <c r="D25" s="1921"/>
      <c r="E25" s="1894" t="s">
        <v>596</v>
      </c>
      <c r="F25" s="1895"/>
      <c r="G25" s="1895"/>
      <c r="H25" s="1895"/>
      <c r="I25" s="1895"/>
      <c r="J25" s="1895"/>
      <c r="K25" s="1895"/>
      <c r="L25" s="1896"/>
      <c r="M25" s="544">
        <v>480000</v>
      </c>
      <c r="N25" s="545" t="s">
        <v>123</v>
      </c>
      <c r="O25" s="546">
        <f>COUNTIFS('４.住戸情報入力'!AB:AB,E25,'４.住戸情報入力'!AC:AC,$G$4)</f>
        <v>0</v>
      </c>
      <c r="P25" s="545" t="s">
        <v>176</v>
      </c>
      <c r="Q25" s="547">
        <f>M25*O25</f>
        <v>0</v>
      </c>
      <c r="R25" s="545" t="s">
        <v>123</v>
      </c>
      <c r="S25" s="1911"/>
      <c r="U25" s="3"/>
      <c r="V25" s="3"/>
      <c r="W25" s="3"/>
    </row>
    <row r="26" spans="1:23" s="191" customFormat="1" ht="27.75" customHeight="1" thickBot="1">
      <c r="A26" s="274"/>
      <c r="B26" s="1947"/>
      <c r="C26" s="1879"/>
      <c r="D26" s="1921"/>
      <c r="E26" s="1897" t="s">
        <v>390</v>
      </c>
      <c r="F26" s="1898"/>
      <c r="G26" s="1898"/>
      <c r="H26" s="1898"/>
      <c r="I26" s="1898"/>
      <c r="J26" s="1898"/>
      <c r="K26" s="1898"/>
      <c r="L26" s="1899"/>
      <c r="M26" s="555">
        <v>670000</v>
      </c>
      <c r="N26" s="549" t="s">
        <v>123</v>
      </c>
      <c r="O26" s="550">
        <f>COUNTIFS('４.住戸情報入力'!AB:AB,E26,'４.住戸情報入力'!AC:AC,$G$4)</f>
        <v>0</v>
      </c>
      <c r="P26" s="549" t="s">
        <v>176</v>
      </c>
      <c r="Q26" s="551">
        <f>M26*O26</f>
        <v>0</v>
      </c>
      <c r="R26" s="549" t="s">
        <v>123</v>
      </c>
      <c r="S26" s="1912"/>
      <c r="U26" s="3"/>
      <c r="V26" s="3"/>
      <c r="W26" s="3"/>
    </row>
    <row r="27" spans="1:23" s="191" customFormat="1" ht="27.75" customHeight="1" thickTop="1">
      <c r="A27" s="274"/>
      <c r="B27" s="1947"/>
      <c r="C27" s="1879"/>
      <c r="D27" s="1848" t="s">
        <v>307</v>
      </c>
      <c r="E27" s="1849"/>
      <c r="F27" s="1849"/>
      <c r="G27" s="1849"/>
      <c r="H27" s="1849"/>
      <c r="I27" s="1849"/>
      <c r="J27" s="1849"/>
      <c r="K27" s="1849"/>
      <c r="L27" s="533" t="s">
        <v>299</v>
      </c>
      <c r="M27" s="736"/>
      <c r="N27" s="716"/>
      <c r="O27" s="716"/>
      <c r="P27" s="533" t="s">
        <v>299</v>
      </c>
      <c r="Q27" s="534">
        <f>SUM(Q23:Q26)</f>
        <v>0</v>
      </c>
      <c r="R27" s="535" t="s">
        <v>123</v>
      </c>
      <c r="S27" s="552"/>
      <c r="U27" s="3"/>
      <c r="V27" s="3"/>
      <c r="W27" s="3"/>
    </row>
    <row r="28" spans="1:23" s="191" customFormat="1" ht="28.5" customHeight="1">
      <c r="A28" s="274"/>
      <c r="B28" s="1947"/>
      <c r="C28" s="1879"/>
      <c r="D28" s="1903" t="s">
        <v>177</v>
      </c>
      <c r="E28" s="1850" t="s">
        <v>549</v>
      </c>
      <c r="F28" s="1851"/>
      <c r="G28" s="1851"/>
      <c r="H28" s="1851"/>
      <c r="I28" s="1851"/>
      <c r="J28" s="1851"/>
      <c r="K28" s="1851"/>
      <c r="L28" s="1852"/>
      <c r="M28" s="558">
        <v>100000</v>
      </c>
      <c r="N28" s="527" t="s">
        <v>123</v>
      </c>
      <c r="O28" s="559">
        <f>COUNTIFS('４.住戸情報入力'!AD:AD,E28,'４.住戸情報入力'!AE:AE,$G$4)+COUNTIFS('４.住戸情報入力'!AF:AF,E28,'４.住戸情報入力'!AG:AG,$G$4)</f>
        <v>0</v>
      </c>
      <c r="P28" s="527" t="s">
        <v>176</v>
      </c>
      <c r="Q28" s="528">
        <f>M28*O28</f>
        <v>0</v>
      </c>
      <c r="R28" s="527" t="s">
        <v>123</v>
      </c>
      <c r="S28" s="1910" t="s">
        <v>1127</v>
      </c>
      <c r="U28" s="3"/>
      <c r="V28" s="3"/>
      <c r="W28" s="3"/>
    </row>
    <row r="29" spans="1:23" s="191" customFormat="1" ht="27.75" customHeight="1">
      <c r="A29" s="274"/>
      <c r="B29" s="1947"/>
      <c r="C29" s="1879"/>
      <c r="D29" s="1903"/>
      <c r="E29" s="1850" t="s">
        <v>965</v>
      </c>
      <c r="F29" s="1851"/>
      <c r="G29" s="1851"/>
      <c r="H29" s="1851"/>
      <c r="I29" s="1851"/>
      <c r="J29" s="1851"/>
      <c r="K29" s="1851"/>
      <c r="L29" s="1852"/>
      <c r="M29" s="560">
        <v>380000</v>
      </c>
      <c r="N29" s="535" t="s">
        <v>123</v>
      </c>
      <c r="O29" s="559">
        <f>COUNTIFS('４.住戸情報入力'!AD:AD,E29,'４.住戸情報入力'!AE:AE,$G$4)+COUNTIFS('４.住戸情報入力'!AF:AF,E29,'４.住戸情報入力'!AG:AG,$G$4)</f>
        <v>0</v>
      </c>
      <c r="P29" s="535" t="s">
        <v>176</v>
      </c>
      <c r="Q29" s="534">
        <f>M29*O29</f>
        <v>0</v>
      </c>
      <c r="R29" s="535" t="s">
        <v>123</v>
      </c>
      <c r="S29" s="1911"/>
      <c r="U29" s="3"/>
      <c r="V29" s="3"/>
      <c r="W29" s="3"/>
    </row>
    <row r="30" spans="1:23" s="191" customFormat="1" ht="27.75" customHeight="1">
      <c r="A30" s="274"/>
      <c r="B30" s="1947"/>
      <c r="C30" s="1879"/>
      <c r="D30" s="1903"/>
      <c r="E30" s="1859" t="s">
        <v>550</v>
      </c>
      <c r="F30" s="1860"/>
      <c r="G30" s="719"/>
      <c r="H30" s="719"/>
      <c r="I30" s="1853" t="s">
        <v>696</v>
      </c>
      <c r="J30" s="1854"/>
      <c r="K30" s="1854"/>
      <c r="L30" s="1855"/>
      <c r="M30" s="1856" t="s">
        <v>697</v>
      </c>
      <c r="N30" s="1857"/>
      <c r="O30" s="1857"/>
      <c r="P30" s="1858"/>
      <c r="Q30" s="735"/>
      <c r="R30" s="721"/>
      <c r="S30" s="1911"/>
      <c r="U30" s="3"/>
      <c r="V30" s="3"/>
      <c r="W30" s="3"/>
    </row>
    <row r="31" spans="1:23" s="191" customFormat="1" ht="28" customHeight="1">
      <c r="A31" s="274"/>
      <c r="B31" s="1947"/>
      <c r="C31" s="1879"/>
      <c r="D31" s="1903"/>
      <c r="E31" s="1861"/>
      <c r="F31" s="1862"/>
      <c r="G31" s="1894" t="s">
        <v>391</v>
      </c>
      <c r="H31" s="1896"/>
      <c r="I31" s="540">
        <v>460000</v>
      </c>
      <c r="J31" s="541" t="s">
        <v>123</v>
      </c>
      <c r="K31" s="546">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543">
        <f>I31*K31+M31*O31</f>
        <v>0</v>
      </c>
      <c r="R31" s="545" t="s">
        <v>123</v>
      </c>
      <c r="S31" s="1911"/>
      <c r="U31" s="3"/>
      <c r="V31" s="3"/>
      <c r="W31" s="3"/>
    </row>
    <row r="32" spans="1:23" s="191" customFormat="1" ht="28.5" thickBot="1">
      <c r="A32" s="274"/>
      <c r="B32" s="1947"/>
      <c r="C32" s="1879"/>
      <c r="D32" s="1904"/>
      <c r="E32" s="1863"/>
      <c r="F32" s="1864"/>
      <c r="G32" s="1898" t="s">
        <v>390</v>
      </c>
      <c r="H32" s="1898"/>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12"/>
      <c r="U32" s="3"/>
      <c r="V32" s="3"/>
      <c r="W32" s="3"/>
    </row>
    <row r="33" spans="1:23" s="191" customFormat="1" ht="29" thickTop="1" thickBot="1">
      <c r="A33" s="274"/>
      <c r="B33" s="1947"/>
      <c r="C33" s="1879"/>
      <c r="D33" s="1865" t="s">
        <v>307</v>
      </c>
      <c r="E33" s="1866"/>
      <c r="F33" s="1866"/>
      <c r="G33" s="1866"/>
      <c r="H33" s="1866"/>
      <c r="I33" s="1866"/>
      <c r="J33" s="1866"/>
      <c r="K33" s="1866"/>
      <c r="L33" s="1866"/>
      <c r="M33" s="1866"/>
      <c r="N33" s="1866"/>
      <c r="O33" s="1866"/>
      <c r="P33" s="563" t="s">
        <v>300</v>
      </c>
      <c r="Q33" s="564">
        <f>SUM(Q28:Q32)</f>
        <v>0</v>
      </c>
      <c r="R33" s="565" t="s">
        <v>123</v>
      </c>
      <c r="S33" s="566"/>
      <c r="U33" s="3"/>
      <c r="V33" s="3"/>
      <c r="W33" s="3"/>
    </row>
    <row r="34" spans="1:23" s="191" customFormat="1" ht="27.75" customHeight="1" thickTop="1" thickBot="1">
      <c r="A34" s="274"/>
      <c r="B34" s="1947"/>
      <c r="C34" s="1879"/>
      <c r="D34" s="1867" t="s">
        <v>547</v>
      </c>
      <c r="E34" s="1868"/>
      <c r="F34" s="1868"/>
      <c r="G34" s="1868"/>
      <c r="H34" s="1868"/>
      <c r="I34" s="1868"/>
      <c r="J34" s="1868"/>
      <c r="K34" s="1868"/>
      <c r="L34" s="1868"/>
      <c r="M34" s="1868"/>
      <c r="N34" s="1869"/>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1127</v>
      </c>
      <c r="U34" s="3"/>
      <c r="V34" s="3"/>
      <c r="W34" s="3"/>
    </row>
    <row r="35" spans="1:23" s="191" customFormat="1" ht="27.75" customHeight="1" thickTop="1" thickBot="1">
      <c r="A35" s="274"/>
      <c r="B35" s="1947"/>
      <c r="C35" s="1879"/>
      <c r="D35" s="1867" t="s">
        <v>548</v>
      </c>
      <c r="E35" s="1868"/>
      <c r="F35" s="1868"/>
      <c r="G35" s="1868"/>
      <c r="H35" s="1868"/>
      <c r="I35" s="1868"/>
      <c r="J35" s="1868"/>
      <c r="K35" s="1868"/>
      <c r="L35" s="1868"/>
      <c r="M35" s="1868"/>
      <c r="N35" s="1869"/>
      <c r="O35" s="571" t="s">
        <v>493</v>
      </c>
      <c r="P35" s="572" t="s">
        <v>546</v>
      </c>
      <c r="Q35" s="564">
        <f>SUMIFS('４.住戸情報入力'!AV:AV,'４.住戸情報入力'!AW:AW,$G$4)</f>
        <v>0</v>
      </c>
      <c r="R35" s="565" t="s">
        <v>123</v>
      </c>
      <c r="S35" s="539" t="s">
        <v>1127</v>
      </c>
      <c r="U35" s="3"/>
      <c r="V35" s="3"/>
      <c r="W35" s="3"/>
    </row>
    <row r="36" spans="1:23" s="191" customFormat="1" ht="27.75" customHeight="1" thickTop="1">
      <c r="A36" s="274"/>
      <c r="B36" s="1947"/>
      <c r="C36" s="1879"/>
      <c r="D36" s="1878" t="s">
        <v>178</v>
      </c>
      <c r="E36" s="1916" t="s">
        <v>653</v>
      </c>
      <c r="F36" s="1917"/>
      <c r="G36" s="1917"/>
      <c r="H36" s="1917"/>
      <c r="I36" s="727"/>
      <c r="J36" s="731"/>
      <c r="K36" s="728"/>
      <c r="L36" s="734"/>
      <c r="M36" s="727">
        <v>300000</v>
      </c>
      <c r="N36" s="541" t="s">
        <v>123</v>
      </c>
      <c r="O36" s="542">
        <f>COUNTIFS('４.住戸情報入力'!AJ:AJ,E36,'４.住戸情報入力'!AK:AK,$G$4)</f>
        <v>0</v>
      </c>
      <c r="P36" s="541" t="s">
        <v>176</v>
      </c>
      <c r="Q36" s="543">
        <f>M36*O36</f>
        <v>0</v>
      </c>
      <c r="R36" s="541" t="s">
        <v>123</v>
      </c>
      <c r="S36" s="1915" t="s">
        <v>1127</v>
      </c>
      <c r="U36" s="3"/>
    </row>
    <row r="37" spans="1:23" s="191" customFormat="1" ht="27.75" customHeight="1">
      <c r="A37" s="274"/>
      <c r="B37" s="1947"/>
      <c r="C37" s="1879"/>
      <c r="D37" s="1879"/>
      <c r="E37" s="1918" t="s">
        <v>654</v>
      </c>
      <c r="F37" s="1919"/>
      <c r="G37" s="1919"/>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5"/>
      <c r="U37" s="3"/>
    </row>
    <row r="38" spans="1:23" s="191" customFormat="1" ht="27.75" customHeight="1">
      <c r="A38" s="274"/>
      <c r="B38" s="1947"/>
      <c r="C38" s="1879"/>
      <c r="D38" s="1879"/>
      <c r="E38" s="1916"/>
      <c r="F38" s="1917"/>
      <c r="G38" s="1917"/>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5"/>
      <c r="U38" s="3"/>
      <c r="V38" s="3"/>
      <c r="W38" s="3"/>
    </row>
    <row r="39" spans="1:23" s="191" customFormat="1" ht="28">
      <c r="A39" s="274"/>
      <c r="B39" s="1947"/>
      <c r="C39" s="1879"/>
      <c r="D39" s="1879"/>
      <c r="E39" s="1894" t="s">
        <v>179</v>
      </c>
      <c r="F39" s="1895"/>
      <c r="G39" s="1895"/>
      <c r="H39" s="1895"/>
      <c r="I39" s="725"/>
      <c r="J39" s="732"/>
      <c r="K39" s="729"/>
      <c r="L39" s="545"/>
      <c r="M39" s="725">
        <v>400000</v>
      </c>
      <c r="N39" s="545" t="s">
        <v>123</v>
      </c>
      <c r="O39" s="546">
        <f>COUNTIFS('４.住戸情報入力'!AJ:AJ,E39,'４.住戸情報入力'!AK:AK,$G$4)</f>
        <v>0</v>
      </c>
      <c r="P39" s="545" t="s">
        <v>176</v>
      </c>
      <c r="Q39" s="547">
        <f t="shared" si="1"/>
        <v>0</v>
      </c>
      <c r="R39" s="545" t="s">
        <v>123</v>
      </c>
      <c r="S39" s="1915"/>
      <c r="U39" s="3"/>
      <c r="V39" s="3"/>
      <c r="W39" s="3"/>
    </row>
    <row r="40" spans="1:23" s="191" customFormat="1" ht="28">
      <c r="A40" s="274"/>
      <c r="B40" s="1947"/>
      <c r="C40" s="1879"/>
      <c r="D40" s="1879"/>
      <c r="E40" s="1894" t="s">
        <v>589</v>
      </c>
      <c r="F40" s="1895"/>
      <c r="G40" s="1895"/>
      <c r="H40" s="1895"/>
      <c r="I40" s="725"/>
      <c r="J40" s="732"/>
      <c r="K40" s="729"/>
      <c r="L40" s="545"/>
      <c r="M40" s="725">
        <v>1000000</v>
      </c>
      <c r="N40" s="545" t="s">
        <v>123</v>
      </c>
      <c r="O40" s="546">
        <f>COUNTIFS('４.住戸情報入力'!AJ:AJ,E40,'４.住戸情報入力'!AK:AK,$G$4)</f>
        <v>0</v>
      </c>
      <c r="P40" s="545" t="s">
        <v>176</v>
      </c>
      <c r="Q40" s="547">
        <f t="shared" si="1"/>
        <v>0</v>
      </c>
      <c r="R40" s="545" t="s">
        <v>123</v>
      </c>
      <c r="S40" s="1915"/>
      <c r="U40" s="3"/>
      <c r="V40" s="3"/>
      <c r="W40" s="3"/>
    </row>
    <row r="41" spans="1:23" s="191" customFormat="1" ht="28">
      <c r="A41" s="274"/>
      <c r="B41" s="1947"/>
      <c r="C41" s="1879"/>
      <c r="D41" s="1879"/>
      <c r="E41" s="1894" t="s">
        <v>590</v>
      </c>
      <c r="F41" s="1895"/>
      <c r="G41" s="1895"/>
      <c r="H41" s="1895"/>
      <c r="I41" s="725"/>
      <c r="J41" s="732"/>
      <c r="K41" s="729"/>
      <c r="L41" s="545"/>
      <c r="M41" s="725">
        <v>1230000</v>
      </c>
      <c r="N41" s="545" t="s">
        <v>123</v>
      </c>
      <c r="O41" s="546">
        <f>COUNTIFS('４.住戸情報入力'!AJ:AJ,E41,'４.住戸情報入力'!AK:AK,$G$4)</f>
        <v>0</v>
      </c>
      <c r="P41" s="545" t="s">
        <v>176</v>
      </c>
      <c r="Q41" s="547">
        <f t="shared" si="1"/>
        <v>0</v>
      </c>
      <c r="R41" s="545" t="s">
        <v>123</v>
      </c>
      <c r="S41" s="1915"/>
      <c r="U41" s="3"/>
      <c r="V41" s="3"/>
      <c r="W41" s="3"/>
    </row>
    <row r="42" spans="1:23" s="191" customFormat="1" ht="28">
      <c r="A42" s="274"/>
      <c r="B42" s="1947"/>
      <c r="C42" s="1879"/>
      <c r="D42" s="1880"/>
      <c r="E42" s="1913" t="s">
        <v>591</v>
      </c>
      <c r="F42" s="1914"/>
      <c r="G42" s="1914"/>
      <c r="H42" s="1914"/>
      <c r="I42" s="726"/>
      <c r="J42" s="733"/>
      <c r="K42" s="730"/>
      <c r="L42" s="573"/>
      <c r="M42" s="726">
        <v>990000</v>
      </c>
      <c r="N42" s="573" t="s">
        <v>123</v>
      </c>
      <c r="O42" s="574">
        <f>COUNTIFS('４.住戸情報入力'!AJ:AJ,E42,'４.住戸情報入力'!AK:AK,$G$4)</f>
        <v>0</v>
      </c>
      <c r="P42" s="573" t="s">
        <v>176</v>
      </c>
      <c r="Q42" s="575">
        <f t="shared" si="1"/>
        <v>0</v>
      </c>
      <c r="R42" s="573" t="s">
        <v>123</v>
      </c>
      <c r="S42" s="1915"/>
      <c r="U42" s="3"/>
      <c r="V42" s="3"/>
      <c r="W42" s="3"/>
    </row>
    <row r="43" spans="1:23" s="191" customFormat="1" ht="27.75" customHeight="1">
      <c r="A43" s="274"/>
      <c r="B43" s="1947"/>
      <c r="C43" s="1879"/>
      <c r="D43" s="1876" t="s">
        <v>307</v>
      </c>
      <c r="E43" s="1877"/>
      <c r="F43" s="1877"/>
      <c r="G43" s="1877"/>
      <c r="H43" s="1877"/>
      <c r="I43" s="1877"/>
      <c r="J43" s="1877"/>
      <c r="K43" s="1877"/>
      <c r="L43" s="1877"/>
      <c r="M43" s="1877"/>
      <c r="N43" s="1877"/>
      <c r="O43" s="1877"/>
      <c r="P43" s="533" t="s">
        <v>306</v>
      </c>
      <c r="Q43" s="534">
        <f>SUM(Q36:Q42)</f>
        <v>0</v>
      </c>
      <c r="R43" s="535" t="s">
        <v>123</v>
      </c>
      <c r="S43" s="536"/>
      <c r="U43" s="3"/>
      <c r="V43" s="3"/>
      <c r="W43" s="3"/>
    </row>
    <row r="44" spans="1:23" s="191" customFormat="1" ht="27.75" customHeight="1">
      <c r="A44" s="274"/>
      <c r="B44" s="1947"/>
      <c r="C44" s="1879"/>
      <c r="D44" s="1870" t="s">
        <v>662</v>
      </c>
      <c r="E44" s="1871"/>
      <c r="F44" s="1871"/>
      <c r="G44" s="1871"/>
      <c r="H44" s="1871"/>
      <c r="I44" s="1871"/>
      <c r="J44" s="1871"/>
      <c r="K44" s="1871"/>
      <c r="L44" s="1871"/>
      <c r="M44" s="1871"/>
      <c r="N44" s="1871"/>
      <c r="O44" s="1871"/>
      <c r="P44" s="1872"/>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5" t="s">
        <v>1127</v>
      </c>
      <c r="U44" s="3"/>
      <c r="V44" s="3"/>
      <c r="W44" s="3"/>
    </row>
    <row r="45" spans="1:23" s="191" customFormat="1" ht="28">
      <c r="A45" s="274"/>
      <c r="B45" s="1947"/>
      <c r="C45" s="1879"/>
      <c r="D45" s="1870" t="s">
        <v>663</v>
      </c>
      <c r="E45" s="1871"/>
      <c r="F45" s="1871"/>
      <c r="G45" s="1871"/>
      <c r="H45" s="1871"/>
      <c r="I45" s="1871"/>
      <c r="J45" s="1871"/>
      <c r="K45" s="1871"/>
      <c r="L45" s="1872"/>
      <c r="M45" s="544">
        <v>8000</v>
      </c>
      <c r="N45" s="545" t="s">
        <v>123</v>
      </c>
      <c r="O45" s="542">
        <f>SUMIFS('４.住戸情報入力'!AL:AL,'４.住戸情報入力'!AM:AM,$G$4)</f>
        <v>0</v>
      </c>
      <c r="P45" s="545" t="s">
        <v>176</v>
      </c>
      <c r="Q45" s="576">
        <f>M45*O45</f>
        <v>0</v>
      </c>
      <c r="R45" s="578" t="s">
        <v>123</v>
      </c>
      <c r="S45" s="1886"/>
      <c r="U45" s="3"/>
      <c r="V45" s="3"/>
      <c r="W45" s="3"/>
    </row>
    <row r="46" spans="1:23" s="191" customFormat="1" ht="27.75" customHeight="1">
      <c r="A46" s="274"/>
      <c r="B46" s="1947"/>
      <c r="C46" s="1879"/>
      <c r="D46" s="1891" t="s">
        <v>966</v>
      </c>
      <c r="E46" s="1892"/>
      <c r="F46" s="1892"/>
      <c r="G46" s="1892"/>
      <c r="H46" s="1892"/>
      <c r="I46" s="1892"/>
      <c r="J46" s="1892"/>
      <c r="K46" s="1892"/>
      <c r="L46" s="1893"/>
      <c r="M46" s="561">
        <v>100000</v>
      </c>
      <c r="N46" s="577" t="s">
        <v>123</v>
      </c>
      <c r="O46" s="562">
        <f>COUNTIFS('４.住戸情報入力'!AN:AN,"有り",'４.住戸情報入力'!AO:AO,$G$4)</f>
        <v>0</v>
      </c>
      <c r="P46" s="577" t="s">
        <v>176</v>
      </c>
      <c r="Q46" s="579">
        <f>M46*O46</f>
        <v>0</v>
      </c>
      <c r="R46" s="577" t="s">
        <v>123</v>
      </c>
      <c r="S46" s="1886"/>
      <c r="U46" s="3"/>
      <c r="V46" s="3"/>
      <c r="W46" s="3"/>
    </row>
    <row r="47" spans="1:23" s="191" customFormat="1" ht="27.75" customHeight="1" thickBot="1">
      <c r="A47" s="274"/>
      <c r="B47" s="1947"/>
      <c r="C47" s="1879"/>
      <c r="D47" s="1913" t="s">
        <v>967</v>
      </c>
      <c r="E47" s="1914"/>
      <c r="F47" s="1914"/>
      <c r="G47" s="1914"/>
      <c r="H47" s="1914"/>
      <c r="I47" s="1914"/>
      <c r="J47" s="1914"/>
      <c r="K47" s="1914"/>
      <c r="L47" s="1949"/>
      <c r="M47" s="580">
        <v>115000</v>
      </c>
      <c r="N47" s="535" t="s">
        <v>123</v>
      </c>
      <c r="O47" s="542">
        <f>COUNTIFS('４.住戸情報入力'!AN:AN,"有り（ガス計測含む）",'４.住戸情報入力'!AO:AO,$G$4)</f>
        <v>0</v>
      </c>
      <c r="P47" s="549" t="s">
        <v>176</v>
      </c>
      <c r="Q47" s="1092">
        <f>M47*O47</f>
        <v>0</v>
      </c>
      <c r="R47" s="549" t="s">
        <v>123</v>
      </c>
      <c r="S47" s="1887"/>
      <c r="U47" s="3"/>
      <c r="V47" s="3"/>
      <c r="W47" s="3"/>
    </row>
    <row r="48" spans="1:23" s="191" customFormat="1" ht="27.75" hidden="1" customHeight="1" thickBot="1">
      <c r="A48" s="274"/>
      <c r="B48" s="1947"/>
      <c r="C48" s="1879"/>
      <c r="D48" s="1900" t="s">
        <v>289</v>
      </c>
      <c r="E48" s="1901"/>
      <c r="F48" s="1901"/>
      <c r="G48" s="1901"/>
      <c r="H48" s="1901"/>
      <c r="I48" s="1901"/>
      <c r="J48" s="1901"/>
      <c r="K48" s="1901"/>
      <c r="L48" s="1943"/>
      <c r="M48" s="1873"/>
      <c r="N48" s="1874"/>
      <c r="O48" s="1874"/>
      <c r="P48" s="1875"/>
      <c r="Q48" s="1088">
        <f>SUMIFS('４.住戸情報入力'!AP:AP,'４.住戸情報入力'!AQ:AQ,$G$4)</f>
        <v>0</v>
      </c>
      <c r="R48" s="584" t="s">
        <v>123</v>
      </c>
      <c r="S48" s="532"/>
      <c r="U48" s="3"/>
      <c r="V48" s="3"/>
      <c r="W48" s="3"/>
    </row>
    <row r="49" spans="1:23" s="191" customFormat="1" ht="27.75" customHeight="1" thickTop="1" thickBot="1">
      <c r="A49" s="274"/>
      <c r="B49" s="1947"/>
      <c r="C49" s="1945"/>
      <c r="D49" s="1865" t="s">
        <v>307</v>
      </c>
      <c r="E49" s="1866"/>
      <c r="F49" s="1866"/>
      <c r="G49" s="1866"/>
      <c r="H49" s="1866"/>
      <c r="I49" s="1866"/>
      <c r="J49" s="1866"/>
      <c r="K49" s="1866"/>
      <c r="L49" s="1866"/>
      <c r="M49" s="1866"/>
      <c r="N49" s="1866"/>
      <c r="O49" s="1866"/>
      <c r="P49" s="582" t="s">
        <v>313</v>
      </c>
      <c r="Q49" s="583">
        <f>SUM(Q44:Q47)</f>
        <v>0</v>
      </c>
      <c r="R49" s="584" t="s">
        <v>123</v>
      </c>
      <c r="S49" s="1090"/>
      <c r="U49" s="3"/>
      <c r="V49" s="3"/>
      <c r="W49" s="3"/>
    </row>
    <row r="50" spans="1:23" s="191" customFormat="1" ht="27.75" customHeight="1" thickTop="1">
      <c r="A50" s="274"/>
      <c r="B50" s="1948"/>
      <c r="C50" s="1848" t="s">
        <v>312</v>
      </c>
      <c r="D50" s="1849"/>
      <c r="E50" s="1849"/>
      <c r="F50" s="1849"/>
      <c r="G50" s="1849"/>
      <c r="H50" s="1849"/>
      <c r="I50" s="1849"/>
      <c r="J50" s="1849"/>
      <c r="K50" s="1849"/>
      <c r="L50" s="1849"/>
      <c r="M50" s="1849"/>
      <c r="N50" s="1849"/>
      <c r="O50" s="1849"/>
      <c r="P50" s="533" t="s">
        <v>407</v>
      </c>
      <c r="Q50" s="534">
        <f>SUM(Q12,Q22,Q27,Q33,Q34,Q35,Q43,Q49)</f>
        <v>0</v>
      </c>
      <c r="R50" s="535" t="s">
        <v>123</v>
      </c>
      <c r="S50" s="536" t="s">
        <v>408</v>
      </c>
      <c r="U50" s="3"/>
      <c r="V50" s="3"/>
      <c r="W50" s="3"/>
    </row>
    <row r="51" spans="1:23" s="191" customFormat="1" ht="27.75" customHeight="1" thickBot="1">
      <c r="A51" s="274"/>
      <c r="B51" s="1881" t="s">
        <v>291</v>
      </c>
      <c r="C51" s="1883" t="s">
        <v>395</v>
      </c>
      <c r="D51" s="1900" t="s">
        <v>290</v>
      </c>
      <c r="E51" s="1901"/>
      <c r="F51" s="1901"/>
      <c r="G51" s="1901"/>
      <c r="H51" s="1901"/>
      <c r="I51" s="1901"/>
      <c r="J51" s="1901"/>
      <c r="K51" s="1901"/>
      <c r="L51" s="1901"/>
      <c r="M51" s="1901"/>
      <c r="N51" s="1901"/>
      <c r="O51" s="1901"/>
      <c r="P51" s="1943"/>
      <c r="Q51" s="586">
        <f>'７.共用部定額単価算出シート'!E51</f>
        <v>0</v>
      </c>
      <c r="R51" s="530" t="s">
        <v>123</v>
      </c>
      <c r="S51" s="532"/>
      <c r="U51" s="3"/>
      <c r="V51" s="3"/>
      <c r="W51" s="3"/>
    </row>
    <row r="52" spans="1:23" s="191" customFormat="1" ht="27.75" customHeight="1" thickTop="1" thickBot="1">
      <c r="A52" s="274"/>
      <c r="B52" s="1882"/>
      <c r="C52" s="1884"/>
      <c r="D52" s="1865" t="s">
        <v>307</v>
      </c>
      <c r="E52" s="1866"/>
      <c r="F52" s="1866"/>
      <c r="G52" s="1866"/>
      <c r="H52" s="1866"/>
      <c r="I52" s="1866"/>
      <c r="J52" s="1866"/>
      <c r="K52" s="1866"/>
      <c r="L52" s="1866"/>
      <c r="M52" s="1866"/>
      <c r="N52" s="1866"/>
      <c r="O52" s="1866"/>
      <c r="P52" s="587" t="s">
        <v>409</v>
      </c>
      <c r="Q52" s="583">
        <f>SUM(Q51:Q51)</f>
        <v>0</v>
      </c>
      <c r="R52" s="584" t="s">
        <v>123</v>
      </c>
      <c r="S52" s="585"/>
      <c r="U52" s="3"/>
      <c r="V52" s="3"/>
      <c r="W52" s="3"/>
    </row>
    <row r="53" spans="1:23" s="191" customFormat="1" ht="27.75" customHeight="1" thickTop="1">
      <c r="A53" s="174"/>
      <c r="B53" s="1848" t="s">
        <v>501</v>
      </c>
      <c r="C53" s="1849"/>
      <c r="D53" s="1849"/>
      <c r="E53" s="1849"/>
      <c r="F53" s="1849"/>
      <c r="G53" s="1849"/>
      <c r="H53" s="1849"/>
      <c r="I53" s="1849"/>
      <c r="J53" s="1849"/>
      <c r="K53" s="1849"/>
      <c r="L53" s="1849"/>
      <c r="M53" s="1849"/>
      <c r="N53" s="1849"/>
      <c r="O53" s="1849"/>
      <c r="P53" s="588" t="s">
        <v>502</v>
      </c>
      <c r="Q53" s="589">
        <f>Q50+Q52</f>
        <v>0</v>
      </c>
      <c r="R53" s="570" t="s">
        <v>123</v>
      </c>
      <c r="S53" s="590" t="s">
        <v>588</v>
      </c>
      <c r="U53" s="3"/>
      <c r="V53" s="3"/>
      <c r="W53" s="3"/>
    </row>
  </sheetData>
  <sheetProtection algorithmName="SHA-512" hashValue="9wR1y9Dh71dJF0WPhbj1w1fD0y13FNUmMp6gmKSLSAlrXiNHLrqdIeKI80VbEyIck1hBESh9nOoqWZ0ezRixiw==" saltValue="1qQGISNDJPx9neFlsaAcDw==" spinCount="100000" sheet="1" formatCells="0" formatRows="0" insertRows="0" deleteRows="0" selectLockedCells="1" autoFilter="0" pivotTables="0"/>
  <mergeCells count="70">
    <mergeCell ref="D51:P51"/>
    <mergeCell ref="D52:O52"/>
    <mergeCell ref="C12:C49"/>
    <mergeCell ref="B13:B50"/>
    <mergeCell ref="D46:L46"/>
    <mergeCell ref="D47:L47"/>
    <mergeCell ref="D48:L48"/>
    <mergeCell ref="D49:O49"/>
    <mergeCell ref="C50:O50"/>
    <mergeCell ref="B2:G2"/>
    <mergeCell ref="B4:F4"/>
    <mergeCell ref="G4:H4"/>
    <mergeCell ref="B6:F6"/>
    <mergeCell ref="G6:R6"/>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S28:S32"/>
    <mergeCell ref="G31:H31"/>
    <mergeCell ref="G32:H32"/>
    <mergeCell ref="E42:H42"/>
    <mergeCell ref="S36:S42"/>
    <mergeCell ref="E41:H41"/>
    <mergeCell ref="E36:H36"/>
    <mergeCell ref="E37:G38"/>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s>
  <phoneticPr fontId="22"/>
  <conditionalFormatting sqref="A15:A52 T34:XFD42">
    <cfRule type="expression" dxfId="444" priority="51">
      <formula>_xlfn.ISFORMULA(A15)=TRUE</formula>
    </cfRule>
  </conditionalFormatting>
  <conditionalFormatting sqref="A1:L3 Q1:XFD8 A4:G4 I4:L4 A5:L7 A8:B8 U9:XFD10 A9:A11 A12:I12 A13:B14 D22 D28:E28 E29:E30 G31:L32 E39:L42 T45:XFD45">
    <cfRule type="expression" dxfId="443" priority="92">
      <formula>_xlfn.ISFORMULA(A1)=TRUE</formula>
    </cfRule>
  </conditionalFormatting>
  <conditionalFormatting sqref="B51:C51 B52">
    <cfRule type="expression" dxfId="442" priority="75">
      <formula>_xlfn.ISFORMULA(B51)=TRUE</formula>
    </cfRule>
  </conditionalFormatting>
  <conditionalFormatting sqref="C50">
    <cfRule type="expression" dxfId="441" priority="73">
      <formula>_xlfn.ISFORMULA(C50)=TRUE</formula>
    </cfRule>
  </conditionalFormatting>
  <conditionalFormatting sqref="D8:D11">
    <cfRule type="expression" dxfId="440" priority="38">
      <formula>_xlfn.ISFORMULA(D8)=TRUE</formula>
    </cfRule>
  </conditionalFormatting>
  <conditionalFormatting sqref="D29:D36 Q34:R42">
    <cfRule type="expression" dxfId="439" priority="50">
      <formula>_xlfn.ISFORMULA(D29)=TRUE</formula>
    </cfRule>
  </conditionalFormatting>
  <conditionalFormatting sqref="D43:D49 Q45:R47 T46:AA46 AC46:XFD46 T47:XFD47">
    <cfRule type="expression" dxfId="438" priority="77">
      <formula>_xlfn.ISFORMULA(D43)=TRUE</formula>
    </cfRule>
  </conditionalFormatting>
  <conditionalFormatting sqref="D51:D52 A53:B53">
    <cfRule type="expression" dxfId="437" priority="76">
      <formula>_xlfn.ISFORMULA(A51)=TRUE</formula>
    </cfRule>
  </conditionalFormatting>
  <conditionalFormatting sqref="D23:E23 E24:E26 D27:L27">
    <cfRule type="expression" dxfId="436" priority="89">
      <formula>_xlfn.ISFORMULA(D23)=TRUE</formula>
    </cfRule>
  </conditionalFormatting>
  <conditionalFormatting sqref="D13:I13">
    <cfRule type="expression" dxfId="435" priority="3">
      <formula>_xlfn.ISFORMULA(D13)=TRUE</formula>
    </cfRule>
  </conditionalFormatting>
  <conditionalFormatting sqref="D14:P21">
    <cfRule type="expression" dxfId="434" priority="8">
      <formula>_xlfn.ISFORMULA(D14)=TRUE</formula>
    </cfRule>
  </conditionalFormatting>
  <conditionalFormatting sqref="E36:L36 E37 H37:L38">
    <cfRule type="expression" dxfId="433" priority="83">
      <formula>_xlfn.ISFORMULA(E36)=TRUE</formula>
    </cfRule>
  </conditionalFormatting>
  <conditionalFormatting sqref="I30">
    <cfRule type="expression" dxfId="432" priority="5">
      <formula>_xlfn.ISFORMULA(I30)=TRUE</formula>
    </cfRule>
  </conditionalFormatting>
  <conditionalFormatting sqref="M13">
    <cfRule type="expression" dxfId="431" priority="4">
      <formula>_xlfn.ISFORMULA(M13)=TRUE</formula>
    </cfRule>
  </conditionalFormatting>
  <conditionalFormatting sqref="M30:M32">
    <cfRule type="expression" dxfId="430" priority="6">
      <formula>_xlfn.ISFORMULA(M30)=TRUE</formula>
    </cfRule>
  </conditionalFormatting>
  <conditionalFormatting sqref="M23:O26">
    <cfRule type="expression" dxfId="429" priority="18">
      <formula>_xlfn.ISFORMULA(M23)=TRUE</formula>
    </cfRule>
  </conditionalFormatting>
  <conditionalFormatting sqref="M1:P7 N31:P32 A54:P1048576">
    <cfRule type="expression" dxfId="428" priority="33">
      <formula>_xlfn.ISFORMULA(A1)=TRUE</formula>
    </cfRule>
  </conditionalFormatting>
  <conditionalFormatting sqref="M27:P29">
    <cfRule type="expression" dxfId="427" priority="17">
      <formula>_xlfn.ISFORMULA(M27)=TRUE</formula>
    </cfRule>
  </conditionalFormatting>
  <conditionalFormatting sqref="M36:P42">
    <cfRule type="expression" dxfId="426" priority="29">
      <formula>_xlfn.ISFORMULA(M36)=TRUE</formula>
    </cfRule>
  </conditionalFormatting>
  <conditionalFormatting sqref="M45:P48">
    <cfRule type="expression" dxfId="425" priority="13">
      <formula>_xlfn.ISFORMULA(M45)=TRUE</formula>
    </cfRule>
  </conditionalFormatting>
  <conditionalFormatting sqref="N9:S10">
    <cfRule type="expression" dxfId="424" priority="10">
      <formula>_xlfn.ISFORMULA(N9)=TRUE</formula>
    </cfRule>
  </conditionalFormatting>
  <conditionalFormatting sqref="O34:P35">
    <cfRule type="expression" dxfId="423" priority="22">
      <formula>_xlfn.ISFORMULA(O34)=TRUE</formula>
    </cfRule>
  </conditionalFormatting>
  <conditionalFormatting sqref="P11">
    <cfRule type="expression" dxfId="422" priority="12">
      <formula>_xlfn.ISFORMULA(P11)=TRUE</formula>
    </cfRule>
  </conditionalFormatting>
  <conditionalFormatting sqref="P22:P26">
    <cfRule type="expression" dxfId="421" priority="32">
      <formula>_xlfn.ISFORMULA(P22)=TRUE</formula>
    </cfRule>
  </conditionalFormatting>
  <conditionalFormatting sqref="P33">
    <cfRule type="expression" dxfId="420" priority="30">
      <formula>_xlfn.ISFORMULA(P33)=TRUE</formula>
    </cfRule>
  </conditionalFormatting>
  <conditionalFormatting sqref="P43">
    <cfRule type="expression" dxfId="419" priority="28">
      <formula>_xlfn.ISFORMULA(P43)=TRUE</formula>
    </cfRule>
  </conditionalFormatting>
  <conditionalFormatting sqref="P49:XFD50 P52:P53">
    <cfRule type="expression" dxfId="418" priority="26">
      <formula>_xlfn.ISFORMULA(P49)=TRUE</formula>
    </cfRule>
  </conditionalFormatting>
  <conditionalFormatting sqref="Q48">
    <cfRule type="containsBlanks" dxfId="417" priority="72">
      <formula>LEN(TRIM(Q48))=0</formula>
    </cfRule>
  </conditionalFormatting>
  <conditionalFormatting sqref="Q11:XFD33">
    <cfRule type="expression" dxfId="416" priority="84">
      <formula>_xlfn.ISFORMULA(Q11)=TRUE</formula>
    </cfRule>
  </conditionalFormatting>
  <conditionalFormatting sqref="Q43:XFD44">
    <cfRule type="expression" dxfId="415" priority="79">
      <formula>_xlfn.ISFORMULA(Q43)=TRUE</formula>
    </cfRule>
  </conditionalFormatting>
  <conditionalFormatting sqref="Q48:XFD48">
    <cfRule type="expression" dxfId="414" priority="71">
      <formula>_xlfn.ISFORMULA(Q48)=TRUE</formula>
    </cfRule>
  </conditionalFormatting>
  <conditionalFormatting sqref="Q51:XFD1048576">
    <cfRule type="expression" dxfId="413" priority="70">
      <formula>_xlfn.ISFORMULA(Q51)=TRUE</formula>
    </cfRule>
  </conditionalFormatting>
  <conditionalFormatting sqref="S34:S36">
    <cfRule type="expression" dxfId="412" priority="1">
      <formula>_xlfn.ISFORMULA(S34)=TRUE</formula>
    </cfRule>
  </conditionalFormatting>
  <conditionalFormatting sqref="T9">
    <cfRule type="containsText" dxfId="411" priority="90" operator="containsText" text="(例)">
      <formula>NOT(ISERROR(SEARCH("(例)",T9)))</formula>
    </cfRule>
  </conditionalFormatting>
  <conditionalFormatting sqref="T10">
    <cfRule type="expression" dxfId="410"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&amp;R&amp;K00-041R6高層ZEH-M_ver.1.1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1124</v>
      </c>
    </row>
    <row r="2" spans="1:20">
      <c r="A2" s="266"/>
      <c r="B2" s="1935" t="s">
        <v>1128</v>
      </c>
      <c r="C2" s="1935"/>
      <c r="D2" s="1935"/>
      <c r="E2" s="1935"/>
      <c r="F2" s="1935"/>
      <c r="G2" s="1935"/>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6" t="s">
        <v>167</v>
      </c>
      <c r="C4" s="1937"/>
      <c r="D4" s="1937"/>
      <c r="E4" s="1937"/>
      <c r="F4" s="1938"/>
      <c r="G4" s="1939" t="s">
        <v>273</v>
      </c>
      <c r="H4" s="1940"/>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6" t="s">
        <v>168</v>
      </c>
      <c r="C6" s="1937"/>
      <c r="D6" s="1937"/>
      <c r="E6" s="1937"/>
      <c r="F6" s="1938"/>
      <c r="G6" s="1941" t="str">
        <f>'２.全体概要'!C7</f>
        <v/>
      </c>
      <c r="H6" s="1942"/>
      <c r="I6" s="1942"/>
      <c r="J6" s="1942"/>
      <c r="K6" s="1942"/>
      <c r="L6" s="1942"/>
      <c r="M6" s="1942"/>
      <c r="N6" s="1942"/>
      <c r="O6" s="1942"/>
      <c r="P6" s="1942"/>
      <c r="Q6" s="1942"/>
      <c r="R6" s="1942"/>
      <c r="S6" s="273" t="s">
        <v>1357</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22" t="s">
        <v>192</v>
      </c>
      <c r="C8" s="1923"/>
      <c r="D8" s="1888" t="s">
        <v>169</v>
      </c>
      <c r="E8" s="1889"/>
      <c r="F8" s="1889"/>
      <c r="G8" s="1889"/>
      <c r="H8" s="1889"/>
      <c r="I8" s="1889"/>
      <c r="J8" s="1889"/>
      <c r="K8" s="1889"/>
      <c r="L8" s="1889"/>
      <c r="M8" s="1889"/>
      <c r="N8" s="1889"/>
      <c r="O8" s="1889"/>
      <c r="P8" s="1890"/>
      <c r="Q8" s="1889" t="s">
        <v>170</v>
      </c>
      <c r="R8" s="1889"/>
      <c r="S8" s="524" t="s">
        <v>171</v>
      </c>
    </row>
    <row r="9" spans="1:20" ht="28.5" customHeight="1">
      <c r="A9" s="274"/>
      <c r="B9" s="1924"/>
      <c r="C9" s="1925"/>
      <c r="D9" s="1850" t="s">
        <v>1126</v>
      </c>
      <c r="E9" s="1851"/>
      <c r="F9" s="1851"/>
      <c r="G9" s="1851"/>
      <c r="H9" s="1851"/>
      <c r="I9" s="1851"/>
      <c r="J9" s="1851"/>
      <c r="K9" s="1851"/>
      <c r="L9" s="1851"/>
      <c r="M9" s="1851"/>
      <c r="N9" s="525" t="s">
        <v>265</v>
      </c>
      <c r="O9" s="1950"/>
      <c r="P9" s="1951"/>
      <c r="Q9" s="1952"/>
      <c r="R9" s="1953"/>
      <c r="S9" s="273"/>
    </row>
    <row r="10" spans="1:20" ht="28.5" thickBot="1">
      <c r="A10" s="274"/>
      <c r="B10" s="1924"/>
      <c r="C10" s="1925"/>
      <c r="D10" s="1900" t="s">
        <v>592</v>
      </c>
      <c r="E10" s="1901"/>
      <c r="F10" s="1901"/>
      <c r="G10" s="1901"/>
      <c r="H10" s="1901"/>
      <c r="I10" s="1901"/>
      <c r="J10" s="1901"/>
      <c r="K10" s="1901"/>
      <c r="L10" s="1901"/>
      <c r="M10" s="1901"/>
      <c r="N10" s="529" t="s">
        <v>266</v>
      </c>
      <c r="O10" s="1950"/>
      <c r="P10" s="1954"/>
      <c r="Q10" s="1955"/>
      <c r="R10" s="1956"/>
      <c r="S10" s="532"/>
    </row>
    <row r="11" spans="1:20" ht="28.5" thickTop="1">
      <c r="A11" s="274"/>
      <c r="B11" s="1926"/>
      <c r="C11" s="1927"/>
      <c r="D11" s="1848" t="s">
        <v>268</v>
      </c>
      <c r="E11" s="1849"/>
      <c r="F11" s="1849"/>
      <c r="G11" s="1849"/>
      <c r="H11" s="1849"/>
      <c r="I11" s="1849"/>
      <c r="J11" s="1849"/>
      <c r="K11" s="1849"/>
      <c r="L11" s="1849"/>
      <c r="M11" s="1849"/>
      <c r="N11" s="1849"/>
      <c r="O11" s="1849"/>
      <c r="P11" s="588" t="s">
        <v>305</v>
      </c>
      <c r="Q11" s="534">
        <f>Q9+Q10</f>
        <v>0</v>
      </c>
      <c r="R11" s="535" t="s">
        <v>123</v>
      </c>
      <c r="S11" s="536" t="s">
        <v>652</v>
      </c>
    </row>
    <row r="12" spans="1:20" ht="108" customHeight="1" thickBot="1">
      <c r="A12" s="274"/>
      <c r="B12" s="537" t="s">
        <v>311</v>
      </c>
      <c r="C12" s="1944" t="s">
        <v>172</v>
      </c>
      <c r="D12" s="1900" t="s">
        <v>173</v>
      </c>
      <c r="E12" s="1901"/>
      <c r="F12" s="1901"/>
      <c r="G12" s="1901"/>
      <c r="H12" s="538" t="s">
        <v>304</v>
      </c>
      <c r="I12" s="1907"/>
      <c r="J12" s="1908"/>
      <c r="K12" s="1908"/>
      <c r="L12" s="1908"/>
      <c r="M12" s="1908"/>
      <c r="N12" s="1908"/>
      <c r="O12" s="1908"/>
      <c r="P12" s="1909"/>
      <c r="Q12" s="531">
        <f>SUMIF('４.住戸情報入力'!O:O,G4,'４.住戸情報入力'!N:N)</f>
        <v>0</v>
      </c>
      <c r="R12" s="530" t="s">
        <v>123</v>
      </c>
      <c r="S12" s="539" t="s">
        <v>1127</v>
      </c>
    </row>
    <row r="13" spans="1:20" ht="28.5" customHeight="1" thickTop="1">
      <c r="A13" s="274"/>
      <c r="B13" s="1946" t="s">
        <v>174</v>
      </c>
      <c r="C13" s="1879"/>
      <c r="D13" s="1902" t="s">
        <v>175</v>
      </c>
      <c r="E13" s="1905"/>
      <c r="F13" s="1906"/>
      <c r="G13" s="1906"/>
      <c r="H13" s="1906"/>
      <c r="I13" s="1929" t="s">
        <v>696</v>
      </c>
      <c r="J13" s="1930"/>
      <c r="K13" s="1930"/>
      <c r="L13" s="1931"/>
      <c r="M13" s="1932" t="s">
        <v>697</v>
      </c>
      <c r="N13" s="1933"/>
      <c r="O13" s="1933"/>
      <c r="P13" s="1934"/>
      <c r="Q13" s="717"/>
      <c r="R13" s="718"/>
      <c r="S13" s="1928" t="s">
        <v>1127</v>
      </c>
    </row>
    <row r="14" spans="1:20" ht="28.5" customHeight="1">
      <c r="A14" s="274"/>
      <c r="B14" s="1947"/>
      <c r="C14" s="1879"/>
      <c r="D14" s="1902"/>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11"/>
    </row>
    <row r="15" spans="1:20" ht="28">
      <c r="A15" s="274"/>
      <c r="B15" s="1947"/>
      <c r="C15" s="1879"/>
      <c r="D15" s="1903"/>
      <c r="E15" s="1894" t="s">
        <v>383</v>
      </c>
      <c r="F15" s="1895"/>
      <c r="G15" s="1895"/>
      <c r="H15" s="1895"/>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11"/>
    </row>
    <row r="16" spans="1:20" ht="28">
      <c r="A16" s="274"/>
      <c r="B16" s="1947"/>
      <c r="C16" s="1879"/>
      <c r="D16" s="1903"/>
      <c r="E16" s="1894" t="s">
        <v>384</v>
      </c>
      <c r="F16" s="1895"/>
      <c r="G16" s="1895"/>
      <c r="H16" s="1895"/>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11"/>
    </row>
    <row r="17" spans="1:23" ht="28">
      <c r="A17" s="274"/>
      <c r="B17" s="1947"/>
      <c r="C17" s="1879"/>
      <c r="D17" s="1903"/>
      <c r="E17" s="1894" t="s">
        <v>385</v>
      </c>
      <c r="F17" s="1895"/>
      <c r="G17" s="1895"/>
      <c r="H17" s="1895"/>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11"/>
    </row>
    <row r="18" spans="1:23" ht="28">
      <c r="A18" s="274"/>
      <c r="B18" s="1947"/>
      <c r="C18" s="1879"/>
      <c r="D18" s="1903"/>
      <c r="E18" s="1894" t="s">
        <v>386</v>
      </c>
      <c r="F18" s="1895"/>
      <c r="G18" s="1895"/>
      <c r="H18" s="1895"/>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11"/>
    </row>
    <row r="19" spans="1:23" ht="28">
      <c r="A19" s="274"/>
      <c r="B19" s="1947"/>
      <c r="C19" s="1879"/>
      <c r="D19" s="1903"/>
      <c r="E19" s="1894" t="s">
        <v>387</v>
      </c>
      <c r="F19" s="1895"/>
      <c r="G19" s="1895"/>
      <c r="H19" s="1895"/>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11"/>
    </row>
    <row r="20" spans="1:23" ht="28">
      <c r="A20" s="274"/>
      <c r="B20" s="1947"/>
      <c r="C20" s="1879"/>
      <c r="D20" s="1903"/>
      <c r="E20" s="1894" t="s">
        <v>388</v>
      </c>
      <c r="F20" s="1895"/>
      <c r="G20" s="1895"/>
      <c r="H20" s="1895"/>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11"/>
    </row>
    <row r="21" spans="1:23" ht="28.5" thickBot="1">
      <c r="A21" s="274"/>
      <c r="B21" s="1947"/>
      <c r="C21" s="1879"/>
      <c r="D21" s="1904"/>
      <c r="E21" s="1897" t="s">
        <v>389</v>
      </c>
      <c r="F21" s="1898"/>
      <c r="G21" s="1898"/>
      <c r="H21" s="1898"/>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12"/>
    </row>
    <row r="22" spans="1:23" s="191" customFormat="1" ht="28.5" thickTop="1">
      <c r="A22" s="274"/>
      <c r="B22" s="1947"/>
      <c r="C22" s="1879"/>
      <c r="D22" s="1848" t="s">
        <v>307</v>
      </c>
      <c r="E22" s="1849"/>
      <c r="F22" s="1849"/>
      <c r="G22" s="1849"/>
      <c r="H22" s="1849"/>
      <c r="I22" s="1849"/>
      <c r="J22" s="1849"/>
      <c r="K22" s="1849"/>
      <c r="L22" s="1849"/>
      <c r="M22" s="1849"/>
      <c r="N22" s="1849"/>
      <c r="O22" s="1849"/>
      <c r="P22" s="533" t="s">
        <v>298</v>
      </c>
      <c r="Q22" s="534">
        <f>SUM(Q14:Q21)</f>
        <v>0</v>
      </c>
      <c r="R22" s="535" t="s">
        <v>123</v>
      </c>
      <c r="S22" s="552"/>
      <c r="U22" s="3"/>
      <c r="V22" s="3"/>
      <c r="W22" s="3"/>
    </row>
    <row r="23" spans="1:23" s="191" customFormat="1" ht="27.75" customHeight="1">
      <c r="A23" s="274"/>
      <c r="B23" s="1947"/>
      <c r="C23" s="1879"/>
      <c r="D23" s="1920" t="s">
        <v>404</v>
      </c>
      <c r="E23" s="1891" t="s">
        <v>594</v>
      </c>
      <c r="F23" s="1892"/>
      <c r="G23" s="1892"/>
      <c r="H23" s="1892"/>
      <c r="I23" s="1892"/>
      <c r="J23" s="1892"/>
      <c r="K23" s="1892"/>
      <c r="L23" s="1893"/>
      <c r="M23" s="540">
        <v>340000</v>
      </c>
      <c r="N23" s="541" t="s">
        <v>123</v>
      </c>
      <c r="O23" s="553">
        <f>COUNTIFS('４.住戸情報入力'!AB:AB,E23,'４.住戸情報入力'!AC:AC,$G$4)</f>
        <v>0</v>
      </c>
      <c r="P23" s="545" t="s">
        <v>176</v>
      </c>
      <c r="Q23" s="547">
        <f>M23*O23</f>
        <v>0</v>
      </c>
      <c r="R23" s="545" t="s">
        <v>123</v>
      </c>
      <c r="S23" s="1910" t="s">
        <v>1127</v>
      </c>
      <c r="U23" s="3"/>
      <c r="V23" s="3"/>
      <c r="W23" s="3"/>
    </row>
    <row r="24" spans="1:23" s="191" customFormat="1" ht="27.75" customHeight="1">
      <c r="A24" s="274"/>
      <c r="B24" s="1947"/>
      <c r="C24" s="1879"/>
      <c r="D24" s="1921"/>
      <c r="E24" s="1894" t="s">
        <v>595</v>
      </c>
      <c r="F24" s="1895"/>
      <c r="G24" s="1895"/>
      <c r="H24" s="1895"/>
      <c r="I24" s="1895"/>
      <c r="J24" s="1895"/>
      <c r="K24" s="1895"/>
      <c r="L24" s="1896"/>
      <c r="M24" s="544">
        <v>430000</v>
      </c>
      <c r="N24" s="545" t="s">
        <v>123</v>
      </c>
      <c r="O24" s="554">
        <f>COUNTIFS('４.住戸情報入力'!AB:AB,E24,'４.住戸情報入力'!AC:AC,$G$4)</f>
        <v>0</v>
      </c>
      <c r="P24" s="545" t="s">
        <v>176</v>
      </c>
      <c r="Q24" s="547">
        <f>M24*O24</f>
        <v>0</v>
      </c>
      <c r="R24" s="545" t="s">
        <v>123</v>
      </c>
      <c r="S24" s="1911"/>
      <c r="U24" s="3"/>
      <c r="V24" s="3"/>
      <c r="W24" s="3"/>
    </row>
    <row r="25" spans="1:23" s="191" customFormat="1" ht="27.75" customHeight="1">
      <c r="A25" s="274"/>
      <c r="B25" s="1947"/>
      <c r="C25" s="1879"/>
      <c r="D25" s="1921"/>
      <c r="E25" s="1894" t="s">
        <v>596</v>
      </c>
      <c r="F25" s="1895"/>
      <c r="G25" s="1895"/>
      <c r="H25" s="1895"/>
      <c r="I25" s="1895"/>
      <c r="J25" s="1895"/>
      <c r="K25" s="1895"/>
      <c r="L25" s="1896"/>
      <c r="M25" s="544">
        <v>480000</v>
      </c>
      <c r="N25" s="545" t="s">
        <v>123</v>
      </c>
      <c r="O25" s="546">
        <f>COUNTIFS('４.住戸情報入力'!AB:AB,E25,'４.住戸情報入力'!AC:AC,$G$4)</f>
        <v>0</v>
      </c>
      <c r="P25" s="545" t="s">
        <v>176</v>
      </c>
      <c r="Q25" s="547">
        <f>M25*O25</f>
        <v>0</v>
      </c>
      <c r="R25" s="545" t="s">
        <v>123</v>
      </c>
      <c r="S25" s="1911"/>
      <c r="U25" s="3"/>
      <c r="V25" s="3"/>
      <c r="W25" s="3"/>
    </row>
    <row r="26" spans="1:23" s="191" customFormat="1" ht="27.75" customHeight="1" thickBot="1">
      <c r="A26" s="274"/>
      <c r="B26" s="1947"/>
      <c r="C26" s="1879"/>
      <c r="D26" s="1921"/>
      <c r="E26" s="1897" t="s">
        <v>390</v>
      </c>
      <c r="F26" s="1898"/>
      <c r="G26" s="1898"/>
      <c r="H26" s="1898"/>
      <c r="I26" s="1898"/>
      <c r="J26" s="1898"/>
      <c r="K26" s="1898"/>
      <c r="L26" s="1899"/>
      <c r="M26" s="548">
        <v>670000</v>
      </c>
      <c r="N26" s="556" t="s">
        <v>123</v>
      </c>
      <c r="O26" s="557">
        <f>COUNTIFS('４.住戸情報入力'!AB:AB,E26,'４.住戸情報入力'!AC:AC,$G$4)</f>
        <v>0</v>
      </c>
      <c r="P26" s="549" t="s">
        <v>176</v>
      </c>
      <c r="Q26" s="551">
        <f>M26*O26</f>
        <v>0</v>
      </c>
      <c r="R26" s="549" t="s">
        <v>123</v>
      </c>
      <c r="S26" s="1912"/>
      <c r="U26" s="3"/>
      <c r="V26" s="3"/>
      <c r="W26" s="3"/>
    </row>
    <row r="27" spans="1:23" s="191" customFormat="1" ht="27.75" customHeight="1" thickTop="1">
      <c r="A27" s="274"/>
      <c r="B27" s="1947"/>
      <c r="C27" s="1879"/>
      <c r="D27" s="1848" t="s">
        <v>307</v>
      </c>
      <c r="E27" s="1849"/>
      <c r="F27" s="1849"/>
      <c r="G27" s="1849"/>
      <c r="H27" s="1849"/>
      <c r="I27" s="1849"/>
      <c r="J27" s="1849"/>
      <c r="K27" s="1849"/>
      <c r="L27" s="533" t="s">
        <v>299</v>
      </c>
      <c r="M27" s="716"/>
      <c r="N27" s="737"/>
      <c r="O27" s="737"/>
      <c r="P27" s="533" t="s">
        <v>299</v>
      </c>
      <c r="Q27" s="534">
        <f>SUM(Q23:Q26)</f>
        <v>0</v>
      </c>
      <c r="R27" s="535" t="s">
        <v>123</v>
      </c>
      <c r="S27" s="552"/>
      <c r="U27" s="3"/>
      <c r="V27" s="3"/>
      <c r="W27" s="3"/>
    </row>
    <row r="28" spans="1:23" s="191" customFormat="1" ht="28.5" customHeight="1">
      <c r="A28" s="274"/>
      <c r="B28" s="1947"/>
      <c r="C28" s="1879"/>
      <c r="D28" s="1903" t="s">
        <v>177</v>
      </c>
      <c r="E28" s="1850" t="s">
        <v>549</v>
      </c>
      <c r="F28" s="1851"/>
      <c r="G28" s="1851"/>
      <c r="H28" s="1851"/>
      <c r="I28" s="1851"/>
      <c r="J28" s="1851"/>
      <c r="K28" s="1851"/>
      <c r="L28" s="1852"/>
      <c r="M28" s="558">
        <v>100000</v>
      </c>
      <c r="N28" s="527" t="s">
        <v>123</v>
      </c>
      <c r="O28" s="559">
        <f>COUNTIFS('４.住戸情報入力'!AD:AD,E28,'４.住戸情報入力'!AE:AE,$G$4)+COUNTIFS('４.住戸情報入力'!AF:AF,E28,'４.住戸情報入力'!AG:AG,$G$4)</f>
        <v>0</v>
      </c>
      <c r="P28" s="527" t="s">
        <v>176</v>
      </c>
      <c r="Q28" s="528">
        <f>M28*O28</f>
        <v>0</v>
      </c>
      <c r="R28" s="527" t="s">
        <v>123</v>
      </c>
      <c r="S28" s="1910" t="s">
        <v>1127</v>
      </c>
      <c r="U28" s="3"/>
      <c r="V28" s="3"/>
      <c r="W28" s="3"/>
    </row>
    <row r="29" spans="1:23" s="191" customFormat="1" ht="27.75" customHeight="1">
      <c r="A29" s="274"/>
      <c r="B29" s="1947"/>
      <c r="C29" s="1879"/>
      <c r="D29" s="1903"/>
      <c r="E29" s="1850" t="s">
        <v>965</v>
      </c>
      <c r="F29" s="1851"/>
      <c r="G29" s="1851"/>
      <c r="H29" s="1851"/>
      <c r="I29" s="1851"/>
      <c r="J29" s="1851"/>
      <c r="K29" s="1851"/>
      <c r="L29" s="1852"/>
      <c r="M29" s="560">
        <v>380000</v>
      </c>
      <c r="N29" s="535" t="s">
        <v>123</v>
      </c>
      <c r="O29" s="559">
        <f>COUNTIFS('４.住戸情報入力'!AD:AD,E29,'４.住戸情報入力'!AE:AE,$G$4)+COUNTIFS('４.住戸情報入力'!AF:AF,E29,'４.住戸情報入力'!AG:AG,$G$4)</f>
        <v>0</v>
      </c>
      <c r="P29" s="535" t="s">
        <v>176</v>
      </c>
      <c r="Q29" s="534">
        <f>M29*O29</f>
        <v>0</v>
      </c>
      <c r="R29" s="535" t="s">
        <v>123</v>
      </c>
      <c r="S29" s="1911"/>
      <c r="U29" s="3"/>
      <c r="V29" s="3"/>
      <c r="W29" s="3"/>
    </row>
    <row r="30" spans="1:23" s="191" customFormat="1" ht="27.75" customHeight="1">
      <c r="A30" s="274"/>
      <c r="B30" s="1947"/>
      <c r="C30" s="1879"/>
      <c r="D30" s="1903"/>
      <c r="E30" s="1859" t="s">
        <v>550</v>
      </c>
      <c r="F30" s="1860"/>
      <c r="G30" s="739"/>
      <c r="H30" s="740"/>
      <c r="I30" s="1853" t="s">
        <v>696</v>
      </c>
      <c r="J30" s="1854"/>
      <c r="K30" s="1854"/>
      <c r="L30" s="1855"/>
      <c r="M30" s="1958" t="s">
        <v>697</v>
      </c>
      <c r="N30" s="1959"/>
      <c r="O30" s="1959"/>
      <c r="P30" s="1960"/>
      <c r="Q30" s="735"/>
      <c r="R30" s="721"/>
      <c r="S30" s="1911"/>
      <c r="U30" s="3"/>
      <c r="V30" s="3"/>
      <c r="W30" s="3"/>
    </row>
    <row r="31" spans="1:23" s="191" customFormat="1" ht="28" customHeight="1">
      <c r="A31" s="274"/>
      <c r="B31" s="1947"/>
      <c r="C31" s="1879"/>
      <c r="D31" s="1903"/>
      <c r="E31" s="1861"/>
      <c r="F31" s="1862"/>
      <c r="G31" s="1917" t="s">
        <v>391</v>
      </c>
      <c r="H31" s="1917"/>
      <c r="I31" s="540">
        <v>460000</v>
      </c>
      <c r="J31" s="541" t="s">
        <v>123</v>
      </c>
      <c r="K31" s="542">
        <f>COUNTIFS('４.住戸情報入力'!AD:AD,"エアコン*"&amp;G31,'４.住戸情報入力'!AE:AE,$G$4)</f>
        <v>0</v>
      </c>
      <c r="L31" s="541" t="s">
        <v>176</v>
      </c>
      <c r="M31" s="777">
        <v>430000</v>
      </c>
      <c r="N31" s="545" t="s">
        <v>123</v>
      </c>
      <c r="O31" s="546">
        <f>COUNTIFS('４.住戸情報入力'!AF:AF,"エアコン*"&amp;G31,'４.住戸情報入力'!AG:AG,$G$4)</f>
        <v>0</v>
      </c>
      <c r="P31" s="545" t="s">
        <v>176</v>
      </c>
      <c r="Q31" s="543">
        <f>I31*K31+M31*O31</f>
        <v>0</v>
      </c>
      <c r="R31" s="545" t="s">
        <v>123</v>
      </c>
      <c r="S31" s="1911"/>
      <c r="U31" s="3"/>
      <c r="V31" s="3"/>
      <c r="W31" s="3"/>
    </row>
    <row r="32" spans="1:23" s="191" customFormat="1" ht="28.5" thickBot="1">
      <c r="A32" s="274"/>
      <c r="B32" s="1947"/>
      <c r="C32" s="1879"/>
      <c r="D32" s="1904"/>
      <c r="E32" s="1863"/>
      <c r="F32" s="1864"/>
      <c r="G32" s="1898" t="s">
        <v>390</v>
      </c>
      <c r="H32" s="1898"/>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12"/>
      <c r="U32" s="3"/>
      <c r="V32" s="3"/>
      <c r="W32" s="3"/>
    </row>
    <row r="33" spans="1:23" s="191" customFormat="1" ht="29" thickTop="1" thickBot="1">
      <c r="A33" s="274"/>
      <c r="B33" s="1947"/>
      <c r="C33" s="1879"/>
      <c r="D33" s="1865" t="s">
        <v>307</v>
      </c>
      <c r="E33" s="1866"/>
      <c r="F33" s="1866"/>
      <c r="G33" s="1866"/>
      <c r="H33" s="1866"/>
      <c r="I33" s="1866"/>
      <c r="J33" s="1866"/>
      <c r="K33" s="1866"/>
      <c r="L33" s="1866"/>
      <c r="M33" s="1866"/>
      <c r="N33" s="1866"/>
      <c r="O33" s="1866"/>
      <c r="P33" s="563" t="s">
        <v>300</v>
      </c>
      <c r="Q33" s="564">
        <f>SUM(Q28:Q32)</f>
        <v>0</v>
      </c>
      <c r="R33" s="565" t="s">
        <v>123</v>
      </c>
      <c r="S33" s="566"/>
      <c r="U33" s="3"/>
      <c r="V33" s="3"/>
      <c r="W33" s="3"/>
    </row>
    <row r="34" spans="1:23" s="191" customFormat="1" ht="27.75" customHeight="1" thickTop="1" thickBot="1">
      <c r="A34" s="274"/>
      <c r="B34" s="1947"/>
      <c r="C34" s="1879"/>
      <c r="D34" s="1867" t="s">
        <v>547</v>
      </c>
      <c r="E34" s="1868"/>
      <c r="F34" s="1868"/>
      <c r="G34" s="1868"/>
      <c r="H34" s="1868"/>
      <c r="I34" s="1868"/>
      <c r="J34" s="1868"/>
      <c r="K34" s="1868"/>
      <c r="L34" s="1868"/>
      <c r="M34" s="1868"/>
      <c r="N34" s="1869"/>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1127</v>
      </c>
      <c r="U34" s="3"/>
      <c r="V34" s="3"/>
      <c r="W34" s="3"/>
    </row>
    <row r="35" spans="1:23" s="191" customFormat="1" ht="27.75" customHeight="1" thickTop="1" thickBot="1">
      <c r="A35" s="274"/>
      <c r="B35" s="1947"/>
      <c r="C35" s="1879"/>
      <c r="D35" s="1867" t="s">
        <v>548</v>
      </c>
      <c r="E35" s="1868"/>
      <c r="F35" s="1868"/>
      <c r="G35" s="1868"/>
      <c r="H35" s="1868"/>
      <c r="I35" s="1868"/>
      <c r="J35" s="1868"/>
      <c r="K35" s="1868"/>
      <c r="L35" s="1868"/>
      <c r="M35" s="1868"/>
      <c r="N35" s="1869"/>
      <c r="O35" s="571" t="s">
        <v>493</v>
      </c>
      <c r="P35" s="572" t="s">
        <v>546</v>
      </c>
      <c r="Q35" s="564">
        <f>SUMIFS('４.住戸情報入力'!AV:AV,'４.住戸情報入力'!AW:AW,$G$4)</f>
        <v>0</v>
      </c>
      <c r="R35" s="565" t="s">
        <v>123</v>
      </c>
      <c r="S35" s="539" t="s">
        <v>1127</v>
      </c>
      <c r="U35" s="3"/>
      <c r="V35" s="3"/>
      <c r="W35" s="3"/>
    </row>
    <row r="36" spans="1:23" s="191" customFormat="1" ht="27.75" customHeight="1" thickTop="1">
      <c r="A36" s="274"/>
      <c r="B36" s="1947"/>
      <c r="C36" s="1879"/>
      <c r="D36" s="1878" t="s">
        <v>178</v>
      </c>
      <c r="E36" s="1916" t="s">
        <v>653</v>
      </c>
      <c r="F36" s="1917"/>
      <c r="G36" s="1917"/>
      <c r="H36" s="1917"/>
      <c r="I36" s="727"/>
      <c r="J36" s="731"/>
      <c r="K36" s="728"/>
      <c r="L36" s="734"/>
      <c r="M36" s="727">
        <v>300000</v>
      </c>
      <c r="N36" s="541" t="s">
        <v>123</v>
      </c>
      <c r="O36" s="542">
        <f>COUNTIFS('４.住戸情報入力'!AJ:AJ,E36,'４.住戸情報入力'!AK:AK,$G$4)</f>
        <v>0</v>
      </c>
      <c r="P36" s="541" t="s">
        <v>176</v>
      </c>
      <c r="Q36" s="543">
        <f>M36*O36</f>
        <v>0</v>
      </c>
      <c r="R36" s="541" t="s">
        <v>123</v>
      </c>
      <c r="S36" s="1915" t="s">
        <v>1127</v>
      </c>
      <c r="U36" s="3"/>
    </row>
    <row r="37" spans="1:23" s="191" customFormat="1" ht="27.75" customHeight="1">
      <c r="A37" s="274"/>
      <c r="B37" s="1947"/>
      <c r="C37" s="1879"/>
      <c r="D37" s="1879"/>
      <c r="E37" s="1918" t="s">
        <v>654</v>
      </c>
      <c r="F37" s="1919"/>
      <c r="G37" s="1919"/>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5"/>
      <c r="U37" s="3"/>
    </row>
    <row r="38" spans="1:23" s="191" customFormat="1" ht="27.75" customHeight="1">
      <c r="A38" s="274"/>
      <c r="B38" s="1947"/>
      <c r="C38" s="1879"/>
      <c r="D38" s="1879"/>
      <c r="E38" s="1916"/>
      <c r="F38" s="1917"/>
      <c r="G38" s="1917"/>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5"/>
      <c r="U38" s="3"/>
      <c r="V38" s="3"/>
      <c r="W38" s="3"/>
    </row>
    <row r="39" spans="1:23" s="191" customFormat="1" ht="28">
      <c r="A39" s="274"/>
      <c r="B39" s="1947"/>
      <c r="C39" s="1879"/>
      <c r="D39" s="1879"/>
      <c r="E39" s="1894" t="s">
        <v>179</v>
      </c>
      <c r="F39" s="1895"/>
      <c r="G39" s="1895"/>
      <c r="H39" s="1895"/>
      <c r="I39" s="725"/>
      <c r="J39" s="732"/>
      <c r="K39" s="729"/>
      <c r="L39" s="545"/>
      <c r="M39" s="725">
        <v>400000</v>
      </c>
      <c r="N39" s="545" t="s">
        <v>123</v>
      </c>
      <c r="O39" s="546">
        <f>COUNTIFS('４.住戸情報入力'!AJ:AJ,E39,'４.住戸情報入力'!AK:AK,$G$4)</f>
        <v>0</v>
      </c>
      <c r="P39" s="545" t="s">
        <v>176</v>
      </c>
      <c r="Q39" s="547">
        <f t="shared" si="1"/>
        <v>0</v>
      </c>
      <c r="R39" s="545" t="s">
        <v>123</v>
      </c>
      <c r="S39" s="1915"/>
      <c r="U39" s="3"/>
      <c r="V39" s="3"/>
      <c r="W39" s="3"/>
    </row>
    <row r="40" spans="1:23" s="191" customFormat="1" ht="28">
      <c r="A40" s="274"/>
      <c r="B40" s="1947"/>
      <c r="C40" s="1879"/>
      <c r="D40" s="1879"/>
      <c r="E40" s="1894" t="s">
        <v>589</v>
      </c>
      <c r="F40" s="1895"/>
      <c r="G40" s="1895"/>
      <c r="H40" s="1895"/>
      <c r="I40" s="725"/>
      <c r="J40" s="732"/>
      <c r="K40" s="729"/>
      <c r="L40" s="545"/>
      <c r="M40" s="725">
        <v>1000000</v>
      </c>
      <c r="N40" s="545" t="s">
        <v>123</v>
      </c>
      <c r="O40" s="546">
        <f>COUNTIFS('４.住戸情報入力'!AJ:AJ,E40,'４.住戸情報入力'!AK:AK,$G$4)</f>
        <v>0</v>
      </c>
      <c r="P40" s="545" t="s">
        <v>176</v>
      </c>
      <c r="Q40" s="547">
        <f t="shared" si="1"/>
        <v>0</v>
      </c>
      <c r="R40" s="545" t="s">
        <v>123</v>
      </c>
      <c r="S40" s="1915"/>
      <c r="U40" s="3"/>
      <c r="V40" s="3"/>
      <c r="W40" s="3"/>
    </row>
    <row r="41" spans="1:23" s="191" customFormat="1" ht="28">
      <c r="A41" s="274"/>
      <c r="B41" s="1947"/>
      <c r="C41" s="1879"/>
      <c r="D41" s="1879"/>
      <c r="E41" s="1894" t="s">
        <v>590</v>
      </c>
      <c r="F41" s="1895"/>
      <c r="G41" s="1895"/>
      <c r="H41" s="1895"/>
      <c r="I41" s="725"/>
      <c r="J41" s="732"/>
      <c r="K41" s="729"/>
      <c r="L41" s="545"/>
      <c r="M41" s="725">
        <v>1230000</v>
      </c>
      <c r="N41" s="545" t="s">
        <v>123</v>
      </c>
      <c r="O41" s="546">
        <f>COUNTIFS('４.住戸情報入力'!AJ:AJ,E41,'４.住戸情報入力'!AK:AK,$G$4)</f>
        <v>0</v>
      </c>
      <c r="P41" s="545" t="s">
        <v>176</v>
      </c>
      <c r="Q41" s="547">
        <f t="shared" si="1"/>
        <v>0</v>
      </c>
      <c r="R41" s="545" t="s">
        <v>123</v>
      </c>
      <c r="S41" s="1915"/>
      <c r="U41" s="3"/>
      <c r="V41" s="3"/>
      <c r="W41" s="3"/>
    </row>
    <row r="42" spans="1:23" s="191" customFormat="1" ht="28">
      <c r="A42" s="274"/>
      <c r="B42" s="1947"/>
      <c r="C42" s="1879"/>
      <c r="D42" s="1880"/>
      <c r="E42" s="1913" t="s">
        <v>591</v>
      </c>
      <c r="F42" s="1914"/>
      <c r="G42" s="1914"/>
      <c r="H42" s="1914"/>
      <c r="I42" s="726"/>
      <c r="J42" s="733"/>
      <c r="K42" s="730"/>
      <c r="L42" s="573"/>
      <c r="M42" s="726">
        <v>990000</v>
      </c>
      <c r="N42" s="573" t="s">
        <v>123</v>
      </c>
      <c r="O42" s="574">
        <f>COUNTIFS('４.住戸情報入力'!AJ:AJ,E42,'４.住戸情報入力'!AK:AK,$G$4)</f>
        <v>0</v>
      </c>
      <c r="P42" s="573" t="s">
        <v>176</v>
      </c>
      <c r="Q42" s="575">
        <f t="shared" si="1"/>
        <v>0</v>
      </c>
      <c r="R42" s="573" t="s">
        <v>123</v>
      </c>
      <c r="S42" s="1915"/>
      <c r="U42" s="3"/>
      <c r="V42" s="3"/>
      <c r="W42" s="3"/>
    </row>
    <row r="43" spans="1:23" s="191" customFormat="1" ht="27.75" customHeight="1">
      <c r="A43" s="274"/>
      <c r="B43" s="1947"/>
      <c r="C43" s="1879"/>
      <c r="D43" s="1876" t="s">
        <v>307</v>
      </c>
      <c r="E43" s="1877"/>
      <c r="F43" s="1877"/>
      <c r="G43" s="1877"/>
      <c r="H43" s="1877"/>
      <c r="I43" s="1877"/>
      <c r="J43" s="1877"/>
      <c r="K43" s="1877"/>
      <c r="L43" s="1877"/>
      <c r="M43" s="1877"/>
      <c r="N43" s="1877"/>
      <c r="O43" s="1877"/>
      <c r="P43" s="533" t="s">
        <v>306</v>
      </c>
      <c r="Q43" s="534">
        <f>SUM(Q36:Q42)</f>
        <v>0</v>
      </c>
      <c r="R43" s="535" t="s">
        <v>123</v>
      </c>
      <c r="S43" s="536"/>
      <c r="U43" s="3"/>
      <c r="V43" s="3"/>
      <c r="W43" s="3"/>
    </row>
    <row r="44" spans="1:23" s="191" customFormat="1" ht="27.75" customHeight="1">
      <c r="A44" s="274"/>
      <c r="B44" s="1947"/>
      <c r="C44" s="1879"/>
      <c r="D44" s="1870" t="s">
        <v>662</v>
      </c>
      <c r="E44" s="1871"/>
      <c r="F44" s="1871"/>
      <c r="G44" s="1871"/>
      <c r="H44" s="1871"/>
      <c r="I44" s="1871"/>
      <c r="J44" s="1871"/>
      <c r="K44" s="1871"/>
      <c r="L44" s="1871"/>
      <c r="M44" s="1871"/>
      <c r="N44" s="1871"/>
      <c r="O44" s="1871"/>
      <c r="P44" s="1872"/>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5" t="s">
        <v>1127</v>
      </c>
      <c r="U44" s="3"/>
      <c r="V44" s="3"/>
      <c r="W44" s="3"/>
    </row>
    <row r="45" spans="1:23" s="191" customFormat="1" ht="28">
      <c r="A45" s="274"/>
      <c r="B45" s="1947"/>
      <c r="C45" s="1879"/>
      <c r="D45" s="1870" t="s">
        <v>663</v>
      </c>
      <c r="E45" s="1871"/>
      <c r="F45" s="1871"/>
      <c r="G45" s="1871"/>
      <c r="H45" s="1871"/>
      <c r="I45" s="1871"/>
      <c r="J45" s="1871"/>
      <c r="K45" s="1871"/>
      <c r="L45" s="1872"/>
      <c r="M45" s="544">
        <v>8000</v>
      </c>
      <c r="N45" s="545" t="s">
        <v>123</v>
      </c>
      <c r="O45" s="542">
        <f>SUMIFS('４.住戸情報入力'!AL:AL,'４.住戸情報入力'!AM:AM,$G$4)</f>
        <v>0</v>
      </c>
      <c r="P45" s="545" t="s">
        <v>176</v>
      </c>
      <c r="Q45" s="576">
        <f>M45*O45</f>
        <v>0</v>
      </c>
      <c r="R45" s="578" t="s">
        <v>123</v>
      </c>
      <c r="S45" s="1886"/>
      <c r="U45" s="3"/>
      <c r="V45" s="3"/>
      <c r="W45" s="3"/>
    </row>
    <row r="46" spans="1:23" s="191" customFormat="1" ht="27.75" customHeight="1">
      <c r="A46" s="274"/>
      <c r="B46" s="1947"/>
      <c r="C46" s="1879"/>
      <c r="D46" s="1891" t="s">
        <v>966</v>
      </c>
      <c r="E46" s="1892"/>
      <c r="F46" s="1892"/>
      <c r="G46" s="1892"/>
      <c r="H46" s="1892"/>
      <c r="I46" s="1892"/>
      <c r="J46" s="1892"/>
      <c r="K46" s="1892"/>
      <c r="L46" s="1893"/>
      <c r="M46" s="561">
        <v>100000</v>
      </c>
      <c r="N46" s="577" t="s">
        <v>123</v>
      </c>
      <c r="O46" s="562">
        <f>COUNTIFS('４.住戸情報入力'!AN:AN,"有り",'４.住戸情報入力'!AO:AO,$G$4)</f>
        <v>0</v>
      </c>
      <c r="P46" s="577" t="s">
        <v>176</v>
      </c>
      <c r="Q46" s="579">
        <f>M46*O46</f>
        <v>0</v>
      </c>
      <c r="R46" s="577" t="s">
        <v>123</v>
      </c>
      <c r="S46" s="1886"/>
      <c r="U46" s="3"/>
      <c r="V46" s="3"/>
      <c r="W46" s="3"/>
    </row>
    <row r="47" spans="1:23" s="191" customFormat="1" ht="27.75" customHeight="1" thickBot="1">
      <c r="A47" s="274"/>
      <c r="B47" s="1947"/>
      <c r="C47" s="1879"/>
      <c r="D47" s="1913" t="s">
        <v>967</v>
      </c>
      <c r="E47" s="1914"/>
      <c r="F47" s="1914"/>
      <c r="G47" s="1914"/>
      <c r="H47" s="1914"/>
      <c r="I47" s="1914"/>
      <c r="J47" s="1914"/>
      <c r="K47" s="1914"/>
      <c r="L47" s="1949"/>
      <c r="M47" s="580">
        <v>115000</v>
      </c>
      <c r="N47" s="535" t="s">
        <v>123</v>
      </c>
      <c r="O47" s="542">
        <f>COUNTIFS('４.住戸情報入力'!AN:AN,"有り（ガス計測含む）",'４.住戸情報入力'!AO:AO,$G$4)</f>
        <v>0</v>
      </c>
      <c r="P47" s="535" t="s">
        <v>176</v>
      </c>
      <c r="Q47" s="534">
        <f>M47*O47</f>
        <v>0</v>
      </c>
      <c r="R47" s="535" t="s">
        <v>123</v>
      </c>
      <c r="S47" s="1887"/>
      <c r="U47" s="3"/>
      <c r="V47" s="3"/>
      <c r="W47" s="3"/>
    </row>
    <row r="48" spans="1:23" s="191" customFormat="1" ht="27.75" hidden="1" customHeight="1" thickBot="1">
      <c r="A48" s="274"/>
      <c r="B48" s="1947"/>
      <c r="C48" s="1879"/>
      <c r="D48" s="1900" t="s">
        <v>289</v>
      </c>
      <c r="E48" s="1901"/>
      <c r="F48" s="1901"/>
      <c r="G48" s="1901"/>
      <c r="H48" s="1901"/>
      <c r="I48" s="1901"/>
      <c r="J48" s="1901"/>
      <c r="K48" s="1901"/>
      <c r="L48" s="1943"/>
      <c r="M48" s="1873"/>
      <c r="N48" s="1874"/>
      <c r="O48" s="1874"/>
      <c r="P48" s="1957"/>
      <c r="Q48" s="581">
        <f>SUMIFS('４.住戸情報入力'!AP:AP,'４.住戸情報入力'!AQ:AQ,$G$4)</f>
        <v>0</v>
      </c>
      <c r="R48" s="530" t="s">
        <v>123</v>
      </c>
      <c r="S48" s="532"/>
      <c r="U48" s="3"/>
      <c r="V48" s="3"/>
      <c r="W48" s="3"/>
    </row>
    <row r="49" spans="1:23" s="191" customFormat="1" ht="27.75" customHeight="1" thickTop="1" thickBot="1">
      <c r="A49" s="274"/>
      <c r="B49" s="1947"/>
      <c r="C49" s="1945"/>
      <c r="D49" s="1865" t="s">
        <v>307</v>
      </c>
      <c r="E49" s="1866"/>
      <c r="F49" s="1866"/>
      <c r="G49" s="1866"/>
      <c r="H49" s="1866"/>
      <c r="I49" s="1866"/>
      <c r="J49" s="1866"/>
      <c r="K49" s="1866"/>
      <c r="L49" s="1866"/>
      <c r="M49" s="1866"/>
      <c r="N49" s="1866"/>
      <c r="O49" s="1866"/>
      <c r="P49" s="563" t="s">
        <v>313</v>
      </c>
      <c r="Q49" s="1089">
        <f>SUM(Q44:Q47)</f>
        <v>0</v>
      </c>
      <c r="R49" s="565" t="s">
        <v>123</v>
      </c>
      <c r="S49" s="1090"/>
      <c r="U49" s="3"/>
      <c r="V49" s="3"/>
      <c r="W49" s="3"/>
    </row>
    <row r="50" spans="1:23" s="191" customFormat="1" ht="27.75" customHeight="1" thickTop="1">
      <c r="A50" s="274"/>
      <c r="B50" s="1948"/>
      <c r="C50" s="1848" t="s">
        <v>312</v>
      </c>
      <c r="D50" s="1849"/>
      <c r="E50" s="1849"/>
      <c r="F50" s="1849"/>
      <c r="G50" s="1849"/>
      <c r="H50" s="1849"/>
      <c r="I50" s="1849"/>
      <c r="J50" s="1849"/>
      <c r="K50" s="1849"/>
      <c r="L50" s="1849"/>
      <c r="M50" s="1849"/>
      <c r="N50" s="1849"/>
      <c r="O50" s="1849"/>
      <c r="P50" s="533" t="s">
        <v>407</v>
      </c>
      <c r="Q50" s="534">
        <f>SUM(Q12,Q22,Q27,Q33,Q34,Q35,Q43,Q49)</f>
        <v>0</v>
      </c>
      <c r="R50" s="535" t="s">
        <v>123</v>
      </c>
      <c r="S50" s="536" t="s">
        <v>408</v>
      </c>
      <c r="U50" s="3"/>
      <c r="V50" s="3"/>
      <c r="W50" s="3"/>
    </row>
    <row r="51" spans="1:23" s="191" customFormat="1" ht="27.75" customHeight="1" thickBot="1">
      <c r="A51" s="274"/>
      <c r="B51" s="1881" t="s">
        <v>291</v>
      </c>
      <c r="C51" s="1883" t="s">
        <v>395</v>
      </c>
      <c r="D51" s="1900" t="s">
        <v>290</v>
      </c>
      <c r="E51" s="1901"/>
      <c r="F51" s="1901"/>
      <c r="G51" s="1901"/>
      <c r="H51" s="1901"/>
      <c r="I51" s="1901"/>
      <c r="J51" s="1901"/>
      <c r="K51" s="1901"/>
      <c r="L51" s="1901"/>
      <c r="M51" s="1901"/>
      <c r="N51" s="1901"/>
      <c r="O51" s="1901"/>
      <c r="P51" s="1943"/>
      <c r="Q51" s="586">
        <f>'７.共用部定額単価算出シート'!K51</f>
        <v>0</v>
      </c>
      <c r="R51" s="530" t="s">
        <v>123</v>
      </c>
      <c r="S51" s="532"/>
      <c r="U51" s="3"/>
      <c r="V51" s="3"/>
      <c r="W51" s="3"/>
    </row>
    <row r="52" spans="1:23" s="191" customFormat="1" ht="27.75" customHeight="1" thickTop="1" thickBot="1">
      <c r="A52" s="274"/>
      <c r="B52" s="1882"/>
      <c r="C52" s="1884"/>
      <c r="D52" s="1865" t="s">
        <v>307</v>
      </c>
      <c r="E52" s="1866"/>
      <c r="F52" s="1866"/>
      <c r="G52" s="1866"/>
      <c r="H52" s="1866"/>
      <c r="I52" s="1866"/>
      <c r="J52" s="1866"/>
      <c r="K52" s="1866"/>
      <c r="L52" s="1866"/>
      <c r="M52" s="1866"/>
      <c r="N52" s="1866"/>
      <c r="O52" s="1866"/>
      <c r="P52" s="587" t="s">
        <v>409</v>
      </c>
      <c r="Q52" s="583">
        <f>SUM(Q51:Q51)</f>
        <v>0</v>
      </c>
      <c r="R52" s="584" t="s">
        <v>123</v>
      </c>
      <c r="S52" s="585"/>
      <c r="U52" s="3"/>
      <c r="V52" s="3"/>
      <c r="W52" s="3"/>
    </row>
    <row r="53" spans="1:23" s="191" customFormat="1" ht="27.75" customHeight="1" thickTop="1">
      <c r="A53" s="174"/>
      <c r="B53" s="1848" t="s">
        <v>501</v>
      </c>
      <c r="C53" s="1849"/>
      <c r="D53" s="1849"/>
      <c r="E53" s="1849"/>
      <c r="F53" s="1849"/>
      <c r="G53" s="1849"/>
      <c r="H53" s="1849"/>
      <c r="I53" s="1849"/>
      <c r="J53" s="1849"/>
      <c r="K53" s="1849"/>
      <c r="L53" s="1849"/>
      <c r="M53" s="1849"/>
      <c r="N53" s="1849"/>
      <c r="O53" s="1849"/>
      <c r="P53" s="588" t="s">
        <v>502</v>
      </c>
      <c r="Q53" s="589">
        <f>Q50+Q52</f>
        <v>0</v>
      </c>
      <c r="R53" s="570" t="s">
        <v>123</v>
      </c>
      <c r="S53" s="590" t="s">
        <v>588</v>
      </c>
      <c r="U53" s="3"/>
      <c r="V53" s="3"/>
      <c r="W53" s="3"/>
    </row>
  </sheetData>
  <sheetProtection algorithmName="SHA-512" hashValue="Op6uEwTKBeWKVg554EUmFZ6ChsKYGAY+pRT7yAcVvA4XqgwaIAAyx9wproazjFV08OR5+2Fw9wPJeKPi6qv/5A==" saltValue="uL0bXQ/rVJywVGphU+Rq3Q=="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409" priority="38">
      <formula>_xlfn.ISFORMULA(A15)=TRUE</formula>
    </cfRule>
  </conditionalFormatting>
  <conditionalFormatting sqref="A1:L3 Q1:XFD8 A4:G4 I4:L4 A5:L7 A8:B8 S9:S10 U9:XFD10 A9:A11 A12:I12 A13:B14 D22 D28:E28 E29:E30 G31:L32 E39:L42 T45:XFD45">
    <cfRule type="expression" dxfId="408" priority="56">
      <formula>_xlfn.ISFORMULA(A1)=TRUE</formula>
    </cfRule>
  </conditionalFormatting>
  <conditionalFormatting sqref="B51:C51 B52">
    <cfRule type="expression" dxfId="406" priority="43">
      <formula>_xlfn.ISFORMULA(B51)=TRUE</formula>
    </cfRule>
  </conditionalFormatting>
  <conditionalFormatting sqref="C50">
    <cfRule type="expression" dxfId="405" priority="42">
      <formula>_xlfn.ISFORMULA(C50)=TRUE</formula>
    </cfRule>
  </conditionalFormatting>
  <conditionalFormatting sqref="D8:D11">
    <cfRule type="expression" dxfId="404" priority="35">
      <formula>_xlfn.ISFORMULA(D8)=TRUE</formula>
    </cfRule>
  </conditionalFormatting>
  <conditionalFormatting sqref="D29:D36 Q34:R42">
    <cfRule type="expression" dxfId="403" priority="37">
      <formula>_xlfn.ISFORMULA(D29)=TRUE</formula>
    </cfRule>
  </conditionalFormatting>
  <conditionalFormatting sqref="D43:D49 Q45:R47 T46:AA46 AC46:XFD46 T47:XFD47">
    <cfRule type="expression" dxfId="402" priority="45">
      <formula>_xlfn.ISFORMULA(D43)=TRUE</formula>
    </cfRule>
  </conditionalFormatting>
  <conditionalFormatting sqref="D51:D52 A53:B53">
    <cfRule type="expression" dxfId="401" priority="44">
      <formula>_xlfn.ISFORMULA(A51)=TRUE</formula>
    </cfRule>
  </conditionalFormatting>
  <conditionalFormatting sqref="D23:E23 E24:E26 D27:L27">
    <cfRule type="expression" dxfId="400" priority="54">
      <formula>_xlfn.ISFORMULA(D23)=TRUE</formula>
    </cfRule>
  </conditionalFormatting>
  <conditionalFormatting sqref="D13:I13">
    <cfRule type="expression" dxfId="399" priority="8">
      <formula>_xlfn.ISFORMULA(D13)=TRUE</formula>
    </cfRule>
  </conditionalFormatting>
  <conditionalFormatting sqref="D14:P21">
    <cfRule type="expression" dxfId="398" priority="13">
      <formula>_xlfn.ISFORMULA(D14)=TRUE</formula>
    </cfRule>
  </conditionalFormatting>
  <conditionalFormatting sqref="E36:L36 E37 H37:L38">
    <cfRule type="expression" dxfId="397" priority="49">
      <formula>_xlfn.ISFORMULA(E36)=TRUE</formula>
    </cfRule>
  </conditionalFormatting>
  <conditionalFormatting sqref="I30">
    <cfRule type="expression" dxfId="396" priority="10">
      <formula>_xlfn.ISFORMULA(I30)=TRUE</formula>
    </cfRule>
  </conditionalFormatting>
  <conditionalFormatting sqref="M13">
    <cfRule type="expression" dxfId="395" priority="9">
      <formula>_xlfn.ISFORMULA(M13)=TRUE</formula>
    </cfRule>
  </conditionalFormatting>
  <conditionalFormatting sqref="M30:M32">
    <cfRule type="expression" dxfId="394" priority="11">
      <formula>_xlfn.ISFORMULA(M30)=TRUE</formula>
    </cfRule>
  </conditionalFormatting>
  <conditionalFormatting sqref="M23:O26">
    <cfRule type="expression" dxfId="393" priority="20">
      <formula>_xlfn.ISFORMULA(M23)=TRUE</formula>
    </cfRule>
  </conditionalFormatting>
  <conditionalFormatting sqref="M1:P7 N31:P32 A54:P1048576">
    <cfRule type="expression" dxfId="392" priority="33">
      <formula>_xlfn.ISFORMULA(A1)=TRUE</formula>
    </cfRule>
  </conditionalFormatting>
  <conditionalFormatting sqref="M27:P29">
    <cfRule type="expression" dxfId="391" priority="19">
      <formula>_xlfn.ISFORMULA(M27)=TRUE</formula>
    </cfRule>
  </conditionalFormatting>
  <conditionalFormatting sqref="M36:P42">
    <cfRule type="expression" dxfId="390" priority="29">
      <formula>_xlfn.ISFORMULA(M36)=TRUE</formula>
    </cfRule>
  </conditionalFormatting>
  <conditionalFormatting sqref="M45:P48">
    <cfRule type="expression" dxfId="389" priority="18">
      <formula>_xlfn.ISFORMULA(M45)=TRUE</formula>
    </cfRule>
  </conditionalFormatting>
  <conditionalFormatting sqref="N9:Q10">
    <cfRule type="expression" dxfId="388" priority="4">
      <formula>_xlfn.ISFORMULA(N9)=TRUE</formula>
    </cfRule>
  </conditionalFormatting>
  <conditionalFormatting sqref="O34:P35">
    <cfRule type="expression" dxfId="387" priority="24">
      <formula>_xlfn.ISFORMULA(O34)=TRUE</formula>
    </cfRule>
  </conditionalFormatting>
  <conditionalFormatting sqref="P11">
    <cfRule type="expression" dxfId="386" priority="17">
      <formula>_xlfn.ISFORMULA(P11)=TRUE</formula>
    </cfRule>
  </conditionalFormatting>
  <conditionalFormatting sqref="P22:P26">
    <cfRule type="expression" dxfId="385" priority="32">
      <formula>_xlfn.ISFORMULA(P22)=TRUE</formula>
    </cfRule>
  </conditionalFormatting>
  <conditionalFormatting sqref="P33">
    <cfRule type="expression" dxfId="384" priority="30">
      <formula>_xlfn.ISFORMULA(P33)=TRUE</formula>
    </cfRule>
  </conditionalFormatting>
  <conditionalFormatting sqref="P43">
    <cfRule type="expression" dxfId="383" priority="28">
      <formula>_xlfn.ISFORMULA(P43)=TRUE</formula>
    </cfRule>
  </conditionalFormatting>
  <conditionalFormatting sqref="P49:XFD50 P52:P53">
    <cfRule type="expression" dxfId="382" priority="26">
      <formula>_xlfn.ISFORMULA(P49)=TRUE</formula>
    </cfRule>
  </conditionalFormatting>
  <conditionalFormatting sqref="Q48">
    <cfRule type="containsBlanks" dxfId="381" priority="41">
      <formula>LEN(TRIM(Q48))=0</formula>
    </cfRule>
  </conditionalFormatting>
  <conditionalFormatting sqref="Q11:XFD33">
    <cfRule type="expression" dxfId="380" priority="50">
      <formula>_xlfn.ISFORMULA(Q11)=TRUE</formula>
    </cfRule>
  </conditionalFormatting>
  <conditionalFormatting sqref="Q43:XFD44">
    <cfRule type="expression" dxfId="379" priority="46">
      <formula>_xlfn.ISFORMULA(Q43)=TRUE</formula>
    </cfRule>
  </conditionalFormatting>
  <conditionalFormatting sqref="Q48:XFD48">
    <cfRule type="expression" dxfId="378" priority="40">
      <formula>_xlfn.ISFORMULA(Q48)=TRUE</formula>
    </cfRule>
  </conditionalFormatting>
  <conditionalFormatting sqref="Q51:XFD1048576">
    <cfRule type="expression" dxfId="377" priority="39">
      <formula>_xlfn.ISFORMULA(Q51)=TRUE</formula>
    </cfRule>
  </conditionalFormatting>
  <conditionalFormatting sqref="S34:S36">
    <cfRule type="expression" dxfId="376" priority="1">
      <formula>_xlfn.ISFORMULA(S34)=TRUE</formula>
    </cfRule>
  </conditionalFormatting>
  <conditionalFormatting sqref="T9">
    <cfRule type="containsText" dxfId="375" priority="55" operator="containsText" text="(例)">
      <formula>NOT(ISERROR(SEARCH("(例)",T9)))</formula>
    </cfRule>
  </conditionalFormatting>
  <conditionalFormatting sqref="T10">
    <cfRule type="expression" dxfId="374"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&amp;R&amp;K00-041R6高層ZEH-M_ver.1.1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1124</v>
      </c>
    </row>
    <row r="2" spans="1:20">
      <c r="A2" s="266"/>
      <c r="B2" s="1935" t="s">
        <v>1129</v>
      </c>
      <c r="C2" s="1935"/>
      <c r="D2" s="1935"/>
      <c r="E2" s="1935"/>
      <c r="F2" s="1935"/>
      <c r="G2" s="1935"/>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6" t="s">
        <v>167</v>
      </c>
      <c r="C4" s="1937"/>
      <c r="D4" s="1937"/>
      <c r="E4" s="1937"/>
      <c r="F4" s="1938"/>
      <c r="G4" s="1939" t="s">
        <v>274</v>
      </c>
      <c r="H4" s="1940"/>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6" t="s">
        <v>168</v>
      </c>
      <c r="C6" s="1937"/>
      <c r="D6" s="1937"/>
      <c r="E6" s="1937"/>
      <c r="F6" s="1938"/>
      <c r="G6" s="1941" t="str">
        <f>'２.全体概要'!C7</f>
        <v/>
      </c>
      <c r="H6" s="1942"/>
      <c r="I6" s="1942"/>
      <c r="J6" s="1942"/>
      <c r="K6" s="1942"/>
      <c r="L6" s="1942"/>
      <c r="M6" s="1942"/>
      <c r="N6" s="1942"/>
      <c r="O6" s="1942"/>
      <c r="P6" s="1942"/>
      <c r="Q6" s="1942"/>
      <c r="R6" s="1942"/>
      <c r="S6" s="273" t="s">
        <v>1357</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22" t="s">
        <v>192</v>
      </c>
      <c r="C8" s="1923"/>
      <c r="D8" s="1888" t="s">
        <v>169</v>
      </c>
      <c r="E8" s="1889"/>
      <c r="F8" s="1889"/>
      <c r="G8" s="1889"/>
      <c r="H8" s="1889"/>
      <c r="I8" s="1889"/>
      <c r="J8" s="1889"/>
      <c r="K8" s="1889"/>
      <c r="L8" s="1889"/>
      <c r="M8" s="1889"/>
      <c r="N8" s="1889"/>
      <c r="O8" s="1889"/>
      <c r="P8" s="1890"/>
      <c r="Q8" s="1889" t="s">
        <v>170</v>
      </c>
      <c r="R8" s="1889"/>
      <c r="S8" s="524" t="s">
        <v>171</v>
      </c>
    </row>
    <row r="9" spans="1:20" ht="28.5" customHeight="1">
      <c r="A9" s="274"/>
      <c r="B9" s="1924"/>
      <c r="C9" s="1925"/>
      <c r="D9" s="1850" t="s">
        <v>1126</v>
      </c>
      <c r="E9" s="1851"/>
      <c r="F9" s="1851"/>
      <c r="G9" s="1851"/>
      <c r="H9" s="1851"/>
      <c r="I9" s="1851"/>
      <c r="J9" s="1851"/>
      <c r="K9" s="1851"/>
      <c r="L9" s="1851"/>
      <c r="M9" s="1851"/>
      <c r="N9" s="525" t="s">
        <v>265</v>
      </c>
      <c r="O9" s="1950"/>
      <c r="P9" s="1951"/>
      <c r="Q9" s="1952"/>
      <c r="R9" s="1953"/>
      <c r="S9" s="273"/>
    </row>
    <row r="10" spans="1:20" ht="28.5" thickBot="1">
      <c r="A10" s="274"/>
      <c r="B10" s="1924"/>
      <c r="C10" s="1925"/>
      <c r="D10" s="1900" t="s">
        <v>592</v>
      </c>
      <c r="E10" s="1901"/>
      <c r="F10" s="1901"/>
      <c r="G10" s="1901"/>
      <c r="H10" s="1901"/>
      <c r="I10" s="1901"/>
      <c r="J10" s="1901"/>
      <c r="K10" s="1901"/>
      <c r="L10" s="1901"/>
      <c r="M10" s="1901"/>
      <c r="N10" s="529" t="s">
        <v>266</v>
      </c>
      <c r="O10" s="1950"/>
      <c r="P10" s="1954"/>
      <c r="Q10" s="1955"/>
      <c r="R10" s="1956"/>
      <c r="S10" s="532"/>
    </row>
    <row r="11" spans="1:20" ht="28.5" thickTop="1">
      <c r="A11" s="274"/>
      <c r="B11" s="1926"/>
      <c r="C11" s="1927"/>
      <c r="D11" s="1848" t="s">
        <v>268</v>
      </c>
      <c r="E11" s="1849"/>
      <c r="F11" s="1849"/>
      <c r="G11" s="1849"/>
      <c r="H11" s="1849"/>
      <c r="I11" s="1849"/>
      <c r="J11" s="1849"/>
      <c r="K11" s="1849"/>
      <c r="L11" s="1849"/>
      <c r="M11" s="1849"/>
      <c r="N11" s="1849"/>
      <c r="O11" s="1849"/>
      <c r="P11" s="588" t="s">
        <v>305</v>
      </c>
      <c r="Q11" s="534">
        <f>Q9+Q10</f>
        <v>0</v>
      </c>
      <c r="R11" s="535" t="s">
        <v>123</v>
      </c>
      <c r="S11" s="536" t="s">
        <v>652</v>
      </c>
    </row>
    <row r="12" spans="1:20" ht="108" customHeight="1" thickBot="1">
      <c r="A12" s="274"/>
      <c r="B12" s="537" t="s">
        <v>311</v>
      </c>
      <c r="C12" s="1944" t="s">
        <v>172</v>
      </c>
      <c r="D12" s="1900" t="s">
        <v>173</v>
      </c>
      <c r="E12" s="1901"/>
      <c r="F12" s="1901"/>
      <c r="G12" s="1901"/>
      <c r="H12" s="538" t="s">
        <v>304</v>
      </c>
      <c r="I12" s="1907"/>
      <c r="J12" s="1908"/>
      <c r="K12" s="1908"/>
      <c r="L12" s="1908"/>
      <c r="M12" s="1908"/>
      <c r="N12" s="1908"/>
      <c r="O12" s="1908"/>
      <c r="P12" s="1909"/>
      <c r="Q12" s="531">
        <f>SUMIF('４.住戸情報入力'!O:O,G4,'４.住戸情報入力'!N:N)</f>
        <v>0</v>
      </c>
      <c r="R12" s="530" t="s">
        <v>123</v>
      </c>
      <c r="S12" s="539" t="s">
        <v>1127</v>
      </c>
    </row>
    <row r="13" spans="1:20" ht="28.5" customHeight="1" thickTop="1">
      <c r="A13" s="274"/>
      <c r="B13" s="1946" t="s">
        <v>174</v>
      </c>
      <c r="C13" s="1879"/>
      <c r="D13" s="1902" t="s">
        <v>175</v>
      </c>
      <c r="E13" s="1905"/>
      <c r="F13" s="1906"/>
      <c r="G13" s="1906"/>
      <c r="H13" s="1906"/>
      <c r="I13" s="1929" t="s">
        <v>696</v>
      </c>
      <c r="J13" s="1930"/>
      <c r="K13" s="1930"/>
      <c r="L13" s="1931"/>
      <c r="M13" s="1932" t="s">
        <v>697</v>
      </c>
      <c r="N13" s="1933"/>
      <c r="O13" s="1933"/>
      <c r="P13" s="1934"/>
      <c r="Q13" s="717"/>
      <c r="R13" s="718"/>
      <c r="S13" s="1928" t="s">
        <v>1127</v>
      </c>
    </row>
    <row r="14" spans="1:20" ht="28.5" customHeight="1">
      <c r="A14" s="274"/>
      <c r="B14" s="1947"/>
      <c r="C14" s="1879"/>
      <c r="D14" s="1902"/>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11"/>
    </row>
    <row r="15" spans="1:20" ht="28">
      <c r="A15" s="274"/>
      <c r="B15" s="1947"/>
      <c r="C15" s="1879"/>
      <c r="D15" s="1903"/>
      <c r="E15" s="1894" t="s">
        <v>383</v>
      </c>
      <c r="F15" s="1895"/>
      <c r="G15" s="1895"/>
      <c r="H15" s="1895"/>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11"/>
    </row>
    <row r="16" spans="1:20" ht="28">
      <c r="A16" s="274"/>
      <c r="B16" s="1947"/>
      <c r="C16" s="1879"/>
      <c r="D16" s="1903"/>
      <c r="E16" s="1894" t="s">
        <v>384</v>
      </c>
      <c r="F16" s="1895"/>
      <c r="G16" s="1895"/>
      <c r="H16" s="1895"/>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11"/>
    </row>
    <row r="17" spans="1:23" ht="28">
      <c r="A17" s="274"/>
      <c r="B17" s="1947"/>
      <c r="C17" s="1879"/>
      <c r="D17" s="1903"/>
      <c r="E17" s="1894" t="s">
        <v>385</v>
      </c>
      <c r="F17" s="1895"/>
      <c r="G17" s="1895"/>
      <c r="H17" s="1895"/>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11"/>
    </row>
    <row r="18" spans="1:23" ht="28">
      <c r="A18" s="274"/>
      <c r="B18" s="1947"/>
      <c r="C18" s="1879"/>
      <c r="D18" s="1903"/>
      <c r="E18" s="1894" t="s">
        <v>386</v>
      </c>
      <c r="F18" s="1895"/>
      <c r="G18" s="1895"/>
      <c r="H18" s="1895"/>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11"/>
    </row>
    <row r="19" spans="1:23" ht="28">
      <c r="A19" s="274"/>
      <c r="B19" s="1947"/>
      <c r="C19" s="1879"/>
      <c r="D19" s="1903"/>
      <c r="E19" s="1894" t="s">
        <v>387</v>
      </c>
      <c r="F19" s="1895"/>
      <c r="G19" s="1895"/>
      <c r="H19" s="1895"/>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11"/>
    </row>
    <row r="20" spans="1:23" ht="28">
      <c r="A20" s="274"/>
      <c r="B20" s="1947"/>
      <c r="C20" s="1879"/>
      <c r="D20" s="1903"/>
      <c r="E20" s="1894" t="s">
        <v>388</v>
      </c>
      <c r="F20" s="1895"/>
      <c r="G20" s="1895"/>
      <c r="H20" s="1895"/>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11"/>
    </row>
    <row r="21" spans="1:23" ht="28.5" thickBot="1">
      <c r="A21" s="274"/>
      <c r="B21" s="1947"/>
      <c r="C21" s="1879"/>
      <c r="D21" s="1904"/>
      <c r="E21" s="1897" t="s">
        <v>389</v>
      </c>
      <c r="F21" s="1898"/>
      <c r="G21" s="1898"/>
      <c r="H21" s="1898"/>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12"/>
    </row>
    <row r="22" spans="1:23" s="191" customFormat="1" ht="28.5" thickTop="1">
      <c r="A22" s="274"/>
      <c r="B22" s="1947"/>
      <c r="C22" s="1879"/>
      <c r="D22" s="1848" t="s">
        <v>307</v>
      </c>
      <c r="E22" s="1849"/>
      <c r="F22" s="1849"/>
      <c r="G22" s="1849"/>
      <c r="H22" s="1849"/>
      <c r="I22" s="1849"/>
      <c r="J22" s="1849"/>
      <c r="K22" s="1849"/>
      <c r="L22" s="1849"/>
      <c r="M22" s="1849"/>
      <c r="N22" s="1849"/>
      <c r="O22" s="1849"/>
      <c r="P22" s="533" t="s">
        <v>298</v>
      </c>
      <c r="Q22" s="534">
        <f>SUM(Q14:Q21)</f>
        <v>0</v>
      </c>
      <c r="R22" s="535" t="s">
        <v>123</v>
      </c>
      <c r="S22" s="552"/>
      <c r="U22" s="3"/>
      <c r="V22" s="3"/>
      <c r="W22" s="3"/>
    </row>
    <row r="23" spans="1:23" s="191" customFormat="1" ht="27.75" customHeight="1">
      <c r="A23" s="274"/>
      <c r="B23" s="1947"/>
      <c r="C23" s="1879"/>
      <c r="D23" s="1920" t="s">
        <v>404</v>
      </c>
      <c r="E23" s="1891" t="s">
        <v>594</v>
      </c>
      <c r="F23" s="1892"/>
      <c r="G23" s="1892"/>
      <c r="H23" s="1892"/>
      <c r="I23" s="1892"/>
      <c r="J23" s="1892"/>
      <c r="K23" s="1892"/>
      <c r="L23" s="1893"/>
      <c r="M23" s="540">
        <v>340000</v>
      </c>
      <c r="N23" s="541" t="s">
        <v>123</v>
      </c>
      <c r="O23" s="553">
        <f>COUNTIFS('４.住戸情報入力'!AB:AB,E23,'４.住戸情報入力'!AC:AC,$G$4)</f>
        <v>0</v>
      </c>
      <c r="P23" s="545" t="s">
        <v>176</v>
      </c>
      <c r="Q23" s="547">
        <f>M23*O23</f>
        <v>0</v>
      </c>
      <c r="R23" s="545" t="s">
        <v>123</v>
      </c>
      <c r="S23" s="1910" t="s">
        <v>1127</v>
      </c>
      <c r="U23" s="3"/>
      <c r="V23" s="3"/>
      <c r="W23" s="3"/>
    </row>
    <row r="24" spans="1:23" s="191" customFormat="1" ht="27.75" customHeight="1">
      <c r="A24" s="274"/>
      <c r="B24" s="1947"/>
      <c r="C24" s="1879"/>
      <c r="D24" s="1921"/>
      <c r="E24" s="1894" t="s">
        <v>595</v>
      </c>
      <c r="F24" s="1895"/>
      <c r="G24" s="1895"/>
      <c r="H24" s="1895"/>
      <c r="I24" s="1895"/>
      <c r="J24" s="1895"/>
      <c r="K24" s="1895"/>
      <c r="L24" s="1896"/>
      <c r="M24" s="544">
        <v>430000</v>
      </c>
      <c r="N24" s="545" t="s">
        <v>123</v>
      </c>
      <c r="O24" s="554">
        <f>COUNTIFS('４.住戸情報入力'!AB:AB,E24,'４.住戸情報入力'!AC:AC,$G$4)</f>
        <v>0</v>
      </c>
      <c r="P24" s="545" t="s">
        <v>176</v>
      </c>
      <c r="Q24" s="547">
        <f>M24*O24</f>
        <v>0</v>
      </c>
      <c r="R24" s="545" t="s">
        <v>123</v>
      </c>
      <c r="S24" s="1911"/>
      <c r="U24" s="3"/>
      <c r="V24" s="3"/>
      <c r="W24" s="3"/>
    </row>
    <row r="25" spans="1:23" s="191" customFormat="1" ht="27.75" customHeight="1">
      <c r="A25" s="274"/>
      <c r="B25" s="1947"/>
      <c r="C25" s="1879"/>
      <c r="D25" s="1921"/>
      <c r="E25" s="1894" t="s">
        <v>596</v>
      </c>
      <c r="F25" s="1895"/>
      <c r="G25" s="1895"/>
      <c r="H25" s="1895"/>
      <c r="I25" s="1895"/>
      <c r="J25" s="1895"/>
      <c r="K25" s="1895"/>
      <c r="L25" s="1896"/>
      <c r="M25" s="544">
        <v>480000</v>
      </c>
      <c r="N25" s="545" t="s">
        <v>123</v>
      </c>
      <c r="O25" s="546">
        <f>COUNTIFS('４.住戸情報入力'!AB:AB,E25,'４.住戸情報入力'!AC:AC,$G$4)</f>
        <v>0</v>
      </c>
      <c r="P25" s="545" t="s">
        <v>176</v>
      </c>
      <c r="Q25" s="547">
        <f>M25*O25</f>
        <v>0</v>
      </c>
      <c r="R25" s="545" t="s">
        <v>123</v>
      </c>
      <c r="S25" s="1911"/>
      <c r="U25" s="3"/>
      <c r="V25" s="3"/>
      <c r="W25" s="3"/>
    </row>
    <row r="26" spans="1:23" s="191" customFormat="1" ht="27.75" customHeight="1" thickBot="1">
      <c r="A26" s="274"/>
      <c r="B26" s="1947"/>
      <c r="C26" s="1879"/>
      <c r="D26" s="1921"/>
      <c r="E26" s="1897" t="s">
        <v>390</v>
      </c>
      <c r="F26" s="1898"/>
      <c r="G26" s="1898"/>
      <c r="H26" s="1898"/>
      <c r="I26" s="1898"/>
      <c r="J26" s="1898"/>
      <c r="K26" s="1898"/>
      <c r="L26" s="1899"/>
      <c r="M26" s="555">
        <v>670000</v>
      </c>
      <c r="N26" s="556" t="s">
        <v>123</v>
      </c>
      <c r="O26" s="557">
        <f>COUNTIFS('４.住戸情報入力'!AB:AB,E26,'４.住戸情報入力'!AC:AC,$G$4)</f>
        <v>0</v>
      </c>
      <c r="P26" s="549" t="s">
        <v>176</v>
      </c>
      <c r="Q26" s="551">
        <f>M26*O26</f>
        <v>0</v>
      </c>
      <c r="R26" s="549" t="s">
        <v>123</v>
      </c>
      <c r="S26" s="1912"/>
      <c r="U26" s="3"/>
      <c r="V26" s="3"/>
      <c r="W26" s="3"/>
    </row>
    <row r="27" spans="1:23" s="191" customFormat="1" ht="27.75" customHeight="1" thickTop="1">
      <c r="A27" s="274"/>
      <c r="B27" s="1947"/>
      <c r="C27" s="1879"/>
      <c r="D27" s="1848" t="s">
        <v>307</v>
      </c>
      <c r="E27" s="1849"/>
      <c r="F27" s="1849"/>
      <c r="G27" s="1849"/>
      <c r="H27" s="1849"/>
      <c r="I27" s="1849"/>
      <c r="J27" s="1849"/>
      <c r="K27" s="1849"/>
      <c r="L27" s="533" t="s">
        <v>299</v>
      </c>
      <c r="M27" s="736"/>
      <c r="N27" s="737"/>
      <c r="O27" s="737"/>
      <c r="P27" s="533" t="s">
        <v>299</v>
      </c>
      <c r="Q27" s="534">
        <f>SUM(Q23:Q26)</f>
        <v>0</v>
      </c>
      <c r="R27" s="535" t="s">
        <v>123</v>
      </c>
      <c r="S27" s="552"/>
      <c r="U27" s="3"/>
      <c r="V27" s="3"/>
      <c r="W27" s="3"/>
    </row>
    <row r="28" spans="1:23" s="191" customFormat="1" ht="28.5" customHeight="1">
      <c r="A28" s="274"/>
      <c r="B28" s="1947"/>
      <c r="C28" s="1879"/>
      <c r="D28" s="1903" t="s">
        <v>177</v>
      </c>
      <c r="E28" s="1850" t="s">
        <v>549</v>
      </c>
      <c r="F28" s="1851"/>
      <c r="G28" s="1851"/>
      <c r="H28" s="1851"/>
      <c r="I28" s="1851"/>
      <c r="J28" s="1851"/>
      <c r="K28" s="1851"/>
      <c r="L28" s="1852"/>
      <c r="M28" s="558">
        <v>100000</v>
      </c>
      <c r="N28" s="527" t="s">
        <v>123</v>
      </c>
      <c r="O28" s="559">
        <f>COUNTIFS('４.住戸情報入力'!AD:AD,E28,'４.住戸情報入力'!AE:AE,$G$4)+COUNTIFS('４.住戸情報入力'!AF:AF,E28,'４.住戸情報入力'!AG:AG,$G$4)</f>
        <v>0</v>
      </c>
      <c r="P28" s="527" t="s">
        <v>176</v>
      </c>
      <c r="Q28" s="528">
        <f>M28*O28</f>
        <v>0</v>
      </c>
      <c r="R28" s="527" t="s">
        <v>123</v>
      </c>
      <c r="S28" s="1910" t="s">
        <v>1127</v>
      </c>
      <c r="U28" s="3"/>
      <c r="V28" s="3"/>
      <c r="W28" s="3"/>
    </row>
    <row r="29" spans="1:23" s="191" customFormat="1" ht="27.75" customHeight="1">
      <c r="A29" s="274"/>
      <c r="B29" s="1947"/>
      <c r="C29" s="1879"/>
      <c r="D29" s="1903"/>
      <c r="E29" s="1850" t="s">
        <v>965</v>
      </c>
      <c r="F29" s="1851"/>
      <c r="G29" s="1851"/>
      <c r="H29" s="1851"/>
      <c r="I29" s="1851"/>
      <c r="J29" s="1851"/>
      <c r="K29" s="1851"/>
      <c r="L29" s="1852"/>
      <c r="M29" s="560">
        <v>380000</v>
      </c>
      <c r="N29" s="535" t="s">
        <v>123</v>
      </c>
      <c r="O29" s="559">
        <f>COUNTIFS('４.住戸情報入力'!AD:AD,E29,'４.住戸情報入力'!AE:AE,$G$4)+COUNTIFS('４.住戸情報入力'!AF:AF,E29,'４.住戸情報入力'!AG:AG,$G$4)</f>
        <v>0</v>
      </c>
      <c r="P29" s="535" t="s">
        <v>176</v>
      </c>
      <c r="Q29" s="534">
        <f>M29*O29</f>
        <v>0</v>
      </c>
      <c r="R29" s="535" t="s">
        <v>123</v>
      </c>
      <c r="S29" s="1911"/>
      <c r="U29" s="3"/>
      <c r="V29" s="3"/>
      <c r="W29" s="3"/>
    </row>
    <row r="30" spans="1:23" s="191" customFormat="1" ht="27.75" customHeight="1">
      <c r="A30" s="274"/>
      <c r="B30" s="1947"/>
      <c r="C30" s="1879"/>
      <c r="D30" s="1903"/>
      <c r="E30" s="1859" t="s">
        <v>550</v>
      </c>
      <c r="F30" s="1860"/>
      <c r="G30" s="719"/>
      <c r="H30" s="719"/>
      <c r="I30" s="1853" t="s">
        <v>696</v>
      </c>
      <c r="J30" s="1854"/>
      <c r="K30" s="1854"/>
      <c r="L30" s="1855"/>
      <c r="M30" s="1856" t="s">
        <v>697</v>
      </c>
      <c r="N30" s="1857"/>
      <c r="O30" s="1857"/>
      <c r="P30" s="1858"/>
      <c r="Q30" s="720"/>
      <c r="R30" s="721"/>
      <c r="S30" s="1911"/>
      <c r="U30" s="3"/>
      <c r="V30" s="3"/>
      <c r="W30" s="3"/>
    </row>
    <row r="31" spans="1:23" s="191" customFormat="1" ht="28" customHeight="1">
      <c r="A31" s="274"/>
      <c r="B31" s="1947"/>
      <c r="C31" s="1879"/>
      <c r="D31" s="1903"/>
      <c r="E31" s="1861"/>
      <c r="F31" s="1862"/>
      <c r="G31" s="1894" t="s">
        <v>391</v>
      </c>
      <c r="H31" s="1896"/>
      <c r="I31" s="540">
        <v>460000</v>
      </c>
      <c r="J31" s="541" t="s">
        <v>123</v>
      </c>
      <c r="K31" s="542">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738">
        <f>I31*K31+M31*O31</f>
        <v>0</v>
      </c>
      <c r="R31" s="545" t="s">
        <v>123</v>
      </c>
      <c r="S31" s="1911"/>
      <c r="U31" s="3"/>
      <c r="V31" s="3"/>
      <c r="W31" s="3"/>
    </row>
    <row r="32" spans="1:23" s="191" customFormat="1" ht="28.5" thickBot="1">
      <c r="A32" s="274"/>
      <c r="B32" s="1947"/>
      <c r="C32" s="1879"/>
      <c r="D32" s="1904"/>
      <c r="E32" s="1863"/>
      <c r="F32" s="1864"/>
      <c r="G32" s="1898" t="s">
        <v>390</v>
      </c>
      <c r="H32" s="1898"/>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12"/>
      <c r="U32" s="3"/>
      <c r="V32" s="3"/>
      <c r="W32" s="3"/>
    </row>
    <row r="33" spans="1:23" s="191" customFormat="1" ht="29" thickTop="1" thickBot="1">
      <c r="A33" s="274"/>
      <c r="B33" s="1947"/>
      <c r="C33" s="1879"/>
      <c r="D33" s="1865" t="s">
        <v>307</v>
      </c>
      <c r="E33" s="1866"/>
      <c r="F33" s="1866"/>
      <c r="G33" s="1866"/>
      <c r="H33" s="1866"/>
      <c r="I33" s="1866"/>
      <c r="J33" s="1866"/>
      <c r="K33" s="1866"/>
      <c r="L33" s="1866"/>
      <c r="M33" s="1866"/>
      <c r="N33" s="1866"/>
      <c r="O33" s="1866"/>
      <c r="P33" s="563" t="s">
        <v>300</v>
      </c>
      <c r="Q33" s="564">
        <f>SUM(Q28:Q32)</f>
        <v>0</v>
      </c>
      <c r="R33" s="565" t="s">
        <v>123</v>
      </c>
      <c r="S33" s="566"/>
      <c r="U33" s="3"/>
      <c r="V33" s="3"/>
      <c r="W33" s="3"/>
    </row>
    <row r="34" spans="1:23" s="191" customFormat="1" ht="27.75" customHeight="1" thickTop="1" thickBot="1">
      <c r="A34" s="274"/>
      <c r="B34" s="1947"/>
      <c r="C34" s="1879"/>
      <c r="D34" s="1961" t="s">
        <v>547</v>
      </c>
      <c r="E34" s="1962"/>
      <c r="F34" s="1962"/>
      <c r="G34" s="1962"/>
      <c r="H34" s="1962"/>
      <c r="I34" s="1962"/>
      <c r="J34" s="1962"/>
      <c r="K34" s="1962"/>
      <c r="L34" s="1962"/>
      <c r="M34" s="1962"/>
      <c r="N34" s="1963"/>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1127</v>
      </c>
      <c r="U34" s="3"/>
      <c r="V34" s="3"/>
      <c r="W34" s="3"/>
    </row>
    <row r="35" spans="1:23" s="191" customFormat="1" ht="27.75" customHeight="1" thickTop="1" thickBot="1">
      <c r="A35" s="274"/>
      <c r="B35" s="1947"/>
      <c r="C35" s="1879"/>
      <c r="D35" s="1961" t="s">
        <v>548</v>
      </c>
      <c r="E35" s="1962"/>
      <c r="F35" s="1962"/>
      <c r="G35" s="1962"/>
      <c r="H35" s="1962"/>
      <c r="I35" s="1962"/>
      <c r="J35" s="1962"/>
      <c r="K35" s="1962"/>
      <c r="L35" s="1962"/>
      <c r="M35" s="1962"/>
      <c r="N35" s="1963"/>
      <c r="O35" s="571" t="s">
        <v>493</v>
      </c>
      <c r="P35" s="572" t="s">
        <v>546</v>
      </c>
      <c r="Q35" s="564">
        <f>SUMIFS('４.住戸情報入力'!AV:AV,'４.住戸情報入力'!AW:AW,$G$4)</f>
        <v>0</v>
      </c>
      <c r="R35" s="565" t="s">
        <v>123</v>
      </c>
      <c r="S35" s="539" t="s">
        <v>1127</v>
      </c>
      <c r="U35" s="3"/>
      <c r="V35" s="3"/>
      <c r="W35" s="3"/>
    </row>
    <row r="36" spans="1:23" s="191" customFormat="1" ht="27.75" customHeight="1" thickTop="1">
      <c r="A36" s="274"/>
      <c r="B36" s="1947"/>
      <c r="C36" s="1879"/>
      <c r="D36" s="1878" t="s">
        <v>178</v>
      </c>
      <c r="E36" s="1916" t="s">
        <v>653</v>
      </c>
      <c r="F36" s="1917"/>
      <c r="G36" s="1917"/>
      <c r="H36" s="1917"/>
      <c r="I36" s="727"/>
      <c r="J36" s="731"/>
      <c r="K36" s="728"/>
      <c r="L36" s="734"/>
      <c r="M36" s="727">
        <v>300000</v>
      </c>
      <c r="N36" s="541" t="s">
        <v>123</v>
      </c>
      <c r="O36" s="542">
        <f>COUNTIFS('４.住戸情報入力'!AJ:AJ,E36,'４.住戸情報入力'!AK:AK,$G$4)</f>
        <v>0</v>
      </c>
      <c r="P36" s="541" t="s">
        <v>176</v>
      </c>
      <c r="Q36" s="543">
        <f>M36*O36</f>
        <v>0</v>
      </c>
      <c r="R36" s="541" t="s">
        <v>123</v>
      </c>
      <c r="S36" s="1915" t="s">
        <v>1127</v>
      </c>
      <c r="U36" s="3"/>
    </row>
    <row r="37" spans="1:23" s="191" customFormat="1" ht="27.75" customHeight="1">
      <c r="A37" s="274"/>
      <c r="B37" s="1947"/>
      <c r="C37" s="1879"/>
      <c r="D37" s="1879"/>
      <c r="E37" s="1918" t="s">
        <v>654</v>
      </c>
      <c r="F37" s="1919"/>
      <c r="G37" s="1919"/>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5"/>
      <c r="U37" s="3"/>
    </row>
    <row r="38" spans="1:23" s="191" customFormat="1" ht="27.75" customHeight="1">
      <c r="A38" s="274"/>
      <c r="B38" s="1947"/>
      <c r="C38" s="1879"/>
      <c r="D38" s="1879"/>
      <c r="E38" s="1916"/>
      <c r="F38" s="1917"/>
      <c r="G38" s="1917"/>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5"/>
      <c r="U38" s="3"/>
      <c r="V38" s="3"/>
      <c r="W38" s="3"/>
    </row>
    <row r="39" spans="1:23" s="191" customFormat="1" ht="28">
      <c r="A39" s="274"/>
      <c r="B39" s="1947"/>
      <c r="C39" s="1879"/>
      <c r="D39" s="1879"/>
      <c r="E39" s="1894" t="s">
        <v>179</v>
      </c>
      <c r="F39" s="1895"/>
      <c r="G39" s="1895"/>
      <c r="H39" s="1895"/>
      <c r="I39" s="725"/>
      <c r="J39" s="732"/>
      <c r="K39" s="729"/>
      <c r="L39" s="545"/>
      <c r="M39" s="725">
        <v>400000</v>
      </c>
      <c r="N39" s="545" t="s">
        <v>123</v>
      </c>
      <c r="O39" s="546">
        <f>COUNTIFS('４.住戸情報入力'!AJ:AJ,E39,'４.住戸情報入力'!AK:AK,$G$4)</f>
        <v>0</v>
      </c>
      <c r="P39" s="545" t="s">
        <v>176</v>
      </c>
      <c r="Q39" s="547">
        <f t="shared" si="1"/>
        <v>0</v>
      </c>
      <c r="R39" s="545" t="s">
        <v>123</v>
      </c>
      <c r="S39" s="1915"/>
      <c r="U39" s="3"/>
      <c r="V39" s="3"/>
      <c r="W39" s="3"/>
    </row>
    <row r="40" spans="1:23" s="191" customFormat="1" ht="28">
      <c r="A40" s="274"/>
      <c r="B40" s="1947"/>
      <c r="C40" s="1879"/>
      <c r="D40" s="1879"/>
      <c r="E40" s="1894" t="s">
        <v>589</v>
      </c>
      <c r="F40" s="1895"/>
      <c r="G40" s="1895"/>
      <c r="H40" s="1895"/>
      <c r="I40" s="725"/>
      <c r="J40" s="732"/>
      <c r="K40" s="729"/>
      <c r="L40" s="545"/>
      <c r="M40" s="725">
        <v>1000000</v>
      </c>
      <c r="N40" s="545" t="s">
        <v>123</v>
      </c>
      <c r="O40" s="546">
        <f>COUNTIFS('４.住戸情報入力'!AJ:AJ,E40,'４.住戸情報入力'!AK:AK,$G$4)</f>
        <v>0</v>
      </c>
      <c r="P40" s="545" t="s">
        <v>176</v>
      </c>
      <c r="Q40" s="547">
        <f t="shared" si="1"/>
        <v>0</v>
      </c>
      <c r="R40" s="545" t="s">
        <v>123</v>
      </c>
      <c r="S40" s="1915"/>
      <c r="U40" s="3"/>
      <c r="V40" s="3"/>
      <c r="W40" s="3"/>
    </row>
    <row r="41" spans="1:23" s="191" customFormat="1" ht="28">
      <c r="A41" s="274"/>
      <c r="B41" s="1947"/>
      <c r="C41" s="1879"/>
      <c r="D41" s="1879"/>
      <c r="E41" s="1894" t="s">
        <v>590</v>
      </c>
      <c r="F41" s="1895"/>
      <c r="G41" s="1895"/>
      <c r="H41" s="1895"/>
      <c r="I41" s="725"/>
      <c r="J41" s="732"/>
      <c r="K41" s="729"/>
      <c r="L41" s="545"/>
      <c r="M41" s="725">
        <v>1230000</v>
      </c>
      <c r="N41" s="545" t="s">
        <v>123</v>
      </c>
      <c r="O41" s="546">
        <f>COUNTIFS('４.住戸情報入力'!AJ:AJ,E41,'４.住戸情報入力'!AK:AK,$G$4)</f>
        <v>0</v>
      </c>
      <c r="P41" s="545" t="s">
        <v>176</v>
      </c>
      <c r="Q41" s="547">
        <f t="shared" si="1"/>
        <v>0</v>
      </c>
      <c r="R41" s="545" t="s">
        <v>123</v>
      </c>
      <c r="S41" s="1915"/>
      <c r="U41" s="3"/>
      <c r="V41" s="3"/>
      <c r="W41" s="3"/>
    </row>
    <row r="42" spans="1:23" s="191" customFormat="1" ht="28">
      <c r="A42" s="274"/>
      <c r="B42" s="1947"/>
      <c r="C42" s="1879"/>
      <c r="D42" s="1880"/>
      <c r="E42" s="1913" t="s">
        <v>591</v>
      </c>
      <c r="F42" s="1914"/>
      <c r="G42" s="1914"/>
      <c r="H42" s="1914"/>
      <c r="I42" s="726"/>
      <c r="J42" s="733"/>
      <c r="K42" s="730"/>
      <c r="L42" s="573"/>
      <c r="M42" s="726">
        <v>990000</v>
      </c>
      <c r="N42" s="573" t="s">
        <v>123</v>
      </c>
      <c r="O42" s="574">
        <f>COUNTIFS('４.住戸情報入力'!AJ:AJ,E42,'４.住戸情報入力'!AK:AK,$G$4)</f>
        <v>0</v>
      </c>
      <c r="P42" s="573" t="s">
        <v>176</v>
      </c>
      <c r="Q42" s="575">
        <f t="shared" si="1"/>
        <v>0</v>
      </c>
      <c r="R42" s="573" t="s">
        <v>123</v>
      </c>
      <c r="S42" s="1915"/>
      <c r="U42" s="3"/>
      <c r="V42" s="3"/>
      <c r="W42" s="3"/>
    </row>
    <row r="43" spans="1:23" s="191" customFormat="1" ht="27.75" customHeight="1">
      <c r="A43" s="274"/>
      <c r="B43" s="1947"/>
      <c r="C43" s="1879"/>
      <c r="D43" s="1876" t="s">
        <v>307</v>
      </c>
      <c r="E43" s="1877"/>
      <c r="F43" s="1877"/>
      <c r="G43" s="1877"/>
      <c r="H43" s="1877"/>
      <c r="I43" s="1877"/>
      <c r="J43" s="1877"/>
      <c r="K43" s="1877"/>
      <c r="L43" s="1877"/>
      <c r="M43" s="1877"/>
      <c r="N43" s="1877"/>
      <c r="O43" s="1877"/>
      <c r="P43" s="533" t="s">
        <v>306</v>
      </c>
      <c r="Q43" s="534">
        <f>SUM(Q36:Q42)</f>
        <v>0</v>
      </c>
      <c r="R43" s="535" t="s">
        <v>123</v>
      </c>
      <c r="S43" s="536"/>
      <c r="U43" s="3"/>
      <c r="V43" s="3"/>
      <c r="W43" s="3"/>
    </row>
    <row r="44" spans="1:23" s="191" customFormat="1" ht="27.75" customHeight="1">
      <c r="A44" s="274"/>
      <c r="B44" s="1947"/>
      <c r="C44" s="1879"/>
      <c r="D44" s="1870" t="s">
        <v>662</v>
      </c>
      <c r="E44" s="1871"/>
      <c r="F44" s="1871"/>
      <c r="G44" s="1871"/>
      <c r="H44" s="1871"/>
      <c r="I44" s="1871"/>
      <c r="J44" s="1871"/>
      <c r="K44" s="1871"/>
      <c r="L44" s="1871"/>
      <c r="M44" s="1871"/>
      <c r="N44" s="1871"/>
      <c r="O44" s="1871"/>
      <c r="P44" s="1872"/>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5" t="s">
        <v>1127</v>
      </c>
      <c r="U44" s="3"/>
      <c r="V44" s="3"/>
      <c r="W44" s="3"/>
    </row>
    <row r="45" spans="1:23" s="191" customFormat="1" ht="28">
      <c r="A45" s="274"/>
      <c r="B45" s="1947"/>
      <c r="C45" s="1879"/>
      <c r="D45" s="1870" t="s">
        <v>663</v>
      </c>
      <c r="E45" s="1871"/>
      <c r="F45" s="1871"/>
      <c r="G45" s="1871"/>
      <c r="H45" s="1871"/>
      <c r="I45" s="1871"/>
      <c r="J45" s="1871"/>
      <c r="K45" s="1871"/>
      <c r="L45" s="1872"/>
      <c r="M45" s="544">
        <v>8000</v>
      </c>
      <c r="N45" s="545" t="s">
        <v>123</v>
      </c>
      <c r="O45" s="542">
        <f>SUMIFS('４.住戸情報入力'!AL:AL,'４.住戸情報入力'!AM:AM,$G$4)</f>
        <v>0</v>
      </c>
      <c r="P45" s="545" t="s">
        <v>176</v>
      </c>
      <c r="Q45" s="576">
        <f>M45*O45</f>
        <v>0</v>
      </c>
      <c r="R45" s="578" t="s">
        <v>123</v>
      </c>
      <c r="S45" s="1886"/>
      <c r="U45" s="3"/>
      <c r="V45" s="3"/>
      <c r="W45" s="3"/>
    </row>
    <row r="46" spans="1:23" s="191" customFormat="1" ht="27.75" customHeight="1">
      <c r="A46" s="274"/>
      <c r="B46" s="1947"/>
      <c r="C46" s="1879"/>
      <c r="D46" s="1891" t="s">
        <v>966</v>
      </c>
      <c r="E46" s="1892"/>
      <c r="F46" s="1892"/>
      <c r="G46" s="1892"/>
      <c r="H46" s="1892"/>
      <c r="I46" s="1892"/>
      <c r="J46" s="1892"/>
      <c r="K46" s="1892"/>
      <c r="L46" s="1893"/>
      <c r="M46" s="561">
        <v>100000</v>
      </c>
      <c r="N46" s="577" t="s">
        <v>123</v>
      </c>
      <c r="O46" s="562">
        <f>COUNTIFS('４.住戸情報入力'!AN:AN,"有り",'４.住戸情報入力'!AO:AO,$G$4)</f>
        <v>0</v>
      </c>
      <c r="P46" s="577" t="s">
        <v>176</v>
      </c>
      <c r="Q46" s="579">
        <f>M46*O46</f>
        <v>0</v>
      </c>
      <c r="R46" s="577" t="s">
        <v>123</v>
      </c>
      <c r="S46" s="1886"/>
      <c r="U46" s="3"/>
      <c r="V46" s="3"/>
      <c r="W46" s="3"/>
    </row>
    <row r="47" spans="1:23" s="191" customFormat="1" ht="27.75" customHeight="1" thickBot="1">
      <c r="A47" s="274"/>
      <c r="B47" s="1947"/>
      <c r="C47" s="1879"/>
      <c r="D47" s="1913" t="s">
        <v>967</v>
      </c>
      <c r="E47" s="1914"/>
      <c r="F47" s="1914"/>
      <c r="G47" s="1914"/>
      <c r="H47" s="1914"/>
      <c r="I47" s="1914"/>
      <c r="J47" s="1914"/>
      <c r="K47" s="1914"/>
      <c r="L47" s="1949"/>
      <c r="M47" s="580">
        <v>115000</v>
      </c>
      <c r="N47" s="535" t="s">
        <v>123</v>
      </c>
      <c r="O47" s="542">
        <f>COUNTIFS('４.住戸情報入力'!AN:AN,"有り（ガス計測含む）",'４.住戸情報入力'!AO:AO,$G$4)</f>
        <v>0</v>
      </c>
      <c r="P47" s="549" t="s">
        <v>176</v>
      </c>
      <c r="Q47" s="1092">
        <f>M47*O47</f>
        <v>0</v>
      </c>
      <c r="R47" s="549" t="s">
        <v>123</v>
      </c>
      <c r="S47" s="1887"/>
      <c r="U47" s="3"/>
      <c r="V47" s="3"/>
      <c r="W47" s="3"/>
    </row>
    <row r="48" spans="1:23" s="191" customFormat="1" ht="27.75" hidden="1" customHeight="1" thickBot="1">
      <c r="A48" s="274"/>
      <c r="B48" s="1947"/>
      <c r="C48" s="1879"/>
      <c r="D48" s="1900" t="s">
        <v>289</v>
      </c>
      <c r="E48" s="1901"/>
      <c r="F48" s="1901"/>
      <c r="G48" s="1901"/>
      <c r="H48" s="1901"/>
      <c r="I48" s="1901"/>
      <c r="J48" s="1901"/>
      <c r="K48" s="1901"/>
      <c r="L48" s="1943"/>
      <c r="M48" s="1873"/>
      <c r="N48" s="1874"/>
      <c r="O48" s="1874"/>
      <c r="P48" s="1875"/>
      <c r="Q48" s="1088">
        <f>SUMIFS('４.住戸情報入力'!AP:AP,'４.住戸情報入力'!AQ:AQ,$G$4)</f>
        <v>0</v>
      </c>
      <c r="R48" s="584" t="s">
        <v>123</v>
      </c>
      <c r="S48" s="532"/>
      <c r="U48" s="3"/>
      <c r="V48" s="3"/>
      <c r="W48" s="3"/>
    </row>
    <row r="49" spans="1:23" s="191" customFormat="1" ht="27.75" customHeight="1" thickTop="1" thickBot="1">
      <c r="A49" s="274"/>
      <c r="B49" s="1947"/>
      <c r="C49" s="1945"/>
      <c r="D49" s="1865" t="s">
        <v>307</v>
      </c>
      <c r="E49" s="1866"/>
      <c r="F49" s="1866"/>
      <c r="G49" s="1866"/>
      <c r="H49" s="1866"/>
      <c r="I49" s="1866"/>
      <c r="J49" s="1866"/>
      <c r="K49" s="1866"/>
      <c r="L49" s="1866"/>
      <c r="M49" s="1866"/>
      <c r="N49" s="1866"/>
      <c r="O49" s="1866"/>
      <c r="P49" s="582" t="s">
        <v>313</v>
      </c>
      <c r="Q49" s="583">
        <f>SUM(Q44:Q47)</f>
        <v>0</v>
      </c>
      <c r="R49" s="584" t="s">
        <v>123</v>
      </c>
      <c r="S49" s="1090"/>
      <c r="U49" s="3"/>
      <c r="V49" s="3"/>
      <c r="W49" s="3"/>
    </row>
    <row r="50" spans="1:23" s="191" customFormat="1" ht="27.75" customHeight="1" thickTop="1">
      <c r="A50" s="274"/>
      <c r="B50" s="1948"/>
      <c r="C50" s="1848" t="s">
        <v>312</v>
      </c>
      <c r="D50" s="1849"/>
      <c r="E50" s="1849"/>
      <c r="F50" s="1849"/>
      <c r="G50" s="1849"/>
      <c r="H50" s="1849"/>
      <c r="I50" s="1849"/>
      <c r="J50" s="1849"/>
      <c r="K50" s="1849"/>
      <c r="L50" s="1849"/>
      <c r="M50" s="1849"/>
      <c r="N50" s="1849"/>
      <c r="O50" s="1849"/>
      <c r="P50" s="533" t="s">
        <v>407</v>
      </c>
      <c r="Q50" s="534">
        <f>SUM(Q12,Q22,Q27,Q33,Q34,Q35,Q43,Q49)</f>
        <v>0</v>
      </c>
      <c r="R50" s="535" t="s">
        <v>123</v>
      </c>
      <c r="S50" s="536" t="s">
        <v>408</v>
      </c>
      <c r="U50" s="3"/>
      <c r="V50" s="3"/>
      <c r="W50" s="3"/>
    </row>
    <row r="51" spans="1:23" s="191" customFormat="1" ht="27.75" customHeight="1" thickBot="1">
      <c r="A51" s="274"/>
      <c r="B51" s="1881" t="s">
        <v>291</v>
      </c>
      <c r="C51" s="1883" t="s">
        <v>395</v>
      </c>
      <c r="D51" s="1900" t="s">
        <v>290</v>
      </c>
      <c r="E51" s="1901"/>
      <c r="F51" s="1901"/>
      <c r="G51" s="1901"/>
      <c r="H51" s="1901"/>
      <c r="I51" s="1901"/>
      <c r="J51" s="1901"/>
      <c r="K51" s="1901"/>
      <c r="L51" s="1901"/>
      <c r="M51" s="1901"/>
      <c r="N51" s="1901"/>
      <c r="O51" s="1901"/>
      <c r="P51" s="1943"/>
      <c r="Q51" s="586">
        <f>'７.共用部定額単価算出シート'!Q51</f>
        <v>0</v>
      </c>
      <c r="R51" s="530" t="s">
        <v>123</v>
      </c>
      <c r="S51" s="532"/>
      <c r="U51" s="3"/>
      <c r="V51" s="3"/>
      <c r="W51" s="3"/>
    </row>
    <row r="52" spans="1:23" s="191" customFormat="1" ht="27.75" customHeight="1" thickTop="1" thickBot="1">
      <c r="A52" s="274"/>
      <c r="B52" s="1882"/>
      <c r="C52" s="1884"/>
      <c r="D52" s="1865" t="s">
        <v>307</v>
      </c>
      <c r="E52" s="1866"/>
      <c r="F52" s="1866"/>
      <c r="G52" s="1866"/>
      <c r="H52" s="1866"/>
      <c r="I52" s="1866"/>
      <c r="J52" s="1866"/>
      <c r="K52" s="1866"/>
      <c r="L52" s="1866"/>
      <c r="M52" s="1866"/>
      <c r="N52" s="1866"/>
      <c r="O52" s="1866"/>
      <c r="P52" s="587" t="s">
        <v>409</v>
      </c>
      <c r="Q52" s="583">
        <f>SUM(Q51:Q51)</f>
        <v>0</v>
      </c>
      <c r="R52" s="584" t="s">
        <v>123</v>
      </c>
      <c r="S52" s="585"/>
      <c r="U52" s="3"/>
      <c r="V52" s="3"/>
      <c r="W52" s="3"/>
    </row>
    <row r="53" spans="1:23" s="191" customFormat="1" ht="27.75" customHeight="1" thickTop="1">
      <c r="A53" s="174"/>
      <c r="B53" s="1848" t="s">
        <v>501</v>
      </c>
      <c r="C53" s="1849"/>
      <c r="D53" s="1849"/>
      <c r="E53" s="1849"/>
      <c r="F53" s="1849"/>
      <c r="G53" s="1849"/>
      <c r="H53" s="1849"/>
      <c r="I53" s="1849"/>
      <c r="J53" s="1849"/>
      <c r="K53" s="1849"/>
      <c r="L53" s="1849"/>
      <c r="M53" s="1849"/>
      <c r="N53" s="1849"/>
      <c r="O53" s="1849"/>
      <c r="P53" s="588" t="s">
        <v>502</v>
      </c>
      <c r="Q53" s="589">
        <f>Q50+Q52</f>
        <v>0</v>
      </c>
      <c r="R53" s="570" t="s">
        <v>123</v>
      </c>
      <c r="S53" s="590" t="s">
        <v>588</v>
      </c>
      <c r="U53" s="3"/>
      <c r="V53" s="3"/>
      <c r="W53" s="3"/>
    </row>
  </sheetData>
  <sheetProtection algorithmName="SHA-512" hashValue="OQnSe9mOtPDKDZSJdPV7lqslh8bOL19NSSegZSFkubfeVB2mdS700U8eaM2qXWAiwZrEiTynJx/dMw2zP3kOZA==" saltValue="2jtu34+MQoPZTUG8E8fEXg=="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373" priority="39">
      <formula>_xlfn.ISFORMULA(A15)=TRUE</formula>
    </cfRule>
  </conditionalFormatting>
  <conditionalFormatting sqref="A1:L3 Q1:XFD8 A4:G4 I4:L4 A5:L7 A8:B8 S9:S10 U9:XFD10 A9:A11 A12:I12 A13:B14 D22 D28:E28 E29:E30 G31:L32 E39:L42 T45:XFD45">
    <cfRule type="expression" dxfId="372" priority="57">
      <formula>_xlfn.ISFORMULA(A1)=TRUE</formula>
    </cfRule>
  </conditionalFormatting>
  <conditionalFormatting sqref="B51:C51 B52">
    <cfRule type="expression" dxfId="369" priority="44">
      <formula>_xlfn.ISFORMULA(B51)=TRUE</formula>
    </cfRule>
  </conditionalFormatting>
  <conditionalFormatting sqref="C50">
    <cfRule type="expression" dxfId="368" priority="43">
      <formula>_xlfn.ISFORMULA(C50)=TRUE</formula>
    </cfRule>
  </conditionalFormatting>
  <conditionalFormatting sqref="D8:D11">
    <cfRule type="expression" dxfId="367" priority="36">
      <formula>_xlfn.ISFORMULA(D8)=TRUE</formula>
    </cfRule>
  </conditionalFormatting>
  <conditionalFormatting sqref="D29:D36 Q34:R42">
    <cfRule type="expression" dxfId="366" priority="38">
      <formula>_xlfn.ISFORMULA(D29)=TRUE</formula>
    </cfRule>
  </conditionalFormatting>
  <conditionalFormatting sqref="D43:D49 Q45:R47 T46:AA46 AC46:XFD46 T47:XFD47">
    <cfRule type="expression" dxfId="365" priority="46">
      <formula>_xlfn.ISFORMULA(D43)=TRUE</formula>
    </cfRule>
  </conditionalFormatting>
  <conditionalFormatting sqref="D51:D52 A53:B53">
    <cfRule type="expression" dxfId="364" priority="45">
      <formula>_xlfn.ISFORMULA(A51)=TRUE</formula>
    </cfRule>
  </conditionalFormatting>
  <conditionalFormatting sqref="D23:E23 E24:E26 D27:L27">
    <cfRule type="expression" dxfId="363" priority="55">
      <formula>_xlfn.ISFORMULA(D23)=TRUE</formula>
    </cfRule>
  </conditionalFormatting>
  <conditionalFormatting sqref="D13:I13">
    <cfRule type="expression" dxfId="362" priority="9">
      <formula>_xlfn.ISFORMULA(D13)=TRUE</formula>
    </cfRule>
  </conditionalFormatting>
  <conditionalFormatting sqref="D14:P21">
    <cfRule type="expression" dxfId="361" priority="14">
      <formula>_xlfn.ISFORMULA(D14)=TRUE</formula>
    </cfRule>
  </conditionalFormatting>
  <conditionalFormatting sqref="E36:L36 E37 H37:L38">
    <cfRule type="expression" dxfId="360" priority="50">
      <formula>_xlfn.ISFORMULA(E36)=TRUE</formula>
    </cfRule>
  </conditionalFormatting>
  <conditionalFormatting sqref="I30">
    <cfRule type="expression" dxfId="359" priority="11">
      <formula>_xlfn.ISFORMULA(I30)=TRUE</formula>
    </cfRule>
  </conditionalFormatting>
  <conditionalFormatting sqref="M13">
    <cfRule type="expression" dxfId="358" priority="10">
      <formula>_xlfn.ISFORMULA(M13)=TRUE</formula>
    </cfRule>
  </conditionalFormatting>
  <conditionalFormatting sqref="M30:M32">
    <cfRule type="expression" dxfId="357" priority="12">
      <formula>_xlfn.ISFORMULA(M30)=TRUE</formula>
    </cfRule>
  </conditionalFormatting>
  <conditionalFormatting sqref="M23:O26">
    <cfRule type="expression" dxfId="356" priority="21">
      <formula>_xlfn.ISFORMULA(M23)=TRUE</formula>
    </cfRule>
  </conditionalFormatting>
  <conditionalFormatting sqref="M1:P7 N31:P32 A54:P1048576">
    <cfRule type="expression" dxfId="355" priority="34">
      <formula>_xlfn.ISFORMULA(A1)=TRUE</formula>
    </cfRule>
  </conditionalFormatting>
  <conditionalFormatting sqref="M27:P29">
    <cfRule type="expression" dxfId="354" priority="20">
      <formula>_xlfn.ISFORMULA(M27)=TRUE</formula>
    </cfRule>
  </conditionalFormatting>
  <conditionalFormatting sqref="M36:P42">
    <cfRule type="expression" dxfId="353" priority="30">
      <formula>_xlfn.ISFORMULA(M36)=TRUE</formula>
    </cfRule>
  </conditionalFormatting>
  <conditionalFormatting sqref="M45:P48">
    <cfRule type="expression" dxfId="352" priority="19">
      <formula>_xlfn.ISFORMULA(M45)=TRUE</formula>
    </cfRule>
  </conditionalFormatting>
  <conditionalFormatting sqref="N9:Q10">
    <cfRule type="expression" dxfId="351" priority="5">
      <formula>_xlfn.ISFORMULA(N9)=TRUE</formula>
    </cfRule>
  </conditionalFormatting>
  <conditionalFormatting sqref="O34:P35">
    <cfRule type="expression" dxfId="350" priority="25">
      <formula>_xlfn.ISFORMULA(O34)=TRUE</formula>
    </cfRule>
  </conditionalFormatting>
  <conditionalFormatting sqref="P11">
    <cfRule type="expression" dxfId="349" priority="18">
      <formula>_xlfn.ISFORMULA(P11)=TRUE</formula>
    </cfRule>
  </conditionalFormatting>
  <conditionalFormatting sqref="P22:P26">
    <cfRule type="expression" dxfId="348" priority="33">
      <formula>_xlfn.ISFORMULA(P22)=TRUE</formula>
    </cfRule>
  </conditionalFormatting>
  <conditionalFormatting sqref="P33">
    <cfRule type="expression" dxfId="347" priority="31">
      <formula>_xlfn.ISFORMULA(P33)=TRUE</formula>
    </cfRule>
  </conditionalFormatting>
  <conditionalFormatting sqref="P43">
    <cfRule type="expression" dxfId="346" priority="29">
      <formula>_xlfn.ISFORMULA(P43)=TRUE</formula>
    </cfRule>
  </conditionalFormatting>
  <conditionalFormatting sqref="P49:XFD50 P52:P53">
    <cfRule type="expression" dxfId="345" priority="27">
      <formula>_xlfn.ISFORMULA(P49)=TRUE</formula>
    </cfRule>
  </conditionalFormatting>
  <conditionalFormatting sqref="Q48">
    <cfRule type="containsBlanks" dxfId="344" priority="42">
      <formula>LEN(TRIM(Q48))=0</formula>
    </cfRule>
  </conditionalFormatting>
  <conditionalFormatting sqref="Q11:XFD33">
    <cfRule type="expression" dxfId="343" priority="51">
      <formula>_xlfn.ISFORMULA(Q11)=TRUE</formula>
    </cfRule>
  </conditionalFormatting>
  <conditionalFormatting sqref="Q43:XFD44">
    <cfRule type="expression" dxfId="342" priority="47">
      <formula>_xlfn.ISFORMULA(Q43)=TRUE</formula>
    </cfRule>
  </conditionalFormatting>
  <conditionalFormatting sqref="Q48:XFD48">
    <cfRule type="expression" dxfId="341" priority="41">
      <formula>_xlfn.ISFORMULA(Q48)=TRUE</formula>
    </cfRule>
  </conditionalFormatting>
  <conditionalFormatting sqref="Q51:XFD1048576">
    <cfRule type="expression" dxfId="340" priority="40">
      <formula>_xlfn.ISFORMULA(Q51)=TRUE</formula>
    </cfRule>
  </conditionalFormatting>
  <conditionalFormatting sqref="S34:S36">
    <cfRule type="expression" dxfId="339" priority="1">
      <formula>_xlfn.ISFORMULA(S34)=TRUE</formula>
    </cfRule>
  </conditionalFormatting>
  <conditionalFormatting sqref="T9">
    <cfRule type="containsText" dxfId="338" priority="56" operator="containsText" text="(例)">
      <formula>NOT(ISERROR(SEARCH("(例)",T9)))</formula>
    </cfRule>
  </conditionalFormatting>
  <conditionalFormatting sqref="T10">
    <cfRule type="expression" dxfId="337" priority="35">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&amp;R&amp;K00-041R6高層ZEH-M_ver.1.1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1124</v>
      </c>
    </row>
    <row r="2" spans="1:20">
      <c r="A2" s="266"/>
      <c r="B2" s="1935" t="s">
        <v>1130</v>
      </c>
      <c r="C2" s="1935"/>
      <c r="D2" s="1935"/>
      <c r="E2" s="1935"/>
      <c r="F2" s="1935"/>
      <c r="G2" s="1935"/>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6" t="s">
        <v>167</v>
      </c>
      <c r="C4" s="1937"/>
      <c r="D4" s="1937"/>
      <c r="E4" s="1937"/>
      <c r="F4" s="1938"/>
      <c r="G4" s="1939" t="s">
        <v>275</v>
      </c>
      <c r="H4" s="1940"/>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6" t="s">
        <v>168</v>
      </c>
      <c r="C6" s="1937"/>
      <c r="D6" s="1937"/>
      <c r="E6" s="1937"/>
      <c r="F6" s="1938"/>
      <c r="G6" s="1941" t="str">
        <f>'２.全体概要'!C7</f>
        <v/>
      </c>
      <c r="H6" s="1942"/>
      <c r="I6" s="1942"/>
      <c r="J6" s="1942"/>
      <c r="K6" s="1942"/>
      <c r="L6" s="1942"/>
      <c r="M6" s="1942"/>
      <c r="N6" s="1942"/>
      <c r="O6" s="1942"/>
      <c r="P6" s="1942"/>
      <c r="Q6" s="1942"/>
      <c r="R6" s="1942"/>
      <c r="S6" s="273" t="s">
        <v>1357</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22" t="s">
        <v>192</v>
      </c>
      <c r="C8" s="1923"/>
      <c r="D8" s="1888" t="s">
        <v>169</v>
      </c>
      <c r="E8" s="1889"/>
      <c r="F8" s="1889"/>
      <c r="G8" s="1889"/>
      <c r="H8" s="1889"/>
      <c r="I8" s="1889"/>
      <c r="J8" s="1889"/>
      <c r="K8" s="1889"/>
      <c r="L8" s="1889"/>
      <c r="M8" s="1889"/>
      <c r="N8" s="1889"/>
      <c r="O8" s="1889"/>
      <c r="P8" s="1890"/>
      <c r="Q8" s="1889" t="s">
        <v>170</v>
      </c>
      <c r="R8" s="1889"/>
      <c r="S8" s="524" t="s">
        <v>171</v>
      </c>
    </row>
    <row r="9" spans="1:20" ht="28.5" customHeight="1">
      <c r="A9" s="274"/>
      <c r="B9" s="1924"/>
      <c r="C9" s="1925"/>
      <c r="D9" s="1850" t="s">
        <v>1126</v>
      </c>
      <c r="E9" s="1851"/>
      <c r="F9" s="1851"/>
      <c r="G9" s="1851"/>
      <c r="H9" s="1851"/>
      <c r="I9" s="1851"/>
      <c r="J9" s="1851"/>
      <c r="K9" s="1851"/>
      <c r="L9" s="1851"/>
      <c r="M9" s="1851"/>
      <c r="N9" s="525" t="s">
        <v>265</v>
      </c>
      <c r="O9" s="1950"/>
      <c r="P9" s="1951"/>
      <c r="Q9" s="1952"/>
      <c r="R9" s="1953"/>
      <c r="S9" s="273"/>
    </row>
    <row r="10" spans="1:20" ht="28.5" thickBot="1">
      <c r="A10" s="274"/>
      <c r="B10" s="1924"/>
      <c r="C10" s="1925"/>
      <c r="D10" s="1900" t="s">
        <v>592</v>
      </c>
      <c r="E10" s="1901"/>
      <c r="F10" s="1901"/>
      <c r="G10" s="1901"/>
      <c r="H10" s="1901"/>
      <c r="I10" s="1901"/>
      <c r="J10" s="1901"/>
      <c r="K10" s="1901"/>
      <c r="L10" s="1901"/>
      <c r="M10" s="1901"/>
      <c r="N10" s="529" t="s">
        <v>266</v>
      </c>
      <c r="O10" s="1950"/>
      <c r="P10" s="1954"/>
      <c r="Q10" s="1955"/>
      <c r="R10" s="1956"/>
      <c r="S10" s="532"/>
    </row>
    <row r="11" spans="1:20" ht="28.5" thickTop="1">
      <c r="A11" s="274"/>
      <c r="B11" s="1926"/>
      <c r="C11" s="1927"/>
      <c r="D11" s="1848" t="s">
        <v>268</v>
      </c>
      <c r="E11" s="1849"/>
      <c r="F11" s="1849"/>
      <c r="G11" s="1849"/>
      <c r="H11" s="1849"/>
      <c r="I11" s="1849"/>
      <c r="J11" s="1849"/>
      <c r="K11" s="1849"/>
      <c r="L11" s="1849"/>
      <c r="M11" s="1849"/>
      <c r="N11" s="1849"/>
      <c r="O11" s="1849"/>
      <c r="P11" s="588" t="s">
        <v>305</v>
      </c>
      <c r="Q11" s="534">
        <f>Q9+Q10</f>
        <v>0</v>
      </c>
      <c r="R11" s="535" t="s">
        <v>123</v>
      </c>
      <c r="S11" s="536" t="s">
        <v>652</v>
      </c>
    </row>
    <row r="12" spans="1:20" ht="108" customHeight="1" thickBot="1">
      <c r="A12" s="274"/>
      <c r="B12" s="537" t="s">
        <v>311</v>
      </c>
      <c r="C12" s="1944" t="s">
        <v>172</v>
      </c>
      <c r="D12" s="1900" t="s">
        <v>173</v>
      </c>
      <c r="E12" s="1901"/>
      <c r="F12" s="1901"/>
      <c r="G12" s="1901"/>
      <c r="H12" s="538" t="s">
        <v>304</v>
      </c>
      <c r="I12" s="1907"/>
      <c r="J12" s="1908"/>
      <c r="K12" s="1908"/>
      <c r="L12" s="1908"/>
      <c r="M12" s="1908"/>
      <c r="N12" s="1908"/>
      <c r="O12" s="1908"/>
      <c r="P12" s="1909"/>
      <c r="Q12" s="531">
        <f>SUMIF('４.住戸情報入力'!O:O,G4,'４.住戸情報入力'!N:N)</f>
        <v>0</v>
      </c>
      <c r="R12" s="530" t="s">
        <v>123</v>
      </c>
      <c r="S12" s="539" t="s">
        <v>1127</v>
      </c>
    </row>
    <row r="13" spans="1:20" ht="28.5" customHeight="1" thickTop="1">
      <c r="A13" s="274"/>
      <c r="B13" s="1946" t="s">
        <v>174</v>
      </c>
      <c r="C13" s="1879"/>
      <c r="D13" s="1902" t="s">
        <v>175</v>
      </c>
      <c r="E13" s="1905"/>
      <c r="F13" s="1906"/>
      <c r="G13" s="1906"/>
      <c r="H13" s="1906"/>
      <c r="I13" s="1929" t="s">
        <v>696</v>
      </c>
      <c r="J13" s="1930"/>
      <c r="K13" s="1930"/>
      <c r="L13" s="1931"/>
      <c r="M13" s="1932" t="s">
        <v>697</v>
      </c>
      <c r="N13" s="1933"/>
      <c r="O13" s="1933"/>
      <c r="P13" s="1934"/>
      <c r="Q13" s="717"/>
      <c r="R13" s="718"/>
      <c r="S13" s="1928" t="s">
        <v>1127</v>
      </c>
    </row>
    <row r="14" spans="1:20" ht="28.5" customHeight="1">
      <c r="A14" s="274"/>
      <c r="B14" s="1947"/>
      <c r="C14" s="1879"/>
      <c r="D14" s="1902"/>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11"/>
    </row>
    <row r="15" spans="1:20" ht="28">
      <c r="A15" s="274"/>
      <c r="B15" s="1947"/>
      <c r="C15" s="1879"/>
      <c r="D15" s="1903"/>
      <c r="E15" s="1894" t="s">
        <v>383</v>
      </c>
      <c r="F15" s="1895"/>
      <c r="G15" s="1895"/>
      <c r="H15" s="1895"/>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11"/>
    </row>
    <row r="16" spans="1:20" ht="28">
      <c r="A16" s="274"/>
      <c r="B16" s="1947"/>
      <c r="C16" s="1879"/>
      <c r="D16" s="1903"/>
      <c r="E16" s="1894" t="s">
        <v>384</v>
      </c>
      <c r="F16" s="1895"/>
      <c r="G16" s="1895"/>
      <c r="H16" s="1895"/>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11"/>
    </row>
    <row r="17" spans="1:23" ht="28">
      <c r="A17" s="274"/>
      <c r="B17" s="1947"/>
      <c r="C17" s="1879"/>
      <c r="D17" s="1903"/>
      <c r="E17" s="1894" t="s">
        <v>385</v>
      </c>
      <c r="F17" s="1895"/>
      <c r="G17" s="1895"/>
      <c r="H17" s="1895"/>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11"/>
    </row>
    <row r="18" spans="1:23" ht="28">
      <c r="A18" s="274"/>
      <c r="B18" s="1947"/>
      <c r="C18" s="1879"/>
      <c r="D18" s="1903"/>
      <c r="E18" s="1894" t="s">
        <v>386</v>
      </c>
      <c r="F18" s="1895"/>
      <c r="G18" s="1895"/>
      <c r="H18" s="1895"/>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11"/>
    </row>
    <row r="19" spans="1:23" ht="28">
      <c r="A19" s="274"/>
      <c r="B19" s="1947"/>
      <c r="C19" s="1879"/>
      <c r="D19" s="1903"/>
      <c r="E19" s="1894" t="s">
        <v>387</v>
      </c>
      <c r="F19" s="1895"/>
      <c r="G19" s="1895"/>
      <c r="H19" s="1895"/>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11"/>
    </row>
    <row r="20" spans="1:23" ht="28">
      <c r="A20" s="274"/>
      <c r="B20" s="1947"/>
      <c r="C20" s="1879"/>
      <c r="D20" s="1903"/>
      <c r="E20" s="1894" t="s">
        <v>388</v>
      </c>
      <c r="F20" s="1895"/>
      <c r="G20" s="1895"/>
      <c r="H20" s="1895"/>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11"/>
    </row>
    <row r="21" spans="1:23" ht="28.5" thickBot="1">
      <c r="A21" s="274"/>
      <c r="B21" s="1947"/>
      <c r="C21" s="1879"/>
      <c r="D21" s="1904"/>
      <c r="E21" s="1897" t="s">
        <v>389</v>
      </c>
      <c r="F21" s="1898"/>
      <c r="G21" s="1898"/>
      <c r="H21" s="1898"/>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12"/>
    </row>
    <row r="22" spans="1:23" s="191" customFormat="1" ht="28.5" thickTop="1">
      <c r="A22" s="274"/>
      <c r="B22" s="1947"/>
      <c r="C22" s="1879"/>
      <c r="D22" s="1848" t="s">
        <v>307</v>
      </c>
      <c r="E22" s="1849"/>
      <c r="F22" s="1849"/>
      <c r="G22" s="1849"/>
      <c r="H22" s="1849"/>
      <c r="I22" s="1849"/>
      <c r="J22" s="1849"/>
      <c r="K22" s="1849"/>
      <c r="L22" s="1849"/>
      <c r="M22" s="1849"/>
      <c r="N22" s="1849"/>
      <c r="O22" s="1849"/>
      <c r="P22" s="533" t="s">
        <v>298</v>
      </c>
      <c r="Q22" s="534">
        <f>SUM(Q14:Q21)</f>
        <v>0</v>
      </c>
      <c r="R22" s="535" t="s">
        <v>123</v>
      </c>
      <c r="S22" s="552"/>
      <c r="U22" s="3"/>
      <c r="V22" s="3"/>
      <c r="W22" s="3"/>
    </row>
    <row r="23" spans="1:23" s="191" customFormat="1" ht="27.75" customHeight="1">
      <c r="A23" s="274"/>
      <c r="B23" s="1947"/>
      <c r="C23" s="1879"/>
      <c r="D23" s="1920" t="s">
        <v>404</v>
      </c>
      <c r="E23" s="1891" t="s">
        <v>594</v>
      </c>
      <c r="F23" s="1892"/>
      <c r="G23" s="1892"/>
      <c r="H23" s="1892"/>
      <c r="I23" s="1892"/>
      <c r="J23" s="1892"/>
      <c r="K23" s="1892"/>
      <c r="L23" s="1893"/>
      <c r="M23" s="540">
        <v>340000</v>
      </c>
      <c r="N23" s="541" t="s">
        <v>123</v>
      </c>
      <c r="O23" s="553">
        <f>COUNTIFS('４.住戸情報入力'!AB:AB,E23,'４.住戸情報入力'!AC:AC,$G$4)</f>
        <v>0</v>
      </c>
      <c r="P23" s="545" t="s">
        <v>176</v>
      </c>
      <c r="Q23" s="547">
        <f>M23*O23</f>
        <v>0</v>
      </c>
      <c r="R23" s="545" t="s">
        <v>123</v>
      </c>
      <c r="S23" s="1910" t="s">
        <v>1127</v>
      </c>
      <c r="U23" s="3"/>
      <c r="V23" s="3"/>
      <c r="W23" s="3"/>
    </row>
    <row r="24" spans="1:23" s="191" customFormat="1" ht="27.75" customHeight="1">
      <c r="A24" s="274"/>
      <c r="B24" s="1947"/>
      <c r="C24" s="1879"/>
      <c r="D24" s="1921"/>
      <c r="E24" s="1894" t="s">
        <v>595</v>
      </c>
      <c r="F24" s="1895"/>
      <c r="G24" s="1895"/>
      <c r="H24" s="1895"/>
      <c r="I24" s="1895"/>
      <c r="J24" s="1895"/>
      <c r="K24" s="1895"/>
      <c r="L24" s="1896"/>
      <c r="M24" s="544">
        <v>430000</v>
      </c>
      <c r="N24" s="545" t="s">
        <v>123</v>
      </c>
      <c r="O24" s="554">
        <f>COUNTIFS('４.住戸情報入力'!AB:AB,E24,'４.住戸情報入力'!AC:AC,$G$4)</f>
        <v>0</v>
      </c>
      <c r="P24" s="545" t="s">
        <v>176</v>
      </c>
      <c r="Q24" s="547">
        <f>M24*O24</f>
        <v>0</v>
      </c>
      <c r="R24" s="545" t="s">
        <v>123</v>
      </c>
      <c r="S24" s="1911"/>
      <c r="U24" s="3"/>
      <c r="V24" s="3"/>
      <c r="W24" s="3"/>
    </row>
    <row r="25" spans="1:23" s="191" customFormat="1" ht="27.75" customHeight="1">
      <c r="A25" s="274"/>
      <c r="B25" s="1947"/>
      <c r="C25" s="1879"/>
      <c r="D25" s="1921"/>
      <c r="E25" s="1894" t="s">
        <v>596</v>
      </c>
      <c r="F25" s="1895"/>
      <c r="G25" s="1895"/>
      <c r="H25" s="1895"/>
      <c r="I25" s="1895"/>
      <c r="J25" s="1895"/>
      <c r="K25" s="1895"/>
      <c r="L25" s="1896"/>
      <c r="M25" s="544">
        <v>480000</v>
      </c>
      <c r="N25" s="545" t="s">
        <v>123</v>
      </c>
      <c r="O25" s="546">
        <f>COUNTIFS('４.住戸情報入力'!AB:AB,E25,'４.住戸情報入力'!AC:AC,$G$4)</f>
        <v>0</v>
      </c>
      <c r="P25" s="545" t="s">
        <v>176</v>
      </c>
      <c r="Q25" s="547">
        <f>M25*O25</f>
        <v>0</v>
      </c>
      <c r="R25" s="545" t="s">
        <v>123</v>
      </c>
      <c r="S25" s="1911"/>
      <c r="U25" s="3"/>
      <c r="V25" s="3"/>
      <c r="W25" s="3"/>
    </row>
    <row r="26" spans="1:23" s="191" customFormat="1" ht="27.75" customHeight="1" thickBot="1">
      <c r="A26" s="274"/>
      <c r="B26" s="1947"/>
      <c r="C26" s="1879"/>
      <c r="D26" s="1921"/>
      <c r="E26" s="1897" t="s">
        <v>390</v>
      </c>
      <c r="F26" s="1898"/>
      <c r="G26" s="1898"/>
      <c r="H26" s="1898"/>
      <c r="I26" s="1898"/>
      <c r="J26" s="1898"/>
      <c r="K26" s="1898"/>
      <c r="L26" s="1899"/>
      <c r="M26" s="555">
        <v>670000</v>
      </c>
      <c r="N26" s="556" t="s">
        <v>123</v>
      </c>
      <c r="O26" s="557">
        <f>COUNTIFS('４.住戸情報入力'!AB:AB,E26,'４.住戸情報入力'!AC:AC,$G$4)</f>
        <v>0</v>
      </c>
      <c r="P26" s="549" t="s">
        <v>176</v>
      </c>
      <c r="Q26" s="551">
        <f>M26*O26</f>
        <v>0</v>
      </c>
      <c r="R26" s="549" t="s">
        <v>123</v>
      </c>
      <c r="S26" s="1912"/>
      <c r="U26" s="3"/>
      <c r="V26" s="3"/>
      <c r="W26" s="3"/>
    </row>
    <row r="27" spans="1:23" s="191" customFormat="1" ht="27.75" customHeight="1" thickTop="1">
      <c r="A27" s="274"/>
      <c r="B27" s="1947"/>
      <c r="C27" s="1879"/>
      <c r="D27" s="1848" t="s">
        <v>307</v>
      </c>
      <c r="E27" s="1849"/>
      <c r="F27" s="1849"/>
      <c r="G27" s="1849"/>
      <c r="H27" s="1849"/>
      <c r="I27" s="1849"/>
      <c r="J27" s="1849"/>
      <c r="K27" s="1849"/>
      <c r="L27" s="533" t="s">
        <v>299</v>
      </c>
      <c r="M27" s="736"/>
      <c r="N27" s="737"/>
      <c r="O27" s="737"/>
      <c r="P27" s="533" t="s">
        <v>299</v>
      </c>
      <c r="Q27" s="534">
        <f>SUM(Q23:Q26)</f>
        <v>0</v>
      </c>
      <c r="R27" s="535" t="s">
        <v>123</v>
      </c>
      <c r="S27" s="552"/>
      <c r="U27" s="3"/>
      <c r="V27" s="3"/>
      <c r="W27" s="3"/>
    </row>
    <row r="28" spans="1:23" s="191" customFormat="1" ht="28.5" customHeight="1">
      <c r="A28" s="274"/>
      <c r="B28" s="1947"/>
      <c r="C28" s="1879"/>
      <c r="D28" s="1903" t="s">
        <v>177</v>
      </c>
      <c r="E28" s="1850" t="s">
        <v>549</v>
      </c>
      <c r="F28" s="1851"/>
      <c r="G28" s="1851"/>
      <c r="H28" s="1851"/>
      <c r="I28" s="1851"/>
      <c r="J28" s="1851"/>
      <c r="K28" s="1851"/>
      <c r="L28" s="1852"/>
      <c r="M28" s="558">
        <v>100000</v>
      </c>
      <c r="N28" s="527" t="s">
        <v>123</v>
      </c>
      <c r="O28" s="559">
        <f>COUNTIFS('４.住戸情報入力'!AD:AD,E28,'４.住戸情報入力'!AE:AE,$G$4)+COUNTIFS('４.住戸情報入力'!AF:AF,E28,'４.住戸情報入力'!AG:AG,$G$4)</f>
        <v>0</v>
      </c>
      <c r="P28" s="527" t="s">
        <v>176</v>
      </c>
      <c r="Q28" s="528">
        <f>M28*O28</f>
        <v>0</v>
      </c>
      <c r="R28" s="527" t="s">
        <v>123</v>
      </c>
      <c r="S28" s="1910" t="s">
        <v>1127</v>
      </c>
      <c r="U28" s="3"/>
      <c r="V28" s="3"/>
      <c r="W28" s="3"/>
    </row>
    <row r="29" spans="1:23" s="191" customFormat="1" ht="27.75" customHeight="1">
      <c r="A29" s="274"/>
      <c r="B29" s="1947"/>
      <c r="C29" s="1879"/>
      <c r="D29" s="1903"/>
      <c r="E29" s="1850" t="s">
        <v>965</v>
      </c>
      <c r="F29" s="1851"/>
      <c r="G29" s="1851"/>
      <c r="H29" s="1851"/>
      <c r="I29" s="1851"/>
      <c r="J29" s="1851"/>
      <c r="K29" s="1851"/>
      <c r="L29" s="1852"/>
      <c r="M29" s="560">
        <v>380000</v>
      </c>
      <c r="N29" s="535" t="s">
        <v>123</v>
      </c>
      <c r="O29" s="559">
        <f>COUNTIFS('４.住戸情報入力'!AD:AD,E29,'４.住戸情報入力'!AE:AE,$G$4)+COUNTIFS('４.住戸情報入力'!AF:AF,E29,'４.住戸情報入力'!AG:AG,$G$4)</f>
        <v>0</v>
      </c>
      <c r="P29" s="535" t="s">
        <v>176</v>
      </c>
      <c r="Q29" s="534">
        <f>M29*O29</f>
        <v>0</v>
      </c>
      <c r="R29" s="535" t="s">
        <v>123</v>
      </c>
      <c r="S29" s="1911"/>
      <c r="U29" s="3"/>
      <c r="V29" s="3"/>
      <c r="W29" s="3"/>
    </row>
    <row r="30" spans="1:23" s="191" customFormat="1" ht="27.75" customHeight="1">
      <c r="A30" s="274"/>
      <c r="B30" s="1947"/>
      <c r="C30" s="1879"/>
      <c r="D30" s="1903"/>
      <c r="E30" s="1859" t="s">
        <v>550</v>
      </c>
      <c r="F30" s="1860"/>
      <c r="G30" s="719"/>
      <c r="H30" s="719"/>
      <c r="I30" s="1964" t="s">
        <v>696</v>
      </c>
      <c r="J30" s="1965"/>
      <c r="K30" s="1965"/>
      <c r="L30" s="1966"/>
      <c r="M30" s="1958" t="s">
        <v>697</v>
      </c>
      <c r="N30" s="1959"/>
      <c r="O30" s="1959"/>
      <c r="P30" s="1960"/>
      <c r="Q30" s="720"/>
      <c r="R30" s="721"/>
      <c r="S30" s="1911"/>
      <c r="U30" s="3"/>
      <c r="V30" s="3"/>
      <c r="W30" s="3"/>
    </row>
    <row r="31" spans="1:23" s="191" customFormat="1" ht="28" customHeight="1">
      <c r="A31" s="274"/>
      <c r="B31" s="1947"/>
      <c r="C31" s="1879"/>
      <c r="D31" s="1903"/>
      <c r="E31" s="1861"/>
      <c r="F31" s="1862"/>
      <c r="G31" s="1894" t="s">
        <v>391</v>
      </c>
      <c r="H31" s="1896"/>
      <c r="I31" s="544">
        <v>460000</v>
      </c>
      <c r="J31" s="545" t="s">
        <v>123</v>
      </c>
      <c r="K31" s="546">
        <f>COUNTIFS('４.住戸情報入力'!AD:AD,"エアコン*"&amp;G31,'４.住戸情報入力'!AE:AE,$G$4)</f>
        <v>0</v>
      </c>
      <c r="L31" s="545" t="s">
        <v>176</v>
      </c>
      <c r="M31" s="777">
        <v>430000</v>
      </c>
      <c r="N31" s="545" t="s">
        <v>123</v>
      </c>
      <c r="O31" s="546">
        <f>COUNTIFS('４.住戸情報入力'!AF:AF,"エアコン*"&amp;G31,'４.住戸情報入力'!AG:AG,$G$4)</f>
        <v>0</v>
      </c>
      <c r="P31" s="545" t="s">
        <v>176</v>
      </c>
      <c r="Q31" s="738">
        <f>I31*K31+M31*O31</f>
        <v>0</v>
      </c>
      <c r="R31" s="545" t="s">
        <v>123</v>
      </c>
      <c r="S31" s="1911"/>
      <c r="U31" s="3"/>
      <c r="V31" s="3"/>
      <c r="W31" s="3"/>
    </row>
    <row r="32" spans="1:23" s="191" customFormat="1" ht="28.5" thickBot="1">
      <c r="A32" s="274"/>
      <c r="B32" s="1947"/>
      <c r="C32" s="1879"/>
      <c r="D32" s="1904"/>
      <c r="E32" s="1863"/>
      <c r="F32" s="1864"/>
      <c r="G32" s="1898" t="s">
        <v>390</v>
      </c>
      <c r="H32" s="1898"/>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12"/>
      <c r="U32" s="3"/>
      <c r="V32" s="3"/>
      <c r="W32" s="3"/>
    </row>
    <row r="33" spans="1:23" s="191" customFormat="1" ht="29" thickTop="1" thickBot="1">
      <c r="A33" s="274"/>
      <c r="B33" s="1947"/>
      <c r="C33" s="1879"/>
      <c r="D33" s="1865" t="s">
        <v>307</v>
      </c>
      <c r="E33" s="1866"/>
      <c r="F33" s="1866"/>
      <c r="G33" s="1866"/>
      <c r="H33" s="1866"/>
      <c r="I33" s="1866"/>
      <c r="J33" s="1866"/>
      <c r="K33" s="1866"/>
      <c r="L33" s="1866"/>
      <c r="M33" s="1866"/>
      <c r="N33" s="1866"/>
      <c r="O33" s="1866"/>
      <c r="P33" s="563" t="s">
        <v>300</v>
      </c>
      <c r="Q33" s="564">
        <f>SUM(Q28:Q32)</f>
        <v>0</v>
      </c>
      <c r="R33" s="565" t="s">
        <v>123</v>
      </c>
      <c r="S33" s="566"/>
      <c r="U33" s="3"/>
      <c r="V33" s="3"/>
      <c r="W33" s="3"/>
    </row>
    <row r="34" spans="1:23" s="191" customFormat="1" ht="27.75" customHeight="1" thickTop="1" thickBot="1">
      <c r="A34" s="274"/>
      <c r="B34" s="1947"/>
      <c r="C34" s="1879"/>
      <c r="D34" s="1867" t="s">
        <v>547</v>
      </c>
      <c r="E34" s="1868"/>
      <c r="F34" s="1868"/>
      <c r="G34" s="1868"/>
      <c r="H34" s="1868"/>
      <c r="I34" s="1868"/>
      <c r="J34" s="1868"/>
      <c r="K34" s="1868"/>
      <c r="L34" s="1868"/>
      <c r="M34" s="1868"/>
      <c r="N34" s="1869"/>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1127</v>
      </c>
      <c r="U34" s="3"/>
      <c r="V34" s="3"/>
      <c r="W34" s="3"/>
    </row>
    <row r="35" spans="1:23" s="191" customFormat="1" ht="27.75" customHeight="1" thickTop="1" thickBot="1">
      <c r="A35" s="274"/>
      <c r="B35" s="1947"/>
      <c r="C35" s="1879"/>
      <c r="D35" s="1867" t="s">
        <v>548</v>
      </c>
      <c r="E35" s="1868"/>
      <c r="F35" s="1868"/>
      <c r="G35" s="1868"/>
      <c r="H35" s="1868"/>
      <c r="I35" s="1868"/>
      <c r="J35" s="1868"/>
      <c r="K35" s="1868"/>
      <c r="L35" s="1868"/>
      <c r="M35" s="1868"/>
      <c r="N35" s="1869"/>
      <c r="O35" s="571" t="s">
        <v>493</v>
      </c>
      <c r="P35" s="572" t="s">
        <v>546</v>
      </c>
      <c r="Q35" s="564">
        <f>SUMIFS('４.住戸情報入力'!AV:AV,'４.住戸情報入力'!AW:AW,$G$4)</f>
        <v>0</v>
      </c>
      <c r="R35" s="565" t="s">
        <v>123</v>
      </c>
      <c r="S35" s="539" t="s">
        <v>1127</v>
      </c>
      <c r="U35" s="3"/>
      <c r="V35" s="3"/>
      <c r="W35" s="3"/>
    </row>
    <row r="36" spans="1:23" s="191" customFormat="1" ht="27.75" customHeight="1" thickTop="1">
      <c r="A36" s="274"/>
      <c r="B36" s="1947"/>
      <c r="C36" s="1879"/>
      <c r="D36" s="1878" t="s">
        <v>178</v>
      </c>
      <c r="E36" s="1916" t="s">
        <v>653</v>
      </c>
      <c r="F36" s="1917"/>
      <c r="G36" s="1917"/>
      <c r="H36" s="1917"/>
      <c r="I36" s="727"/>
      <c r="J36" s="731"/>
      <c r="K36" s="728"/>
      <c r="L36" s="734"/>
      <c r="M36" s="727">
        <v>300000</v>
      </c>
      <c r="N36" s="541" t="s">
        <v>123</v>
      </c>
      <c r="O36" s="542">
        <f>COUNTIFS('４.住戸情報入力'!AJ:AJ,E36,'４.住戸情報入力'!AK:AK,$G$4)</f>
        <v>0</v>
      </c>
      <c r="P36" s="541" t="s">
        <v>176</v>
      </c>
      <c r="Q36" s="543">
        <f>M36*O36</f>
        <v>0</v>
      </c>
      <c r="R36" s="541" t="s">
        <v>123</v>
      </c>
      <c r="S36" s="1915" t="s">
        <v>1127</v>
      </c>
      <c r="U36" s="3"/>
    </row>
    <row r="37" spans="1:23" s="191" customFormat="1" ht="27.75" customHeight="1">
      <c r="A37" s="274"/>
      <c r="B37" s="1947"/>
      <c r="C37" s="1879"/>
      <c r="D37" s="1879"/>
      <c r="E37" s="1918" t="s">
        <v>654</v>
      </c>
      <c r="F37" s="1919"/>
      <c r="G37" s="1919"/>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5"/>
      <c r="U37" s="3"/>
    </row>
    <row r="38" spans="1:23" s="191" customFormat="1" ht="27.75" customHeight="1">
      <c r="A38" s="274"/>
      <c r="B38" s="1947"/>
      <c r="C38" s="1879"/>
      <c r="D38" s="1879"/>
      <c r="E38" s="1916"/>
      <c r="F38" s="1917"/>
      <c r="G38" s="1917"/>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5"/>
      <c r="U38" s="3"/>
      <c r="V38" s="3"/>
      <c r="W38" s="3"/>
    </row>
    <row r="39" spans="1:23" s="191" customFormat="1" ht="28">
      <c r="A39" s="274"/>
      <c r="B39" s="1947"/>
      <c r="C39" s="1879"/>
      <c r="D39" s="1879"/>
      <c r="E39" s="1894" t="s">
        <v>179</v>
      </c>
      <c r="F39" s="1895"/>
      <c r="G39" s="1895"/>
      <c r="H39" s="1895"/>
      <c r="I39" s="725"/>
      <c r="J39" s="732"/>
      <c r="K39" s="729"/>
      <c r="L39" s="545"/>
      <c r="M39" s="725">
        <v>400000</v>
      </c>
      <c r="N39" s="545" t="s">
        <v>123</v>
      </c>
      <c r="O39" s="546">
        <f>COUNTIFS('４.住戸情報入力'!AJ:AJ,E39,'４.住戸情報入力'!AK:AK,$G$4)</f>
        <v>0</v>
      </c>
      <c r="P39" s="545" t="s">
        <v>176</v>
      </c>
      <c r="Q39" s="547">
        <f t="shared" si="1"/>
        <v>0</v>
      </c>
      <c r="R39" s="545" t="s">
        <v>123</v>
      </c>
      <c r="S39" s="1915"/>
      <c r="U39" s="3"/>
      <c r="V39" s="3"/>
      <c r="W39" s="3"/>
    </row>
    <row r="40" spans="1:23" s="191" customFormat="1" ht="28">
      <c r="A40" s="274"/>
      <c r="B40" s="1947"/>
      <c r="C40" s="1879"/>
      <c r="D40" s="1879"/>
      <c r="E40" s="1894" t="s">
        <v>589</v>
      </c>
      <c r="F40" s="1895"/>
      <c r="G40" s="1895"/>
      <c r="H40" s="1895"/>
      <c r="I40" s="725"/>
      <c r="J40" s="732"/>
      <c r="K40" s="729"/>
      <c r="L40" s="545"/>
      <c r="M40" s="725">
        <v>1000000</v>
      </c>
      <c r="N40" s="545" t="s">
        <v>123</v>
      </c>
      <c r="O40" s="546">
        <f>COUNTIFS('４.住戸情報入力'!AJ:AJ,E40,'４.住戸情報入力'!AK:AK,$G$4)</f>
        <v>0</v>
      </c>
      <c r="P40" s="545" t="s">
        <v>176</v>
      </c>
      <c r="Q40" s="547">
        <f t="shared" si="1"/>
        <v>0</v>
      </c>
      <c r="R40" s="545" t="s">
        <v>123</v>
      </c>
      <c r="S40" s="1915"/>
      <c r="U40" s="3"/>
      <c r="V40" s="3"/>
      <c r="W40" s="3"/>
    </row>
    <row r="41" spans="1:23" s="191" customFormat="1" ht="28">
      <c r="A41" s="274"/>
      <c r="B41" s="1947"/>
      <c r="C41" s="1879"/>
      <c r="D41" s="1879"/>
      <c r="E41" s="1894" t="s">
        <v>590</v>
      </c>
      <c r="F41" s="1895"/>
      <c r="G41" s="1895"/>
      <c r="H41" s="1895"/>
      <c r="I41" s="725"/>
      <c r="J41" s="732"/>
      <c r="K41" s="729"/>
      <c r="L41" s="545"/>
      <c r="M41" s="725">
        <v>1230000</v>
      </c>
      <c r="N41" s="545" t="s">
        <v>123</v>
      </c>
      <c r="O41" s="546">
        <f>COUNTIFS('４.住戸情報入力'!AJ:AJ,E41,'４.住戸情報入力'!AK:AK,$G$4)</f>
        <v>0</v>
      </c>
      <c r="P41" s="545" t="s">
        <v>176</v>
      </c>
      <c r="Q41" s="547">
        <f t="shared" si="1"/>
        <v>0</v>
      </c>
      <c r="R41" s="545" t="s">
        <v>123</v>
      </c>
      <c r="S41" s="1915"/>
      <c r="U41" s="3"/>
      <c r="V41" s="3"/>
      <c r="W41" s="3"/>
    </row>
    <row r="42" spans="1:23" s="191" customFormat="1" ht="28">
      <c r="A42" s="274"/>
      <c r="B42" s="1947"/>
      <c r="C42" s="1879"/>
      <c r="D42" s="1880"/>
      <c r="E42" s="1913" t="s">
        <v>591</v>
      </c>
      <c r="F42" s="1914"/>
      <c r="G42" s="1914"/>
      <c r="H42" s="1914"/>
      <c r="I42" s="726"/>
      <c r="J42" s="733"/>
      <c r="K42" s="730"/>
      <c r="L42" s="573"/>
      <c r="M42" s="726">
        <v>990000</v>
      </c>
      <c r="N42" s="573" t="s">
        <v>123</v>
      </c>
      <c r="O42" s="574">
        <f>COUNTIFS('４.住戸情報入力'!AJ:AJ,E42,'４.住戸情報入力'!AK:AK,$G$4)</f>
        <v>0</v>
      </c>
      <c r="P42" s="573" t="s">
        <v>176</v>
      </c>
      <c r="Q42" s="575">
        <f t="shared" si="1"/>
        <v>0</v>
      </c>
      <c r="R42" s="573" t="s">
        <v>123</v>
      </c>
      <c r="S42" s="1915"/>
      <c r="U42" s="3"/>
      <c r="V42" s="3"/>
      <c r="W42" s="3"/>
    </row>
    <row r="43" spans="1:23" s="191" customFormat="1" ht="27.75" customHeight="1">
      <c r="A43" s="274"/>
      <c r="B43" s="1947"/>
      <c r="C43" s="1879"/>
      <c r="D43" s="1876" t="s">
        <v>307</v>
      </c>
      <c r="E43" s="1877"/>
      <c r="F43" s="1877"/>
      <c r="G43" s="1877"/>
      <c r="H43" s="1877"/>
      <c r="I43" s="1877"/>
      <c r="J43" s="1877"/>
      <c r="K43" s="1877"/>
      <c r="L43" s="1877"/>
      <c r="M43" s="1877"/>
      <c r="N43" s="1877"/>
      <c r="O43" s="1877"/>
      <c r="P43" s="533" t="s">
        <v>306</v>
      </c>
      <c r="Q43" s="534">
        <f>SUM(Q36:Q42)</f>
        <v>0</v>
      </c>
      <c r="R43" s="535" t="s">
        <v>123</v>
      </c>
      <c r="S43" s="536"/>
      <c r="U43" s="3"/>
      <c r="V43" s="3"/>
      <c r="W43" s="3"/>
    </row>
    <row r="44" spans="1:23" s="191" customFormat="1" ht="27.75" customHeight="1">
      <c r="A44" s="274"/>
      <c r="B44" s="1947"/>
      <c r="C44" s="1879"/>
      <c r="D44" s="1870" t="s">
        <v>662</v>
      </c>
      <c r="E44" s="1871"/>
      <c r="F44" s="1871"/>
      <c r="G44" s="1871"/>
      <c r="H44" s="1871"/>
      <c r="I44" s="1871"/>
      <c r="J44" s="1871"/>
      <c r="K44" s="1871"/>
      <c r="L44" s="1871"/>
      <c r="M44" s="1871"/>
      <c r="N44" s="1871"/>
      <c r="O44" s="1871"/>
      <c r="P44" s="1872"/>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5" t="s">
        <v>1127</v>
      </c>
      <c r="U44" s="3"/>
      <c r="V44" s="3"/>
      <c r="W44" s="3"/>
    </row>
    <row r="45" spans="1:23" s="191" customFormat="1" ht="28">
      <c r="A45" s="274"/>
      <c r="B45" s="1947"/>
      <c r="C45" s="1879"/>
      <c r="D45" s="1870" t="s">
        <v>663</v>
      </c>
      <c r="E45" s="1871"/>
      <c r="F45" s="1871"/>
      <c r="G45" s="1871"/>
      <c r="H45" s="1871"/>
      <c r="I45" s="1871"/>
      <c r="J45" s="1871"/>
      <c r="K45" s="1871"/>
      <c r="L45" s="1872"/>
      <c r="M45" s="544">
        <v>8000</v>
      </c>
      <c r="N45" s="545" t="s">
        <v>123</v>
      </c>
      <c r="O45" s="542">
        <f>SUMIFS('４.住戸情報入力'!AL:AL,'４.住戸情報入力'!AM:AM,$G$4)</f>
        <v>0</v>
      </c>
      <c r="P45" s="545" t="s">
        <v>176</v>
      </c>
      <c r="Q45" s="576">
        <f>M45*O45</f>
        <v>0</v>
      </c>
      <c r="R45" s="578" t="s">
        <v>123</v>
      </c>
      <c r="S45" s="1886"/>
      <c r="U45" s="3"/>
      <c r="V45" s="3"/>
      <c r="W45" s="3"/>
    </row>
    <row r="46" spans="1:23" s="191" customFormat="1" ht="27.75" customHeight="1">
      <c r="A46" s="274"/>
      <c r="B46" s="1947"/>
      <c r="C46" s="1879"/>
      <c r="D46" s="1891" t="s">
        <v>966</v>
      </c>
      <c r="E46" s="1892"/>
      <c r="F46" s="1892"/>
      <c r="G46" s="1892"/>
      <c r="H46" s="1892"/>
      <c r="I46" s="1892"/>
      <c r="J46" s="1892"/>
      <c r="K46" s="1892"/>
      <c r="L46" s="1893"/>
      <c r="M46" s="561">
        <v>100000</v>
      </c>
      <c r="N46" s="577" t="s">
        <v>123</v>
      </c>
      <c r="O46" s="562">
        <f>COUNTIFS('４.住戸情報入力'!AN:AN,"有り",'４.住戸情報入力'!AO:AO,$G$4)</f>
        <v>0</v>
      </c>
      <c r="P46" s="577" t="s">
        <v>176</v>
      </c>
      <c r="Q46" s="579">
        <f>M46*O46</f>
        <v>0</v>
      </c>
      <c r="R46" s="577" t="s">
        <v>123</v>
      </c>
      <c r="S46" s="1886"/>
      <c r="U46" s="3"/>
      <c r="V46" s="3"/>
      <c r="W46" s="3"/>
    </row>
    <row r="47" spans="1:23" s="191" customFormat="1" ht="27.75" customHeight="1" thickBot="1">
      <c r="A47" s="274"/>
      <c r="B47" s="1947"/>
      <c r="C47" s="1879"/>
      <c r="D47" s="1913" t="s">
        <v>967</v>
      </c>
      <c r="E47" s="1914"/>
      <c r="F47" s="1914"/>
      <c r="G47" s="1914"/>
      <c r="H47" s="1914"/>
      <c r="I47" s="1914"/>
      <c r="J47" s="1914"/>
      <c r="K47" s="1914"/>
      <c r="L47" s="1949"/>
      <c r="M47" s="580">
        <v>115000</v>
      </c>
      <c r="N47" s="535" t="s">
        <v>123</v>
      </c>
      <c r="O47" s="542">
        <f>COUNTIFS('４.住戸情報入力'!AN:AN,"有り（ガス計測含む）",'４.住戸情報入力'!AO:AO,$G$4)</f>
        <v>0</v>
      </c>
      <c r="P47" s="549" t="s">
        <v>176</v>
      </c>
      <c r="Q47" s="534">
        <f>M47*O47</f>
        <v>0</v>
      </c>
      <c r="R47" s="549" t="s">
        <v>123</v>
      </c>
      <c r="S47" s="1887"/>
      <c r="U47" s="3"/>
      <c r="V47" s="3"/>
      <c r="W47" s="3"/>
    </row>
    <row r="48" spans="1:23" s="191" customFormat="1" ht="27.75" hidden="1" customHeight="1" thickBot="1">
      <c r="A48" s="274"/>
      <c r="B48" s="1947"/>
      <c r="C48" s="1879"/>
      <c r="D48" s="1900" t="s">
        <v>289</v>
      </c>
      <c r="E48" s="1901"/>
      <c r="F48" s="1901"/>
      <c r="G48" s="1901"/>
      <c r="H48" s="1901"/>
      <c r="I48" s="1901"/>
      <c r="J48" s="1901"/>
      <c r="K48" s="1901"/>
      <c r="L48" s="1943"/>
      <c r="M48" s="1873"/>
      <c r="N48" s="1874"/>
      <c r="O48" s="1874"/>
      <c r="P48" s="1875"/>
      <c r="Q48" s="581">
        <f>SUMIFS('４.住戸情報入力'!AP:AP,'４.住戸情報入力'!AQ:AQ,$G$4)</f>
        <v>0</v>
      </c>
      <c r="R48" s="584" t="s">
        <v>123</v>
      </c>
      <c r="S48" s="532"/>
      <c r="U48" s="3"/>
      <c r="V48" s="3"/>
      <c r="W48" s="3"/>
    </row>
    <row r="49" spans="1:23" s="191" customFormat="1" ht="27.75" customHeight="1" thickTop="1" thickBot="1">
      <c r="A49" s="274"/>
      <c r="B49" s="1947"/>
      <c r="C49" s="1945"/>
      <c r="D49" s="1865" t="s">
        <v>307</v>
      </c>
      <c r="E49" s="1866"/>
      <c r="F49" s="1866"/>
      <c r="G49" s="1866"/>
      <c r="H49" s="1866"/>
      <c r="I49" s="1866"/>
      <c r="J49" s="1866"/>
      <c r="K49" s="1866"/>
      <c r="L49" s="1866"/>
      <c r="M49" s="1866"/>
      <c r="N49" s="1866"/>
      <c r="O49" s="1866"/>
      <c r="P49" s="582" t="s">
        <v>313</v>
      </c>
      <c r="Q49" s="1089">
        <f>SUM(Q44:Q47)</f>
        <v>0</v>
      </c>
      <c r="R49" s="584" t="s">
        <v>123</v>
      </c>
      <c r="S49" s="1090"/>
      <c r="U49" s="3"/>
      <c r="V49" s="3"/>
      <c r="W49" s="3"/>
    </row>
    <row r="50" spans="1:23" s="191" customFormat="1" ht="27.75" customHeight="1" thickTop="1">
      <c r="A50" s="274"/>
      <c r="B50" s="1948"/>
      <c r="C50" s="1848" t="s">
        <v>312</v>
      </c>
      <c r="D50" s="1849"/>
      <c r="E50" s="1849"/>
      <c r="F50" s="1849"/>
      <c r="G50" s="1849"/>
      <c r="H50" s="1849"/>
      <c r="I50" s="1849"/>
      <c r="J50" s="1849"/>
      <c r="K50" s="1849"/>
      <c r="L50" s="1849"/>
      <c r="M50" s="1849"/>
      <c r="N50" s="1849"/>
      <c r="O50" s="1849"/>
      <c r="P50" s="533" t="s">
        <v>407</v>
      </c>
      <c r="Q50" s="534">
        <f>SUM(Q12,Q22,Q27,Q33,Q34,Q35,Q43,Q49)</f>
        <v>0</v>
      </c>
      <c r="R50" s="535" t="s">
        <v>123</v>
      </c>
      <c r="S50" s="536" t="s">
        <v>408</v>
      </c>
      <c r="U50" s="3"/>
      <c r="V50" s="3"/>
      <c r="W50" s="3"/>
    </row>
    <row r="51" spans="1:23" s="191" customFormat="1" ht="27.75" customHeight="1" thickBot="1">
      <c r="A51" s="274"/>
      <c r="B51" s="1881" t="s">
        <v>291</v>
      </c>
      <c r="C51" s="1883" t="s">
        <v>395</v>
      </c>
      <c r="D51" s="1900" t="s">
        <v>290</v>
      </c>
      <c r="E51" s="1901"/>
      <c r="F51" s="1901"/>
      <c r="G51" s="1901"/>
      <c r="H51" s="1901"/>
      <c r="I51" s="1901"/>
      <c r="J51" s="1901"/>
      <c r="K51" s="1901"/>
      <c r="L51" s="1901"/>
      <c r="M51" s="1901"/>
      <c r="N51" s="1901"/>
      <c r="O51" s="1901"/>
      <c r="P51" s="1943"/>
      <c r="Q51" s="586">
        <f>'７.共用部定額単価算出シート'!W51</f>
        <v>0</v>
      </c>
      <c r="R51" s="530" t="s">
        <v>123</v>
      </c>
      <c r="S51" s="532"/>
      <c r="U51" s="3"/>
      <c r="V51" s="3"/>
      <c r="W51" s="3"/>
    </row>
    <row r="52" spans="1:23" s="191" customFormat="1" ht="27.75" customHeight="1" thickTop="1" thickBot="1">
      <c r="A52" s="274"/>
      <c r="B52" s="1882"/>
      <c r="C52" s="1884"/>
      <c r="D52" s="1865" t="s">
        <v>307</v>
      </c>
      <c r="E52" s="1866"/>
      <c r="F52" s="1866"/>
      <c r="G52" s="1866"/>
      <c r="H52" s="1866"/>
      <c r="I52" s="1866"/>
      <c r="J52" s="1866"/>
      <c r="K52" s="1866"/>
      <c r="L52" s="1866"/>
      <c r="M52" s="1866"/>
      <c r="N52" s="1866"/>
      <c r="O52" s="1866"/>
      <c r="P52" s="587" t="s">
        <v>409</v>
      </c>
      <c r="Q52" s="583">
        <f>SUM(Q51:Q51)</f>
        <v>0</v>
      </c>
      <c r="R52" s="584" t="s">
        <v>123</v>
      </c>
      <c r="S52" s="585"/>
      <c r="U52" s="3"/>
      <c r="V52" s="3"/>
      <c r="W52" s="3"/>
    </row>
    <row r="53" spans="1:23" s="191" customFormat="1" ht="27.75" customHeight="1" thickTop="1">
      <c r="A53" s="174"/>
      <c r="B53" s="1848" t="s">
        <v>501</v>
      </c>
      <c r="C53" s="1849"/>
      <c r="D53" s="1849"/>
      <c r="E53" s="1849"/>
      <c r="F53" s="1849"/>
      <c r="G53" s="1849"/>
      <c r="H53" s="1849"/>
      <c r="I53" s="1849"/>
      <c r="J53" s="1849"/>
      <c r="K53" s="1849"/>
      <c r="L53" s="1849"/>
      <c r="M53" s="1849"/>
      <c r="N53" s="1849"/>
      <c r="O53" s="1849"/>
      <c r="P53" s="588" t="s">
        <v>502</v>
      </c>
      <c r="Q53" s="589">
        <f>Q50+Q52</f>
        <v>0</v>
      </c>
      <c r="R53" s="570" t="s">
        <v>123</v>
      </c>
      <c r="S53" s="590" t="s">
        <v>588</v>
      </c>
      <c r="U53" s="3"/>
      <c r="V53" s="3"/>
      <c r="W53" s="3"/>
    </row>
  </sheetData>
  <sheetProtection algorithmName="SHA-512" hashValue="6tjMXJMfE+v/L3jAOI1/miN26qMRDC2UUAcXTv7eyYyL+3xvfwbbVIf1913qBwzDz60yd7VikMMY+xFiTvnOcQ==" saltValue="irFFHNuHVWehfkrZbj3UwQ=="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336" priority="40">
      <formula>_xlfn.ISFORMULA(A15)=TRUE</formula>
    </cfRule>
  </conditionalFormatting>
  <conditionalFormatting sqref="A1:L3 Q1:XFD8 A4:G4 I4:L4 A5:L7 A8:B8 S9:S10 U9:XFD10 A9:A11 A12:I12 A13:B14 D22 D28:E28 E29:E30 G31:L32 E39:L42 T45:XFD45">
    <cfRule type="expression" dxfId="335" priority="58">
      <formula>_xlfn.ISFORMULA(A1)=TRUE</formula>
    </cfRule>
  </conditionalFormatting>
  <conditionalFormatting sqref="B51:C51 B52">
    <cfRule type="expression" dxfId="331" priority="45">
      <formula>_xlfn.ISFORMULA(B51)=TRUE</formula>
    </cfRule>
  </conditionalFormatting>
  <conditionalFormatting sqref="C50">
    <cfRule type="expression" dxfId="330" priority="44">
      <formula>_xlfn.ISFORMULA(C50)=TRUE</formula>
    </cfRule>
  </conditionalFormatting>
  <conditionalFormatting sqref="D8:D11">
    <cfRule type="expression" dxfId="329" priority="37">
      <formula>_xlfn.ISFORMULA(D8)=TRUE</formula>
    </cfRule>
  </conditionalFormatting>
  <conditionalFormatting sqref="D29:D36 Q34:R42">
    <cfRule type="expression" dxfId="328" priority="39">
      <formula>_xlfn.ISFORMULA(D29)=TRUE</formula>
    </cfRule>
  </conditionalFormatting>
  <conditionalFormatting sqref="D43:D49 Q45:R47 T46:AA46 AC46:XFD46 T47:XFD47">
    <cfRule type="expression" dxfId="327" priority="47">
      <formula>_xlfn.ISFORMULA(D43)=TRUE</formula>
    </cfRule>
  </conditionalFormatting>
  <conditionalFormatting sqref="D51:D52 A53:B53">
    <cfRule type="expression" dxfId="326" priority="46">
      <formula>_xlfn.ISFORMULA(A51)=TRUE</formula>
    </cfRule>
  </conditionalFormatting>
  <conditionalFormatting sqref="D23:E23 E24:E26 D27:L27">
    <cfRule type="expression" dxfId="325" priority="56">
      <formula>_xlfn.ISFORMULA(D23)=TRUE</formula>
    </cfRule>
  </conditionalFormatting>
  <conditionalFormatting sqref="D13:I13">
    <cfRule type="expression" dxfId="324" priority="10">
      <formula>_xlfn.ISFORMULA(D13)=TRUE</formula>
    </cfRule>
  </conditionalFormatting>
  <conditionalFormatting sqref="D14:P21">
    <cfRule type="expression" dxfId="323" priority="15">
      <formula>_xlfn.ISFORMULA(D14)=TRUE</formula>
    </cfRule>
  </conditionalFormatting>
  <conditionalFormatting sqref="E36:L36 E37 H37:L38">
    <cfRule type="expression" dxfId="322" priority="51">
      <formula>_xlfn.ISFORMULA(E36)=TRUE</formula>
    </cfRule>
  </conditionalFormatting>
  <conditionalFormatting sqref="I30">
    <cfRule type="expression" dxfId="321" priority="12">
      <formula>_xlfn.ISFORMULA(I30)=TRUE</formula>
    </cfRule>
  </conditionalFormatting>
  <conditionalFormatting sqref="M13">
    <cfRule type="expression" dxfId="320" priority="11">
      <formula>_xlfn.ISFORMULA(M13)=TRUE</formula>
    </cfRule>
  </conditionalFormatting>
  <conditionalFormatting sqref="M30:M32">
    <cfRule type="expression" dxfId="319" priority="13">
      <formula>_xlfn.ISFORMULA(M30)=TRUE</formula>
    </cfRule>
  </conditionalFormatting>
  <conditionalFormatting sqref="M23:O26">
    <cfRule type="expression" dxfId="318" priority="22">
      <formula>_xlfn.ISFORMULA(M23)=TRUE</formula>
    </cfRule>
  </conditionalFormatting>
  <conditionalFormatting sqref="M1:P7 N31:P32 A54:P1048576">
    <cfRule type="expression" dxfId="317" priority="35">
      <formula>_xlfn.ISFORMULA(A1)=TRUE</formula>
    </cfRule>
  </conditionalFormatting>
  <conditionalFormatting sqref="M27:P29">
    <cfRule type="expression" dxfId="316" priority="21">
      <formula>_xlfn.ISFORMULA(M27)=TRUE</formula>
    </cfRule>
  </conditionalFormatting>
  <conditionalFormatting sqref="M36:P42">
    <cfRule type="expression" dxfId="315" priority="31">
      <formula>_xlfn.ISFORMULA(M36)=TRUE</formula>
    </cfRule>
  </conditionalFormatting>
  <conditionalFormatting sqref="M45:P48">
    <cfRule type="expression" dxfId="314" priority="20">
      <formula>_xlfn.ISFORMULA(M45)=TRUE</formula>
    </cfRule>
  </conditionalFormatting>
  <conditionalFormatting sqref="N9:Q10">
    <cfRule type="expression" dxfId="313" priority="6">
      <formula>_xlfn.ISFORMULA(N9)=TRUE</formula>
    </cfRule>
  </conditionalFormatting>
  <conditionalFormatting sqref="O34:P35">
    <cfRule type="expression" dxfId="312" priority="26">
      <formula>_xlfn.ISFORMULA(O34)=TRUE</formula>
    </cfRule>
  </conditionalFormatting>
  <conditionalFormatting sqref="P11">
    <cfRule type="expression" dxfId="311" priority="19">
      <formula>_xlfn.ISFORMULA(P11)=TRUE</formula>
    </cfRule>
  </conditionalFormatting>
  <conditionalFormatting sqref="P22:P26">
    <cfRule type="expression" dxfId="310" priority="34">
      <formula>_xlfn.ISFORMULA(P22)=TRUE</formula>
    </cfRule>
  </conditionalFormatting>
  <conditionalFormatting sqref="P33">
    <cfRule type="expression" dxfId="309" priority="32">
      <formula>_xlfn.ISFORMULA(P33)=TRUE</formula>
    </cfRule>
  </conditionalFormatting>
  <conditionalFormatting sqref="P43">
    <cfRule type="expression" dxfId="308" priority="30">
      <formula>_xlfn.ISFORMULA(P43)=TRUE</formula>
    </cfRule>
  </conditionalFormatting>
  <conditionalFormatting sqref="P49:XFD50 P52:P53">
    <cfRule type="expression" dxfId="307" priority="28">
      <formula>_xlfn.ISFORMULA(P49)=TRUE</formula>
    </cfRule>
  </conditionalFormatting>
  <conditionalFormatting sqref="Q48">
    <cfRule type="containsBlanks" dxfId="306" priority="43">
      <formula>LEN(TRIM(Q48))=0</formula>
    </cfRule>
  </conditionalFormatting>
  <conditionalFormatting sqref="Q11:XFD33">
    <cfRule type="expression" dxfId="305" priority="52">
      <formula>_xlfn.ISFORMULA(Q11)=TRUE</formula>
    </cfRule>
  </conditionalFormatting>
  <conditionalFormatting sqref="Q43:XFD44">
    <cfRule type="expression" dxfId="304" priority="48">
      <formula>_xlfn.ISFORMULA(Q43)=TRUE</formula>
    </cfRule>
  </conditionalFormatting>
  <conditionalFormatting sqref="Q48:XFD48">
    <cfRule type="expression" dxfId="303" priority="42">
      <formula>_xlfn.ISFORMULA(Q48)=TRUE</formula>
    </cfRule>
  </conditionalFormatting>
  <conditionalFormatting sqref="Q51:XFD1048576">
    <cfRule type="expression" dxfId="302" priority="41">
      <formula>_xlfn.ISFORMULA(Q51)=TRUE</formula>
    </cfRule>
  </conditionalFormatting>
  <conditionalFormatting sqref="S34:S36">
    <cfRule type="expression" dxfId="301" priority="1">
      <formula>_xlfn.ISFORMULA(S34)=TRUE</formula>
    </cfRule>
  </conditionalFormatting>
  <conditionalFormatting sqref="T9">
    <cfRule type="containsText" dxfId="300" priority="57" operator="containsText" text="(例)">
      <formula>NOT(ISERROR(SEARCH("(例)",T9)))</formula>
    </cfRule>
  </conditionalFormatting>
  <conditionalFormatting sqref="T10">
    <cfRule type="expression" dxfId="299" priority="36">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&amp;R&amp;K00-041R6高層ZEH-M_ver.1.1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E46" sqref="E46"/>
    </sheetView>
  </sheetViews>
  <sheetFormatPr defaultColWidth="9" defaultRowHeight="13"/>
  <cols>
    <col min="1" max="1" width="3.83203125" style="405" customWidth="1"/>
    <col min="2" max="2" width="32" style="405" customWidth="1"/>
    <col min="3" max="3" width="7.83203125" style="405" customWidth="1"/>
    <col min="4" max="4" width="25.08203125" style="405" customWidth="1"/>
    <col min="5" max="5" width="10" style="405" customWidth="1"/>
    <col min="6" max="6" width="3.83203125" style="405" customWidth="1"/>
    <col min="7" max="7" width="32" style="405" customWidth="1"/>
    <col min="8" max="8" width="7.83203125" style="405" customWidth="1"/>
    <col min="9" max="9" width="25.08203125" style="405" customWidth="1"/>
    <col min="10" max="10" width="10" style="405" customWidth="1"/>
    <col min="11" max="11" width="3.83203125" style="405" customWidth="1"/>
    <col min="12" max="12" width="32" style="405" customWidth="1"/>
    <col min="13" max="13" width="7.83203125" style="405" customWidth="1"/>
    <col min="14" max="14" width="25.08203125" style="405" customWidth="1"/>
    <col min="15" max="15" width="10" style="405" customWidth="1"/>
    <col min="16" max="16" width="3.58203125" style="405" customWidth="1"/>
    <col min="17" max="17" width="32" style="405" customWidth="1"/>
    <col min="18" max="18" width="7.83203125" style="405" customWidth="1"/>
    <col min="19" max="19" width="25.08203125" style="405" customWidth="1"/>
    <col min="20" max="20" width="10" style="405" customWidth="1"/>
    <col min="21" max="16384" width="9" style="405"/>
  </cols>
  <sheetData>
    <row r="1" spans="1:20" ht="16.5">
      <c r="A1" s="691" t="s">
        <v>1131</v>
      </c>
    </row>
    <row r="2" spans="1:20" s="404" customFormat="1" ht="24.75" customHeight="1">
      <c r="A2" s="430" t="s">
        <v>1132</v>
      </c>
    </row>
    <row r="3" spans="1:20" s="404" customFormat="1" ht="6" customHeight="1">
      <c r="A3" s="406"/>
    </row>
    <row r="4" spans="1:20" ht="20.25" customHeight="1">
      <c r="A4" s="172"/>
      <c r="B4" s="429" t="s">
        <v>1133</v>
      </c>
      <c r="C4" s="407"/>
      <c r="D4" s="407"/>
      <c r="E4" s="407"/>
      <c r="F4" s="407"/>
      <c r="G4" s="429" t="s">
        <v>1134</v>
      </c>
      <c r="H4" s="407"/>
      <c r="I4" s="407"/>
      <c r="J4" s="407"/>
      <c r="K4" s="407"/>
      <c r="L4" s="429" t="s">
        <v>1135</v>
      </c>
      <c r="M4" s="407"/>
      <c r="N4" s="407"/>
      <c r="O4" s="407"/>
      <c r="P4" s="172"/>
      <c r="Q4" s="429" t="s">
        <v>1136</v>
      </c>
      <c r="R4" s="172"/>
      <c r="S4" s="172"/>
      <c r="T4" s="407"/>
    </row>
    <row r="5" spans="1:20" ht="7.5" customHeight="1">
      <c r="A5" s="172"/>
      <c r="B5" s="408"/>
      <c r="C5" s="408"/>
      <c r="D5" s="408"/>
      <c r="E5" s="408"/>
      <c r="F5" s="409"/>
      <c r="G5" s="408"/>
      <c r="H5" s="408"/>
      <c r="I5" s="408"/>
      <c r="J5" s="408"/>
      <c r="K5" s="408"/>
      <c r="L5" s="408"/>
      <c r="M5" s="408"/>
      <c r="N5" s="408"/>
      <c r="O5" s="408"/>
      <c r="P5" s="172"/>
      <c r="Q5" s="172"/>
      <c r="R5" s="172"/>
      <c r="S5" s="172"/>
      <c r="T5" s="408"/>
    </row>
    <row r="6" spans="1:20" ht="9" customHeight="1">
      <c r="A6" s="172"/>
      <c r="B6" s="410"/>
      <c r="C6" s="411"/>
      <c r="D6" s="611"/>
      <c r="E6" s="411"/>
      <c r="F6" s="411"/>
      <c r="G6" s="412"/>
      <c r="H6" s="412"/>
      <c r="I6" s="408"/>
      <c r="J6" s="411"/>
      <c r="K6" s="413"/>
      <c r="L6" s="413"/>
      <c r="M6" s="413"/>
      <c r="N6" s="413"/>
      <c r="O6" s="411"/>
      <c r="P6" s="172"/>
      <c r="Q6" s="172"/>
      <c r="R6" s="172"/>
      <c r="S6" s="172"/>
      <c r="T6" s="411"/>
    </row>
    <row r="7" spans="1:20" ht="18.75" customHeight="1">
      <c r="A7" s="172"/>
      <c r="B7" s="1972" t="s">
        <v>949</v>
      </c>
      <c r="C7" s="1973"/>
      <c r="D7" s="1974"/>
      <c r="E7" s="414"/>
      <c r="F7" s="415"/>
      <c r="G7" s="1972" t="s">
        <v>950</v>
      </c>
      <c r="H7" s="1973"/>
      <c r="I7" s="1974"/>
      <c r="J7" s="414"/>
      <c r="K7" s="172"/>
      <c r="L7" s="1972" t="s">
        <v>951</v>
      </c>
      <c r="M7" s="1973"/>
      <c r="N7" s="1974"/>
      <c r="O7" s="414"/>
      <c r="P7" s="172"/>
      <c r="Q7" s="1972" t="s">
        <v>952</v>
      </c>
      <c r="R7" s="1973"/>
      <c r="S7" s="1974"/>
      <c r="T7" s="414"/>
    </row>
    <row r="8" spans="1:20" ht="11.25" customHeight="1">
      <c r="A8" s="172"/>
      <c r="B8" s="44"/>
      <c r="C8" s="44"/>
      <c r="D8" s="416"/>
      <c r="E8" s="44"/>
      <c r="F8" s="44"/>
      <c r="G8" s="44"/>
      <c r="H8" s="44"/>
      <c r="I8" s="44"/>
      <c r="J8" s="44"/>
      <c r="K8" s="172"/>
      <c r="L8" s="44"/>
      <c r="M8" s="44"/>
      <c r="N8" s="44"/>
      <c r="O8" s="44"/>
      <c r="P8" s="172"/>
      <c r="Q8" s="44"/>
      <c r="R8" s="44"/>
      <c r="S8" s="44"/>
      <c r="T8" s="44"/>
    </row>
    <row r="9" spans="1:20" ht="14">
      <c r="A9" s="172"/>
      <c r="B9" s="43" t="s">
        <v>628</v>
      </c>
      <c r="C9" s="172"/>
      <c r="D9" s="172"/>
      <c r="E9" s="172"/>
      <c r="F9" s="172"/>
      <c r="G9" s="43" t="s">
        <v>628</v>
      </c>
      <c r="H9" s="172"/>
      <c r="I9" s="172"/>
      <c r="J9" s="172"/>
      <c r="K9" s="172"/>
      <c r="L9" s="43" t="s">
        <v>628</v>
      </c>
      <c r="M9" s="172"/>
      <c r="N9" s="172"/>
      <c r="O9" s="172"/>
      <c r="P9" s="172"/>
      <c r="Q9" s="43" t="s">
        <v>628</v>
      </c>
      <c r="R9" s="172"/>
      <c r="S9" s="172"/>
      <c r="T9" s="172"/>
    </row>
    <row r="10" spans="1:20" s="445" customFormat="1" ht="17.25" customHeight="1">
      <c r="A10" s="7"/>
      <c r="B10" s="443" t="s">
        <v>552</v>
      </c>
      <c r="C10" s="443" t="s">
        <v>523</v>
      </c>
      <c r="D10" s="443" t="s">
        <v>524</v>
      </c>
      <c r="E10" s="444"/>
      <c r="F10" s="7"/>
      <c r="G10" s="443" t="s">
        <v>552</v>
      </c>
      <c r="H10" s="443" t="s">
        <v>523</v>
      </c>
      <c r="I10" s="443" t="s">
        <v>524</v>
      </c>
      <c r="J10" s="444"/>
      <c r="K10" s="7"/>
      <c r="L10" s="443" t="s">
        <v>552</v>
      </c>
      <c r="M10" s="443" t="s">
        <v>523</v>
      </c>
      <c r="N10" s="443" t="s">
        <v>524</v>
      </c>
      <c r="O10" s="444"/>
      <c r="P10" s="7"/>
      <c r="Q10" s="443" t="s">
        <v>552</v>
      </c>
      <c r="R10" s="443" t="s">
        <v>523</v>
      </c>
      <c r="S10" s="443" t="s">
        <v>524</v>
      </c>
      <c r="T10" s="444"/>
    </row>
    <row r="11" spans="1:20" s="445" customFormat="1" ht="20.25" customHeight="1">
      <c r="A11" s="7"/>
      <c r="B11" s="591" t="s">
        <v>572</v>
      </c>
      <c r="C11" s="652"/>
      <c r="D11" s="612">
        <f>C11*'８.共用部空調設備費用算出シート'!$E$12</f>
        <v>0</v>
      </c>
      <c r="E11" s="446"/>
      <c r="F11" s="7"/>
      <c r="G11" s="591" t="s">
        <v>572</v>
      </c>
      <c r="H11" s="652"/>
      <c r="I11" s="612">
        <f>H11*'８.共用部空調設備費用算出シート'!$E$12</f>
        <v>0</v>
      </c>
      <c r="J11" s="446"/>
      <c r="K11" s="447"/>
      <c r="L11" s="596" t="s">
        <v>572</v>
      </c>
      <c r="M11" s="652"/>
      <c r="N11" s="612">
        <f>M11*'８.共用部空調設備費用算出シート'!$E$12</f>
        <v>0</v>
      </c>
      <c r="O11" s="446"/>
      <c r="P11" s="7"/>
      <c r="Q11" s="591" t="s">
        <v>572</v>
      </c>
      <c r="R11" s="652"/>
      <c r="S11" s="612">
        <f>R11*'８.共用部空調設備費用算出シート'!$E$12</f>
        <v>0</v>
      </c>
      <c r="T11" s="446"/>
    </row>
    <row r="12" spans="1:20" s="445" customFormat="1" ht="20.25" customHeight="1">
      <c r="A12" s="7"/>
      <c r="B12" s="591" t="s">
        <v>573</v>
      </c>
      <c r="C12" s="652"/>
      <c r="D12" s="612">
        <f>C12*'８.共用部空調設備費用算出シート'!$K$12</f>
        <v>0</v>
      </c>
      <c r="E12" s="446"/>
      <c r="F12" s="7"/>
      <c r="G12" s="591" t="s">
        <v>573</v>
      </c>
      <c r="H12" s="652"/>
      <c r="I12" s="612">
        <f>H12*'８.共用部空調設備費用算出シート'!$K$12</f>
        <v>0</v>
      </c>
      <c r="J12" s="446"/>
      <c r="K12" s="447"/>
      <c r="L12" s="596" t="s">
        <v>573</v>
      </c>
      <c r="M12" s="652"/>
      <c r="N12" s="612">
        <f>M12*'８.共用部空調設備費用算出シート'!$K$12</f>
        <v>0</v>
      </c>
      <c r="O12" s="446"/>
      <c r="P12" s="7"/>
      <c r="Q12" s="591" t="s">
        <v>573</v>
      </c>
      <c r="R12" s="652"/>
      <c r="S12" s="612">
        <f>R12*'８.共用部空調設備費用算出シート'!$K$12</f>
        <v>0</v>
      </c>
      <c r="T12" s="446"/>
    </row>
    <row r="13" spans="1:20" s="445" customFormat="1" ht="20.25" customHeight="1">
      <c r="A13" s="7"/>
      <c r="B13" s="591" t="s">
        <v>574</v>
      </c>
      <c r="C13" s="652"/>
      <c r="D13" s="612">
        <f>C13*'８.共用部空調設備費用算出シート'!$E$21</f>
        <v>0</v>
      </c>
      <c r="E13" s="446"/>
      <c r="F13" s="7"/>
      <c r="G13" s="591" t="s">
        <v>574</v>
      </c>
      <c r="H13" s="652"/>
      <c r="I13" s="612">
        <f>H13*'８.共用部空調設備費用算出シート'!$E$21</f>
        <v>0</v>
      </c>
      <c r="J13" s="446"/>
      <c r="K13" s="7"/>
      <c r="L13" s="591" t="s">
        <v>574</v>
      </c>
      <c r="M13" s="652"/>
      <c r="N13" s="612">
        <f>M13*'８.共用部空調設備費用算出シート'!$E$21</f>
        <v>0</v>
      </c>
      <c r="O13" s="446"/>
      <c r="P13" s="7"/>
      <c r="Q13" s="591" t="s">
        <v>574</v>
      </c>
      <c r="R13" s="652"/>
      <c r="S13" s="612">
        <f>R13*'８.共用部空調設備費用算出シート'!$E$21</f>
        <v>0</v>
      </c>
      <c r="T13" s="446"/>
    </row>
    <row r="14" spans="1:20" s="445" customFormat="1" ht="20.25" customHeight="1">
      <c r="A14" s="7"/>
      <c r="B14" s="591" t="s">
        <v>575</v>
      </c>
      <c r="C14" s="652"/>
      <c r="D14" s="612">
        <f>C14*'８.共用部空調設備費用算出シート'!$K$21</f>
        <v>0</v>
      </c>
      <c r="E14" s="446"/>
      <c r="F14" s="7"/>
      <c r="G14" s="591" t="s">
        <v>575</v>
      </c>
      <c r="H14" s="652"/>
      <c r="I14" s="612">
        <f>H14*'８.共用部空調設備費用算出シート'!$K$21</f>
        <v>0</v>
      </c>
      <c r="J14" s="446"/>
      <c r="K14" s="7"/>
      <c r="L14" s="591" t="s">
        <v>575</v>
      </c>
      <c r="M14" s="652"/>
      <c r="N14" s="612">
        <f>M14*'８.共用部空調設備費用算出シート'!$K$21</f>
        <v>0</v>
      </c>
      <c r="O14" s="446"/>
      <c r="P14" s="7"/>
      <c r="Q14" s="591" t="s">
        <v>575</v>
      </c>
      <c r="R14" s="652"/>
      <c r="S14" s="612">
        <f>R14*'８.共用部空調設備費用算出シート'!$K$21</f>
        <v>0</v>
      </c>
      <c r="T14" s="446"/>
    </row>
    <row r="15" spans="1:20" s="445" customFormat="1" ht="20.25" customHeight="1">
      <c r="A15" s="7"/>
      <c r="B15" s="591" t="s">
        <v>576</v>
      </c>
      <c r="C15" s="652"/>
      <c r="D15" s="612">
        <f>C15*'８.共用部空調設備費用算出シート'!$E$30</f>
        <v>0</v>
      </c>
      <c r="E15" s="446"/>
      <c r="F15" s="7"/>
      <c r="G15" s="591" t="s">
        <v>576</v>
      </c>
      <c r="H15" s="652"/>
      <c r="I15" s="612">
        <f>H15*'８.共用部空調設備費用算出シート'!$E$30</f>
        <v>0</v>
      </c>
      <c r="J15" s="446"/>
      <c r="K15" s="7"/>
      <c r="L15" s="591" t="s">
        <v>576</v>
      </c>
      <c r="M15" s="652"/>
      <c r="N15" s="612">
        <f>M15*'８.共用部空調設備費用算出シート'!$E$30</f>
        <v>0</v>
      </c>
      <c r="O15" s="446"/>
      <c r="P15" s="7"/>
      <c r="Q15" s="591" t="s">
        <v>576</v>
      </c>
      <c r="R15" s="652"/>
      <c r="S15" s="612">
        <f>R15*'８.共用部空調設備費用算出シート'!$E$30</f>
        <v>0</v>
      </c>
      <c r="T15" s="446"/>
    </row>
    <row r="16" spans="1:20" s="445" customFormat="1" ht="20.25" customHeight="1">
      <c r="A16" s="7"/>
      <c r="B16" s="591" t="s">
        <v>577</v>
      </c>
      <c r="C16" s="652"/>
      <c r="D16" s="612">
        <f>C16*'８.共用部空調設備費用算出シート'!$K$30</f>
        <v>0</v>
      </c>
      <c r="E16" s="446"/>
      <c r="F16" s="7"/>
      <c r="G16" s="591" t="s">
        <v>577</v>
      </c>
      <c r="H16" s="652"/>
      <c r="I16" s="612">
        <f>H16*'８.共用部空調設備費用算出シート'!$K$30</f>
        <v>0</v>
      </c>
      <c r="J16" s="446"/>
      <c r="K16" s="7"/>
      <c r="L16" s="591" t="s">
        <v>577</v>
      </c>
      <c r="M16" s="652"/>
      <c r="N16" s="612">
        <f>M16*'８.共用部空調設備費用算出シート'!$K$30</f>
        <v>0</v>
      </c>
      <c r="O16" s="446"/>
      <c r="P16" s="7"/>
      <c r="Q16" s="591" t="s">
        <v>577</v>
      </c>
      <c r="R16" s="652"/>
      <c r="S16" s="612">
        <f>R16*'８.共用部空調設備費用算出シート'!$K$30</f>
        <v>0</v>
      </c>
      <c r="T16" s="446"/>
    </row>
    <row r="17" spans="1:20" s="445" customFormat="1" ht="20.25" customHeight="1">
      <c r="A17" s="7"/>
      <c r="B17" s="591" t="s">
        <v>578</v>
      </c>
      <c r="C17" s="652"/>
      <c r="D17" s="612">
        <f>C17*'８.共用部空調設備費用算出シート'!$E$39</f>
        <v>0</v>
      </c>
      <c r="E17" s="446"/>
      <c r="F17" s="7"/>
      <c r="G17" s="591" t="s">
        <v>578</v>
      </c>
      <c r="H17" s="652"/>
      <c r="I17" s="612">
        <f>H17*'８.共用部空調設備費用算出シート'!$E$39</f>
        <v>0</v>
      </c>
      <c r="J17" s="446"/>
      <c r="K17" s="7"/>
      <c r="L17" s="591" t="s">
        <v>578</v>
      </c>
      <c r="M17" s="652"/>
      <c r="N17" s="612">
        <f>M17*'８.共用部空調設備費用算出シート'!$E$39</f>
        <v>0</v>
      </c>
      <c r="O17" s="446"/>
      <c r="P17" s="7"/>
      <c r="Q17" s="591" t="s">
        <v>578</v>
      </c>
      <c r="R17" s="652"/>
      <c r="S17" s="612">
        <f>R17*'８.共用部空調設備費用算出シート'!$E$39</f>
        <v>0</v>
      </c>
      <c r="T17" s="446"/>
    </row>
    <row r="18" spans="1:20" s="445" customFormat="1" ht="20.25" customHeight="1">
      <c r="A18" s="7"/>
      <c r="B18" s="591" t="s">
        <v>579</v>
      </c>
      <c r="C18" s="652"/>
      <c r="D18" s="612">
        <f>C18*'８.共用部空調設備費用算出シート'!$K$39</f>
        <v>0</v>
      </c>
      <c r="E18" s="446"/>
      <c r="F18" s="7"/>
      <c r="G18" s="593" t="s">
        <v>579</v>
      </c>
      <c r="H18" s="652"/>
      <c r="I18" s="612">
        <f>H18*'８.共用部空調設備費用算出シート'!$K$39</f>
        <v>0</v>
      </c>
      <c r="J18" s="446"/>
      <c r="K18" s="7"/>
      <c r="L18" s="591" t="s">
        <v>579</v>
      </c>
      <c r="M18" s="652"/>
      <c r="N18" s="612">
        <f>M18*'８.共用部空調設備費用算出シート'!$K$39</f>
        <v>0</v>
      </c>
      <c r="O18" s="446"/>
      <c r="P18" s="447"/>
      <c r="Q18" s="591" t="s">
        <v>579</v>
      </c>
      <c r="R18" s="652"/>
      <c r="S18" s="612">
        <f>R18*'８.共用部空調設備費用算出シート'!$K$39</f>
        <v>0</v>
      </c>
      <c r="T18" s="446"/>
    </row>
    <row r="19" spans="1:20" s="445" customFormat="1" ht="20.25" customHeight="1">
      <c r="A19" s="7"/>
      <c r="B19" s="591" t="s">
        <v>644</v>
      </c>
      <c r="C19" s="652"/>
      <c r="D19" s="612">
        <f>C19*'８.共用部空調設備費用算出シート'!$E$48</f>
        <v>0</v>
      </c>
      <c r="E19" s="446"/>
      <c r="F19" s="7"/>
      <c r="G19" s="593" t="s">
        <v>644</v>
      </c>
      <c r="H19" s="652"/>
      <c r="I19" s="612">
        <f>H19*'８.共用部空調設備費用算出シート'!$E$48</f>
        <v>0</v>
      </c>
      <c r="J19" s="446"/>
      <c r="K19" s="7"/>
      <c r="L19" s="591" t="s">
        <v>644</v>
      </c>
      <c r="M19" s="652"/>
      <c r="N19" s="612">
        <f>M19*'８.共用部空調設備費用算出シート'!$E$48</f>
        <v>0</v>
      </c>
      <c r="O19" s="499"/>
      <c r="P19" s="7"/>
      <c r="Q19" s="591" t="s">
        <v>644</v>
      </c>
      <c r="R19" s="652"/>
      <c r="S19" s="612">
        <f>R19*'８.共用部空調設備費用算出シート'!$E$48</f>
        <v>0</v>
      </c>
      <c r="T19" s="446"/>
    </row>
    <row r="20" spans="1:20" s="445" customFormat="1" ht="20.25" customHeight="1" thickBot="1">
      <c r="A20" s="7"/>
      <c r="B20" s="592" t="s">
        <v>645</v>
      </c>
      <c r="C20" s="653"/>
      <c r="D20" s="613">
        <f>C20*'８.共用部空調設備費用算出シート'!$K$48</f>
        <v>0</v>
      </c>
      <c r="E20" s="446"/>
      <c r="F20" s="7"/>
      <c r="G20" s="593" t="s">
        <v>645</v>
      </c>
      <c r="H20" s="654"/>
      <c r="I20" s="612">
        <f>H20*'８.共用部空調設備費用算出シート'!$K$48</f>
        <v>0</v>
      </c>
      <c r="J20" s="446"/>
      <c r="K20" s="7"/>
      <c r="L20" s="597" t="s">
        <v>645</v>
      </c>
      <c r="M20" s="654"/>
      <c r="N20" s="612">
        <f>M20*'８.共用部空調設備費用算出シート'!$K$48</f>
        <v>0</v>
      </c>
      <c r="O20" s="446"/>
      <c r="P20" s="7"/>
      <c r="Q20" s="597" t="s">
        <v>645</v>
      </c>
      <c r="R20" s="654"/>
      <c r="S20" s="612">
        <f>R20*'８.共用部空調設備費用算出シート'!$K$48</f>
        <v>0</v>
      </c>
      <c r="T20" s="446"/>
    </row>
    <row r="21" spans="1:20" s="445" customFormat="1" ht="22.5" customHeight="1" thickTop="1">
      <c r="A21" s="7"/>
      <c r="B21" s="1975" t="s">
        <v>529</v>
      </c>
      <c r="C21" s="1975"/>
      <c r="D21" s="614">
        <f>SUM(D11:D20)</f>
        <v>0</v>
      </c>
      <c r="E21" s="446"/>
      <c r="F21" s="7"/>
      <c r="G21" s="1976" t="s">
        <v>529</v>
      </c>
      <c r="H21" s="1976"/>
      <c r="I21" s="616">
        <f>SUM(I11:I20)</f>
        <v>0</v>
      </c>
      <c r="J21" s="446"/>
      <c r="K21" s="7"/>
      <c r="L21" s="1976" t="s">
        <v>529</v>
      </c>
      <c r="M21" s="1976"/>
      <c r="N21" s="616">
        <f>SUM(N11:N20)</f>
        <v>0</v>
      </c>
      <c r="O21" s="446"/>
      <c r="P21" s="7"/>
      <c r="Q21" s="1976" t="s">
        <v>529</v>
      </c>
      <c r="R21" s="1976"/>
      <c r="S21" s="616">
        <f>SUM(S11:S20)</f>
        <v>0</v>
      </c>
      <c r="T21" s="446"/>
    </row>
    <row r="22" spans="1:20">
      <c r="A22" s="172"/>
      <c r="B22" s="172"/>
      <c r="C22" s="172"/>
      <c r="D22" s="172"/>
      <c r="E22" s="172"/>
      <c r="F22" s="172"/>
      <c r="G22" s="172"/>
      <c r="H22" s="172"/>
      <c r="I22" s="172"/>
      <c r="J22" s="172"/>
      <c r="K22" s="172"/>
      <c r="L22" s="172"/>
      <c r="M22" s="172"/>
      <c r="N22" s="172"/>
      <c r="O22" s="172"/>
      <c r="P22" s="172"/>
      <c r="Q22" s="172"/>
      <c r="R22" s="172"/>
      <c r="S22" s="172"/>
      <c r="T22" s="172"/>
    </row>
    <row r="23" spans="1:20" ht="14">
      <c r="A23" s="172"/>
      <c r="B23" s="43" t="s">
        <v>629</v>
      </c>
      <c r="C23" s="172"/>
      <c r="D23" s="172"/>
      <c r="E23" s="172"/>
      <c r="F23" s="172"/>
      <c r="G23" s="43" t="s">
        <v>629</v>
      </c>
      <c r="H23" s="172"/>
      <c r="I23" s="172"/>
      <c r="J23" s="172"/>
      <c r="K23" s="172"/>
      <c r="L23" s="43" t="s">
        <v>629</v>
      </c>
      <c r="M23" s="172"/>
      <c r="N23" s="172"/>
      <c r="O23" s="172"/>
      <c r="P23" s="172"/>
      <c r="Q23" s="43" t="s">
        <v>629</v>
      </c>
      <c r="R23" s="172"/>
      <c r="S23" s="172"/>
      <c r="T23" s="172"/>
    </row>
    <row r="24" spans="1:20" s="445" customFormat="1" ht="17.25" customHeight="1">
      <c r="A24" s="7"/>
      <c r="B24" s="443" t="s">
        <v>525</v>
      </c>
      <c r="C24" s="443" t="s">
        <v>606</v>
      </c>
      <c r="D24" s="443" t="s">
        <v>526</v>
      </c>
      <c r="E24" s="444"/>
      <c r="F24" s="7"/>
      <c r="G24" s="443" t="s">
        <v>525</v>
      </c>
      <c r="H24" s="443" t="s">
        <v>606</v>
      </c>
      <c r="I24" s="443" t="s">
        <v>526</v>
      </c>
      <c r="J24" s="444"/>
      <c r="K24" s="7"/>
      <c r="L24" s="443" t="s">
        <v>525</v>
      </c>
      <c r="M24" s="443" t="s">
        <v>606</v>
      </c>
      <c r="N24" s="443" t="s">
        <v>526</v>
      </c>
      <c r="O24" s="444"/>
      <c r="P24" s="7"/>
      <c r="Q24" s="443" t="s">
        <v>525</v>
      </c>
      <c r="R24" s="443" t="s">
        <v>606</v>
      </c>
      <c r="S24" s="443" t="s">
        <v>526</v>
      </c>
      <c r="T24" s="444"/>
    </row>
    <row r="25" spans="1:20" s="445" customFormat="1" ht="20.25" customHeight="1">
      <c r="A25" s="7"/>
      <c r="B25" s="591" t="s">
        <v>567</v>
      </c>
      <c r="C25" s="652"/>
      <c r="D25" s="612">
        <f>C25*60000</f>
        <v>0</v>
      </c>
      <c r="E25" s="446"/>
      <c r="F25" s="7"/>
      <c r="G25" s="591" t="s">
        <v>567</v>
      </c>
      <c r="H25" s="652"/>
      <c r="I25" s="612">
        <f>H25*60000</f>
        <v>0</v>
      </c>
      <c r="J25" s="446"/>
      <c r="K25" s="7"/>
      <c r="L25" s="591" t="s">
        <v>567</v>
      </c>
      <c r="M25" s="652"/>
      <c r="N25" s="612">
        <f>M25*60000</f>
        <v>0</v>
      </c>
      <c r="O25" s="446"/>
      <c r="P25" s="7"/>
      <c r="Q25" s="591" t="s">
        <v>567</v>
      </c>
      <c r="R25" s="652"/>
      <c r="S25" s="612">
        <f>R25*60000</f>
        <v>0</v>
      </c>
      <c r="T25" s="446"/>
    </row>
    <row r="26" spans="1:20" s="445" customFormat="1" ht="20.25" customHeight="1">
      <c r="A26" s="7"/>
      <c r="B26" s="591" t="s">
        <v>568</v>
      </c>
      <c r="C26" s="652"/>
      <c r="D26" s="612">
        <f>C26*90000</f>
        <v>0</v>
      </c>
      <c r="E26" s="446"/>
      <c r="F26" s="7"/>
      <c r="G26" s="591" t="s">
        <v>568</v>
      </c>
      <c r="H26" s="652"/>
      <c r="I26" s="612">
        <f>H26*90000</f>
        <v>0</v>
      </c>
      <c r="J26" s="446"/>
      <c r="K26" s="7"/>
      <c r="L26" s="591" t="s">
        <v>568</v>
      </c>
      <c r="M26" s="652"/>
      <c r="N26" s="612">
        <f>M26*90000</f>
        <v>0</v>
      </c>
      <c r="O26" s="446"/>
      <c r="P26" s="7"/>
      <c r="Q26" s="591" t="s">
        <v>568</v>
      </c>
      <c r="R26" s="652"/>
      <c r="S26" s="612">
        <f>R26*90000</f>
        <v>0</v>
      </c>
      <c r="T26" s="446"/>
    </row>
    <row r="27" spans="1:20" s="445" customFormat="1" ht="20.25" customHeight="1">
      <c r="A27" s="7"/>
      <c r="B27" s="591" t="s">
        <v>569</v>
      </c>
      <c r="C27" s="652"/>
      <c r="D27" s="612">
        <f>C27*60000</f>
        <v>0</v>
      </c>
      <c r="E27" s="446"/>
      <c r="F27" s="7"/>
      <c r="G27" s="591" t="s">
        <v>569</v>
      </c>
      <c r="H27" s="652"/>
      <c r="I27" s="612">
        <f>H27*60000</f>
        <v>0</v>
      </c>
      <c r="J27" s="446"/>
      <c r="K27" s="7"/>
      <c r="L27" s="591" t="s">
        <v>569</v>
      </c>
      <c r="M27" s="652"/>
      <c r="N27" s="612">
        <f>M27*60000</f>
        <v>0</v>
      </c>
      <c r="O27" s="446"/>
      <c r="P27" s="7"/>
      <c r="Q27" s="591" t="s">
        <v>569</v>
      </c>
      <c r="R27" s="652"/>
      <c r="S27" s="612">
        <f>R27*60000</f>
        <v>0</v>
      </c>
      <c r="T27" s="446"/>
    </row>
    <row r="28" spans="1:20" s="445" customFormat="1" ht="20.25" customHeight="1">
      <c r="A28" s="7"/>
      <c r="B28" s="591" t="s">
        <v>570</v>
      </c>
      <c r="C28" s="652"/>
      <c r="D28" s="612">
        <f>C28*210000</f>
        <v>0</v>
      </c>
      <c r="E28" s="446"/>
      <c r="F28" s="7"/>
      <c r="G28" s="591" t="s">
        <v>570</v>
      </c>
      <c r="H28" s="652"/>
      <c r="I28" s="612">
        <f>H28*210000</f>
        <v>0</v>
      </c>
      <c r="J28" s="446"/>
      <c r="K28" s="7"/>
      <c r="L28" s="591" t="s">
        <v>570</v>
      </c>
      <c r="M28" s="652"/>
      <c r="N28" s="612">
        <f>M28*210000</f>
        <v>0</v>
      </c>
      <c r="O28" s="446"/>
      <c r="P28" s="7"/>
      <c r="Q28" s="591" t="s">
        <v>570</v>
      </c>
      <c r="R28" s="652"/>
      <c r="S28" s="612">
        <f>R28*210000</f>
        <v>0</v>
      </c>
      <c r="T28" s="446"/>
    </row>
    <row r="29" spans="1:20" s="445" customFormat="1" ht="20.25" customHeight="1" thickBot="1">
      <c r="A29" s="7"/>
      <c r="B29" s="592" t="s">
        <v>571</v>
      </c>
      <c r="C29" s="653"/>
      <c r="D29" s="613">
        <f>C29*240000</f>
        <v>0</v>
      </c>
      <c r="E29" s="446"/>
      <c r="F29" s="7"/>
      <c r="G29" s="592" t="s">
        <v>571</v>
      </c>
      <c r="H29" s="653"/>
      <c r="I29" s="613">
        <f>H29*240000</f>
        <v>0</v>
      </c>
      <c r="J29" s="446"/>
      <c r="K29" s="7"/>
      <c r="L29" s="592" t="s">
        <v>571</v>
      </c>
      <c r="M29" s="653"/>
      <c r="N29" s="613">
        <f>M29*240000</f>
        <v>0</v>
      </c>
      <c r="O29" s="446"/>
      <c r="P29" s="7"/>
      <c r="Q29" s="592" t="s">
        <v>571</v>
      </c>
      <c r="R29" s="653"/>
      <c r="S29" s="613">
        <f>R29*240000</f>
        <v>0</v>
      </c>
      <c r="T29" s="446"/>
    </row>
    <row r="30" spans="1:20" s="445" customFormat="1" ht="22.5" customHeight="1" thickTop="1">
      <c r="A30" s="7"/>
      <c r="B30" s="1975" t="s">
        <v>529</v>
      </c>
      <c r="C30" s="1975"/>
      <c r="D30" s="614">
        <f>SUM(D25:D29)</f>
        <v>0</v>
      </c>
      <c r="E30" s="446"/>
      <c r="F30" s="7"/>
      <c r="G30" s="1976" t="s">
        <v>529</v>
      </c>
      <c r="H30" s="1976"/>
      <c r="I30" s="616">
        <f>SUM(I25:I29)</f>
        <v>0</v>
      </c>
      <c r="J30" s="446"/>
      <c r="K30" s="7"/>
      <c r="L30" s="1976" t="s">
        <v>529</v>
      </c>
      <c r="M30" s="1976"/>
      <c r="N30" s="616">
        <f>SUM(N25:N29)</f>
        <v>0</v>
      </c>
      <c r="O30" s="446"/>
      <c r="P30" s="7"/>
      <c r="Q30" s="1976" t="s">
        <v>529</v>
      </c>
      <c r="R30" s="1976"/>
      <c r="S30" s="616">
        <f>SUM(S25:S29)</f>
        <v>0</v>
      </c>
      <c r="T30" s="446"/>
    </row>
    <row r="31" spans="1:20">
      <c r="A31" s="172"/>
      <c r="B31" s="172"/>
      <c r="C31" s="172"/>
      <c r="D31" s="172"/>
      <c r="E31" s="172"/>
      <c r="F31" s="172"/>
      <c r="G31" s="172"/>
      <c r="H31" s="172"/>
      <c r="I31" s="172"/>
      <c r="J31" s="172"/>
      <c r="K31" s="172"/>
      <c r="L31" s="172"/>
      <c r="M31" s="172"/>
      <c r="N31" s="172"/>
      <c r="O31" s="172"/>
      <c r="P31" s="172"/>
      <c r="Q31" s="172"/>
      <c r="R31" s="172"/>
      <c r="S31" s="172"/>
      <c r="T31" s="172"/>
    </row>
    <row r="32" spans="1:20" ht="14">
      <c r="A32" s="172"/>
      <c r="B32" s="43" t="s">
        <v>630</v>
      </c>
      <c r="C32" s="172"/>
      <c r="D32" s="172"/>
      <c r="E32" s="172"/>
      <c r="F32" s="172"/>
      <c r="G32" s="43" t="s">
        <v>630</v>
      </c>
      <c r="H32" s="172"/>
      <c r="I32" s="172"/>
      <c r="J32" s="172"/>
      <c r="K32" s="172"/>
      <c r="L32" s="43" t="s">
        <v>630</v>
      </c>
      <c r="M32" s="172"/>
      <c r="N32" s="172"/>
      <c r="O32" s="172"/>
      <c r="P32" s="172"/>
      <c r="Q32" s="43" t="s">
        <v>630</v>
      </c>
      <c r="R32" s="172"/>
      <c r="S32" s="172"/>
      <c r="T32" s="172"/>
    </row>
    <row r="33" spans="1:20" s="445" customFormat="1" ht="17.25" customHeight="1">
      <c r="A33" s="7"/>
      <c r="B33" s="443" t="s">
        <v>525</v>
      </c>
      <c r="C33" s="443" t="s">
        <v>606</v>
      </c>
      <c r="D33" s="443" t="s">
        <v>526</v>
      </c>
      <c r="E33" s="444"/>
      <c r="F33" s="7"/>
      <c r="G33" s="443" t="s">
        <v>525</v>
      </c>
      <c r="H33" s="443" t="s">
        <v>606</v>
      </c>
      <c r="I33" s="443" t="s">
        <v>526</v>
      </c>
      <c r="J33" s="444"/>
      <c r="K33" s="7"/>
      <c r="L33" s="443" t="s">
        <v>525</v>
      </c>
      <c r="M33" s="443" t="s">
        <v>606</v>
      </c>
      <c r="N33" s="443" t="s">
        <v>526</v>
      </c>
      <c r="O33" s="444"/>
      <c r="P33" s="7"/>
      <c r="Q33" s="443" t="s">
        <v>525</v>
      </c>
      <c r="R33" s="443" t="s">
        <v>606</v>
      </c>
      <c r="S33" s="443" t="s">
        <v>526</v>
      </c>
      <c r="T33" s="444"/>
    </row>
    <row r="34" spans="1:20" s="445" customFormat="1" ht="48" customHeight="1">
      <c r="A34" s="7"/>
      <c r="B34" s="594" t="s">
        <v>636</v>
      </c>
      <c r="C34" s="652"/>
      <c r="D34" s="612">
        <f>C34*8000</f>
        <v>0</v>
      </c>
      <c r="E34" s="446"/>
      <c r="F34" s="7"/>
      <c r="G34" s="594" t="s">
        <v>636</v>
      </c>
      <c r="H34" s="652"/>
      <c r="I34" s="612">
        <f>H34*8000</f>
        <v>0</v>
      </c>
      <c r="J34" s="446"/>
      <c r="K34" s="7"/>
      <c r="L34" s="594" t="s">
        <v>636</v>
      </c>
      <c r="M34" s="652"/>
      <c r="N34" s="612">
        <f>M34*8000</f>
        <v>0</v>
      </c>
      <c r="O34" s="446"/>
      <c r="P34" s="7"/>
      <c r="Q34" s="594" t="s">
        <v>636</v>
      </c>
      <c r="R34" s="652"/>
      <c r="S34" s="612">
        <f>R34*8000</f>
        <v>0</v>
      </c>
      <c r="T34" s="446"/>
    </row>
    <row r="35" spans="1:20" s="445" customFormat="1" ht="48" customHeight="1" thickBot="1">
      <c r="A35" s="7"/>
      <c r="B35" s="595" t="s">
        <v>637</v>
      </c>
      <c r="C35" s="653"/>
      <c r="D35" s="613">
        <f>C35*10000</f>
        <v>0</v>
      </c>
      <c r="E35" s="446"/>
      <c r="F35" s="7"/>
      <c r="G35" s="595" t="s">
        <v>637</v>
      </c>
      <c r="H35" s="653"/>
      <c r="I35" s="613">
        <f>H35*10000</f>
        <v>0</v>
      </c>
      <c r="J35" s="446"/>
      <c r="K35" s="7"/>
      <c r="L35" s="595" t="s">
        <v>637</v>
      </c>
      <c r="M35" s="653"/>
      <c r="N35" s="613">
        <f>M35*10000</f>
        <v>0</v>
      </c>
      <c r="O35" s="446"/>
      <c r="P35" s="7"/>
      <c r="Q35" s="595" t="s">
        <v>637</v>
      </c>
      <c r="R35" s="653"/>
      <c r="S35" s="613">
        <f>R35*10000</f>
        <v>0</v>
      </c>
      <c r="T35" s="446"/>
    </row>
    <row r="36" spans="1:20" s="445" customFormat="1" ht="23.25" customHeight="1" thickTop="1">
      <c r="A36" s="7"/>
      <c r="B36" s="1975" t="s">
        <v>529</v>
      </c>
      <c r="C36" s="1975"/>
      <c r="D36" s="614">
        <f>SUM(D34:D35)</f>
        <v>0</v>
      </c>
      <c r="E36" s="446"/>
      <c r="F36" s="7"/>
      <c r="G36" s="1976" t="s">
        <v>529</v>
      </c>
      <c r="H36" s="1976"/>
      <c r="I36" s="616">
        <f>SUM(I34:I35)</f>
        <v>0</v>
      </c>
      <c r="J36" s="446"/>
      <c r="K36" s="7"/>
      <c r="L36" s="1976" t="s">
        <v>529</v>
      </c>
      <c r="M36" s="1976"/>
      <c r="N36" s="616">
        <f>SUM(N34:N35)</f>
        <v>0</v>
      </c>
      <c r="O36" s="446"/>
      <c r="P36" s="7"/>
      <c r="Q36" s="1976" t="s">
        <v>529</v>
      </c>
      <c r="R36" s="1976"/>
      <c r="S36" s="616">
        <f>SUM(S34:S35)</f>
        <v>0</v>
      </c>
      <c r="T36" s="446"/>
    </row>
    <row r="37" spans="1:20">
      <c r="A37" s="172"/>
      <c r="B37" s="172"/>
      <c r="C37" s="172"/>
      <c r="D37" s="172"/>
      <c r="E37" s="172"/>
      <c r="F37" s="172"/>
      <c r="G37" s="172"/>
      <c r="H37" s="172"/>
      <c r="I37" s="172"/>
      <c r="J37" s="172"/>
      <c r="K37" s="172"/>
      <c r="L37" s="172"/>
      <c r="M37" s="172"/>
      <c r="N37" s="172"/>
      <c r="O37" s="172"/>
      <c r="P37" s="172"/>
      <c r="Q37" s="172"/>
      <c r="R37" s="172"/>
      <c r="S37" s="172"/>
      <c r="T37" s="172"/>
    </row>
    <row r="38" spans="1:20" ht="14">
      <c r="A38" s="172"/>
      <c r="B38" s="43" t="s">
        <v>635</v>
      </c>
      <c r="C38" s="172"/>
      <c r="D38" s="172"/>
      <c r="E38" s="172"/>
      <c r="F38" s="172"/>
      <c r="G38" s="43" t="s">
        <v>635</v>
      </c>
      <c r="H38" s="172"/>
      <c r="I38" s="172"/>
      <c r="J38" s="172"/>
      <c r="K38" s="172"/>
      <c r="L38" s="43" t="s">
        <v>635</v>
      </c>
      <c r="M38" s="172"/>
      <c r="N38" s="172"/>
      <c r="O38" s="172"/>
      <c r="P38" s="172"/>
      <c r="Q38" s="43" t="s">
        <v>635</v>
      </c>
      <c r="R38" s="172"/>
      <c r="S38" s="172"/>
      <c r="T38" s="172"/>
    </row>
    <row r="39" spans="1:20" s="445" customFormat="1" ht="17.25" customHeight="1">
      <c r="B39" s="1967" t="s">
        <v>631</v>
      </c>
      <c r="C39" s="1968"/>
      <c r="D39" s="443" t="s">
        <v>526</v>
      </c>
      <c r="G39" s="1967" t="s">
        <v>631</v>
      </c>
      <c r="H39" s="1968"/>
      <c r="I39" s="443" t="s">
        <v>526</v>
      </c>
      <c r="L39" s="1967" t="s">
        <v>631</v>
      </c>
      <c r="M39" s="1968"/>
      <c r="N39" s="443" t="s">
        <v>526</v>
      </c>
      <c r="Q39" s="1967" t="s">
        <v>631</v>
      </c>
      <c r="R39" s="1968"/>
      <c r="S39" s="443" t="s">
        <v>526</v>
      </c>
    </row>
    <row r="40" spans="1:20" s="445" customFormat="1" ht="20.25" customHeight="1">
      <c r="B40" s="1969" t="s">
        <v>632</v>
      </c>
      <c r="C40" s="1969"/>
      <c r="D40" s="612">
        <f>D21</f>
        <v>0</v>
      </c>
      <c r="G40" s="1969" t="s">
        <v>632</v>
      </c>
      <c r="H40" s="1969"/>
      <c r="I40" s="612">
        <f>I21</f>
        <v>0</v>
      </c>
      <c r="L40" s="1969" t="s">
        <v>632</v>
      </c>
      <c r="M40" s="1969"/>
      <c r="N40" s="612">
        <f>N21</f>
        <v>0</v>
      </c>
      <c r="Q40" s="1969" t="s">
        <v>632</v>
      </c>
      <c r="R40" s="1969"/>
      <c r="S40" s="612">
        <f>S21</f>
        <v>0</v>
      </c>
    </row>
    <row r="41" spans="1:20" s="445" customFormat="1" ht="20.25" customHeight="1">
      <c r="B41" s="1969" t="s">
        <v>633</v>
      </c>
      <c r="C41" s="1969"/>
      <c r="D41" s="612">
        <f>D30</f>
        <v>0</v>
      </c>
      <c r="G41" s="1969" t="s">
        <v>633</v>
      </c>
      <c r="H41" s="1969"/>
      <c r="I41" s="612">
        <f>I30</f>
        <v>0</v>
      </c>
      <c r="L41" s="1969" t="s">
        <v>633</v>
      </c>
      <c r="M41" s="1969"/>
      <c r="N41" s="612">
        <f>N30</f>
        <v>0</v>
      </c>
      <c r="Q41" s="1969" t="s">
        <v>633</v>
      </c>
      <c r="R41" s="1969"/>
      <c r="S41" s="612">
        <f>S30</f>
        <v>0</v>
      </c>
    </row>
    <row r="42" spans="1:20" s="445" customFormat="1" ht="20.25" customHeight="1">
      <c r="B42" s="1969" t="s">
        <v>634</v>
      </c>
      <c r="C42" s="1969"/>
      <c r="D42" s="612">
        <f>D36</f>
        <v>0</v>
      </c>
      <c r="G42" s="1969" t="s">
        <v>634</v>
      </c>
      <c r="H42" s="1969"/>
      <c r="I42" s="612">
        <f>I36</f>
        <v>0</v>
      </c>
      <c r="L42" s="1969" t="s">
        <v>634</v>
      </c>
      <c r="M42" s="1969"/>
      <c r="N42" s="612">
        <f>N36</f>
        <v>0</v>
      </c>
      <c r="Q42" s="1969" t="s">
        <v>634</v>
      </c>
      <c r="R42" s="1969"/>
      <c r="S42" s="612">
        <f>S36</f>
        <v>0</v>
      </c>
    </row>
    <row r="43" spans="1:20" s="445" customFormat="1" ht="20.25" customHeight="1">
      <c r="B43" s="1969" t="s">
        <v>691</v>
      </c>
      <c r="C43" s="1969"/>
      <c r="D43" s="828"/>
      <c r="G43" s="1969" t="s">
        <v>691</v>
      </c>
      <c r="H43" s="1969"/>
      <c r="I43" s="828"/>
      <c r="L43" s="1969" t="s">
        <v>691</v>
      </c>
      <c r="M43" s="1969"/>
      <c r="N43" s="828"/>
      <c r="Q43" s="1969" t="s">
        <v>691</v>
      </c>
      <c r="R43" s="1969"/>
      <c r="S43" s="828"/>
    </row>
    <row r="44" spans="1:20" s="445" customFormat="1" ht="20.25" customHeight="1">
      <c r="B44" s="1969" t="s">
        <v>692</v>
      </c>
      <c r="C44" s="1969"/>
      <c r="D44" s="828"/>
      <c r="G44" s="1969" t="s">
        <v>692</v>
      </c>
      <c r="H44" s="1969"/>
      <c r="I44" s="828"/>
      <c r="L44" s="1969" t="s">
        <v>692</v>
      </c>
      <c r="M44" s="1969"/>
      <c r="N44" s="828"/>
      <c r="Q44" s="1969" t="s">
        <v>692</v>
      </c>
      <c r="R44" s="1969"/>
      <c r="S44" s="828"/>
    </row>
    <row r="45" spans="1:20" s="445" customFormat="1" ht="20.25" customHeight="1" thickBot="1">
      <c r="B45" s="1971" t="s">
        <v>646</v>
      </c>
      <c r="C45" s="1971"/>
      <c r="D45" s="615">
        <f>'９.費用明細書（共用部）'!I71</f>
        <v>0</v>
      </c>
      <c r="G45" s="1971" t="s">
        <v>647</v>
      </c>
      <c r="H45" s="1971"/>
      <c r="I45" s="615">
        <f>'９.費用明細書（共用部）'!U71</f>
        <v>0</v>
      </c>
      <c r="L45" s="1971" t="s">
        <v>647</v>
      </c>
      <c r="M45" s="1971"/>
      <c r="N45" s="615">
        <f>'９.費用明細書（共用部）'!AG71</f>
        <v>0</v>
      </c>
      <c r="Q45" s="1971" t="s">
        <v>647</v>
      </c>
      <c r="R45" s="1971"/>
      <c r="S45" s="615">
        <f>'９.費用明細書（共用部）'!AS71</f>
        <v>0</v>
      </c>
    </row>
    <row r="46" spans="1:20" s="445" customFormat="1" ht="20.25" customHeight="1" thickTop="1">
      <c r="B46" s="1970" t="s">
        <v>638</v>
      </c>
      <c r="C46" s="1970"/>
      <c r="D46" s="614">
        <f>SUM(D40:D45)</f>
        <v>0</v>
      </c>
      <c r="G46" s="1970" t="s">
        <v>638</v>
      </c>
      <c r="H46" s="1970"/>
      <c r="I46" s="614">
        <f>SUM(I40:I45)</f>
        <v>0</v>
      </c>
      <c r="L46" s="1970" t="s">
        <v>638</v>
      </c>
      <c r="M46" s="1970"/>
      <c r="N46" s="614">
        <f>SUM(N40:N45)</f>
        <v>0</v>
      </c>
      <c r="Q46" s="1970" t="s">
        <v>638</v>
      </c>
      <c r="R46" s="1970"/>
      <c r="S46" s="614">
        <f>SUM(S40:S45)</f>
        <v>0</v>
      </c>
    </row>
    <row r="47" spans="1:20" ht="5.25" customHeight="1"/>
  </sheetData>
  <sheetProtection formatCells="0" formatRows="0" insertRows="0" deleteRows="0" selectLockedCells="1" autoFilter="0" pivotTables="0"/>
  <mergeCells count="48">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 ref="B39:C39"/>
    <mergeCell ref="B42:C42"/>
    <mergeCell ref="B41:C41"/>
    <mergeCell ref="B40:C40"/>
    <mergeCell ref="B46:C46"/>
    <mergeCell ref="B45:C45"/>
    <mergeCell ref="B43:C43"/>
    <mergeCell ref="B44:C44"/>
    <mergeCell ref="G39:H39"/>
    <mergeCell ref="G40:H40"/>
    <mergeCell ref="G41:H41"/>
    <mergeCell ref="G42:H42"/>
    <mergeCell ref="G46:H46"/>
    <mergeCell ref="G45:H45"/>
    <mergeCell ref="G43:H43"/>
    <mergeCell ref="G44:H44"/>
    <mergeCell ref="L39:M39"/>
    <mergeCell ref="L40:M40"/>
    <mergeCell ref="L41:M41"/>
    <mergeCell ref="L42:M42"/>
    <mergeCell ref="L46:M46"/>
    <mergeCell ref="L45:M45"/>
    <mergeCell ref="L43:M43"/>
    <mergeCell ref="L44:M44"/>
    <mergeCell ref="Q39:R39"/>
    <mergeCell ref="Q40:R40"/>
    <mergeCell ref="Q41:R41"/>
    <mergeCell ref="Q42:R42"/>
    <mergeCell ref="Q46:R46"/>
    <mergeCell ref="Q45:R45"/>
    <mergeCell ref="Q43:R43"/>
    <mergeCell ref="Q44:R44"/>
  </mergeCells>
  <phoneticPr fontId="22"/>
  <conditionalFormatting sqref="C11:C20">
    <cfRule type="containsBlanks" dxfId="298" priority="50">
      <formula>LEN(TRIM(C11))=0</formula>
    </cfRule>
  </conditionalFormatting>
  <conditionalFormatting sqref="C25:C29 C34:C35">
    <cfRule type="containsBlanks" dxfId="297" priority="48">
      <formula>LEN(TRIM(C25))=0</formula>
    </cfRule>
  </conditionalFormatting>
  <conditionalFormatting sqref="D43:D44">
    <cfRule type="containsBlanks" dxfId="296" priority="10">
      <formula>LEN(TRIM(D43))=0</formula>
    </cfRule>
  </conditionalFormatting>
  <conditionalFormatting sqref="H11:H20">
    <cfRule type="containsBlanks" dxfId="294" priority="47">
      <formula>LEN(TRIM(H11))=0</formula>
    </cfRule>
  </conditionalFormatting>
  <conditionalFormatting sqref="H25:H29 H34:H35">
    <cfRule type="containsBlanks" dxfId="293" priority="46">
      <formula>LEN(TRIM(H25))=0</formula>
    </cfRule>
  </conditionalFormatting>
  <conditionalFormatting sqref="I43:I44">
    <cfRule type="containsBlanks" dxfId="292" priority="9">
      <formula>LEN(TRIM(I43))=0</formula>
    </cfRule>
  </conditionalFormatting>
  <conditionalFormatting sqref="M11:M20">
    <cfRule type="containsBlanks" dxfId="290" priority="45">
      <formula>LEN(TRIM(M11))=0</formula>
    </cfRule>
  </conditionalFormatting>
  <conditionalFormatting sqref="M25:M29 M34:M35">
    <cfRule type="containsBlanks" dxfId="289" priority="44">
      <formula>LEN(TRIM(M25))=0</formula>
    </cfRule>
  </conditionalFormatting>
  <conditionalFormatting sqref="N43:N44">
    <cfRule type="containsBlanks" dxfId="288" priority="8">
      <formula>LEN(TRIM(N43))=0</formula>
    </cfRule>
  </conditionalFormatting>
  <conditionalFormatting sqref="R11:R20">
    <cfRule type="containsBlanks" dxfId="286" priority="43">
      <formula>LEN(TRIM(R11))=0</formula>
    </cfRule>
  </conditionalFormatting>
  <conditionalFormatting sqref="R25:R29 R34:R35">
    <cfRule type="containsBlanks" dxfId="285" priority="42">
      <formula>LEN(TRIM(R25))=0</formula>
    </cfRule>
  </conditionalFormatting>
  <conditionalFormatting sqref="S43:S44">
    <cfRule type="containsBlanks" dxfId="284"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&amp;R&amp;K00-043R6中層ZEH-M_ver.1</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4" id="{C87D3814-5A73-4462-A2FF-E32DCDB5FD0E}">
            <xm:f>入力シート!$F$13="単年度事業"</xm:f>
            <x14:dxf>
              <fill>
                <patternFill>
                  <bgColor theme="0" tint="-0.499984740745262"/>
                </patternFill>
              </fill>
            </x14:dxf>
          </x14:cfRule>
          <xm:sqref>F3:T47</xm:sqref>
        </x14:conditionalFormatting>
        <x14:conditionalFormatting xmlns:xm="http://schemas.microsoft.com/office/excel/2006/main">
          <x14:cfRule type="expression" priority="2" id="{8CD0A24D-B0C6-4BD7-9B3A-AF99EE3697AC}">
            <xm:f>入力シート!$F$13="2年度事業（1年目）"</xm:f>
            <x14:dxf>
              <fill>
                <patternFill>
                  <bgColor theme="0" tint="-0.499984740745262"/>
                </patternFill>
              </fill>
            </x14:dxf>
          </x14:cfRule>
          <xm:sqref>K3:T47</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m:sqref>P3:T47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6946E-FD12-4551-9BCA-47522957BDB1}">
  <dimension ref="A1:AB52"/>
  <sheetViews>
    <sheetView showGridLines="0" view="pageBreakPreview" zoomScale="80" zoomScaleNormal="100" zoomScaleSheetLayoutView="80" workbookViewId="0">
      <selection activeCell="D11" sqref="D11"/>
    </sheetView>
  </sheetViews>
  <sheetFormatPr defaultColWidth="9" defaultRowHeight="13"/>
  <cols>
    <col min="1" max="1" width="3.83203125" style="405" customWidth="1"/>
    <col min="2" max="3" width="22.08203125" style="405" customWidth="1"/>
    <col min="4" max="4" width="9.33203125" style="405" customWidth="1"/>
    <col min="5" max="5" width="27" style="405" customWidth="1"/>
    <col min="6" max="6" width="10" style="405" customWidth="1"/>
    <col min="7" max="7" width="3.83203125" style="405" customWidth="1"/>
    <col min="8" max="9" width="22.08203125" style="405" customWidth="1"/>
    <col min="10" max="10" width="9.33203125" style="405" customWidth="1"/>
    <col min="11" max="11" width="27" style="405" customWidth="1"/>
    <col min="12" max="12" width="10" style="405" customWidth="1"/>
    <col min="13" max="13" width="3.83203125" style="405" customWidth="1"/>
    <col min="14" max="15" width="22.08203125" style="405" customWidth="1"/>
    <col min="16" max="16" width="9.33203125" style="405" customWidth="1"/>
    <col min="17" max="17" width="27" style="405" customWidth="1"/>
    <col min="18" max="18" width="10" style="405" customWidth="1"/>
    <col min="19" max="19" width="3.58203125" style="405" customWidth="1"/>
    <col min="20" max="21" width="22.08203125" style="405" customWidth="1"/>
    <col min="22" max="22" width="9.33203125" style="405" customWidth="1"/>
    <col min="23" max="23" width="27" style="405" customWidth="1"/>
    <col min="24" max="24" width="10" style="405" customWidth="1"/>
    <col min="25" max="25" width="8" style="405" customWidth="1"/>
    <col min="26" max="28" width="8.203125E-2" style="405" hidden="1" customWidth="1"/>
    <col min="29" max="16384" width="9" style="405"/>
  </cols>
  <sheetData>
    <row r="1" spans="1:28" ht="16.5">
      <c r="A1" s="1068" t="s">
        <v>1131</v>
      </c>
    </row>
    <row r="2" spans="1:28" s="404" customFormat="1" ht="24.75" customHeight="1">
      <c r="A2" s="430" t="s">
        <v>1132</v>
      </c>
    </row>
    <row r="3" spans="1:28" s="404" customFormat="1" ht="6" customHeight="1">
      <c r="A3" s="406"/>
    </row>
    <row r="4" spans="1:28" ht="20.25" customHeight="1">
      <c r="A4" s="172"/>
      <c r="B4" s="1069" t="s">
        <v>1133</v>
      </c>
      <c r="C4" s="1069"/>
      <c r="D4" s="1070"/>
      <c r="E4" s="1070"/>
      <c r="F4" s="1070"/>
      <c r="G4" s="1070"/>
      <c r="H4" s="1069" t="s">
        <v>1134</v>
      </c>
      <c r="I4" s="1069"/>
      <c r="J4" s="1070"/>
      <c r="K4" s="1070"/>
      <c r="L4" s="1070"/>
      <c r="M4" s="1070"/>
      <c r="N4" s="1069" t="s">
        <v>1135</v>
      </c>
      <c r="O4" s="1069"/>
      <c r="P4" s="1070"/>
      <c r="Q4" s="1070"/>
      <c r="R4" s="1070"/>
      <c r="S4" s="172"/>
      <c r="T4" s="1069" t="s">
        <v>1136</v>
      </c>
      <c r="U4" s="1069"/>
      <c r="V4" s="1070"/>
      <c r="W4" s="1070"/>
      <c r="X4" s="1070"/>
    </row>
    <row r="5" spans="1:28" ht="7.5" customHeight="1">
      <c r="A5" s="172"/>
      <c r="B5" s="1071"/>
      <c r="C5" s="1071"/>
      <c r="D5" s="1071"/>
      <c r="E5" s="1071"/>
      <c r="F5" s="1071"/>
      <c r="G5" s="1072"/>
      <c r="H5" s="1071"/>
      <c r="I5" s="1071"/>
      <c r="J5" s="1071"/>
      <c r="K5" s="1071"/>
      <c r="L5" s="1071"/>
      <c r="M5" s="1071"/>
      <c r="N5" s="1071"/>
      <c r="O5" s="1071"/>
      <c r="P5" s="1071"/>
      <c r="Q5" s="1071"/>
      <c r="R5" s="1071"/>
      <c r="S5" s="172"/>
      <c r="T5" s="1071"/>
      <c r="U5" s="1071"/>
      <c r="V5" s="1071"/>
      <c r="W5" s="1071"/>
      <c r="X5" s="1071"/>
    </row>
    <row r="6" spans="1:28" ht="5.5" customHeight="1">
      <c r="A6" s="172"/>
      <c r="B6" s="412"/>
      <c r="C6" s="412"/>
      <c r="D6" s="412"/>
      <c r="E6" s="1071"/>
      <c r="F6" s="411"/>
      <c r="G6" s="411"/>
      <c r="H6" s="412"/>
      <c r="I6" s="412"/>
      <c r="J6" s="412"/>
      <c r="K6" s="1071"/>
      <c r="L6" s="411"/>
      <c r="M6" s="1073"/>
      <c r="N6" s="412"/>
      <c r="O6" s="412"/>
      <c r="P6" s="412"/>
      <c r="Q6" s="1071"/>
      <c r="R6" s="411"/>
      <c r="S6" s="172"/>
      <c r="T6" s="412"/>
      <c r="U6" s="412"/>
      <c r="V6" s="412"/>
      <c r="W6" s="1071"/>
      <c r="X6" s="411"/>
    </row>
    <row r="7" spans="1:28" ht="18.75" customHeight="1">
      <c r="A7" s="172"/>
      <c r="B7" s="1972" t="s">
        <v>949</v>
      </c>
      <c r="C7" s="1973"/>
      <c r="D7" s="1973"/>
      <c r="E7" s="1974"/>
      <c r="F7" s="414"/>
      <c r="G7" s="415"/>
      <c r="H7" s="1972" t="s">
        <v>950</v>
      </c>
      <c r="I7" s="1973"/>
      <c r="J7" s="1973"/>
      <c r="K7" s="1974"/>
      <c r="L7" s="414"/>
      <c r="M7" s="172"/>
      <c r="N7" s="1972" t="s">
        <v>951</v>
      </c>
      <c r="O7" s="1973"/>
      <c r="P7" s="1973"/>
      <c r="Q7" s="1974"/>
      <c r="R7" s="414"/>
      <c r="S7" s="172"/>
      <c r="T7" s="1972" t="s">
        <v>952</v>
      </c>
      <c r="U7" s="1973"/>
      <c r="V7" s="1973"/>
      <c r="W7" s="1974"/>
      <c r="X7" s="414"/>
    </row>
    <row r="8" spans="1:28" ht="7.4" customHeight="1">
      <c r="A8" s="172"/>
      <c r="B8" s="44"/>
      <c r="C8" s="44"/>
      <c r="D8" s="44"/>
      <c r="E8" s="44"/>
      <c r="F8" s="44"/>
      <c r="G8" s="44"/>
      <c r="H8" s="44"/>
      <c r="I8" s="44"/>
      <c r="J8" s="44"/>
      <c r="K8" s="44"/>
      <c r="L8" s="44"/>
      <c r="M8" s="172"/>
      <c r="N8" s="44"/>
      <c r="O8" s="44"/>
      <c r="P8" s="44"/>
      <c r="Q8" s="44"/>
      <c r="R8" s="44"/>
      <c r="S8" s="172"/>
      <c r="T8" s="44"/>
      <c r="U8" s="44"/>
      <c r="V8" s="44"/>
      <c r="W8" s="44"/>
      <c r="X8" s="44"/>
    </row>
    <row r="9" spans="1:28" ht="14.5" thickBot="1">
      <c r="A9" s="172"/>
      <c r="B9" s="43" t="s">
        <v>628</v>
      </c>
      <c r="C9" s="43"/>
      <c r="D9" s="172"/>
      <c r="E9" s="172"/>
      <c r="F9" s="172"/>
      <c r="G9" s="172"/>
      <c r="H9" s="43" t="s">
        <v>628</v>
      </c>
      <c r="I9" s="43"/>
      <c r="J9" s="172"/>
      <c r="K9" s="172"/>
      <c r="L9" s="172"/>
      <c r="M9" s="172"/>
      <c r="N9" s="43" t="s">
        <v>628</v>
      </c>
      <c r="O9" s="43"/>
      <c r="P9" s="172"/>
      <c r="Q9" s="172"/>
      <c r="R9" s="172"/>
      <c r="S9" s="172"/>
      <c r="T9" s="43" t="s">
        <v>628</v>
      </c>
      <c r="U9" s="43"/>
      <c r="V9" s="172"/>
      <c r="W9" s="172"/>
      <c r="X9" s="172"/>
    </row>
    <row r="10" spans="1:28" s="445" customFormat="1" ht="17.25" customHeight="1">
      <c r="A10" s="7"/>
      <c r="B10" s="1967" t="s">
        <v>1193</v>
      </c>
      <c r="C10" s="1968"/>
      <c r="D10" s="443" t="s">
        <v>523</v>
      </c>
      <c r="E10" s="443" t="s">
        <v>526</v>
      </c>
      <c r="F10" s="444"/>
      <c r="G10" s="7"/>
      <c r="H10" s="1967" t="s">
        <v>1193</v>
      </c>
      <c r="I10" s="1968"/>
      <c r="J10" s="443" t="s">
        <v>523</v>
      </c>
      <c r="K10" s="443" t="s">
        <v>526</v>
      </c>
      <c r="L10" s="444"/>
      <c r="M10" s="7"/>
      <c r="N10" s="1967" t="s">
        <v>1193</v>
      </c>
      <c r="O10" s="1968"/>
      <c r="P10" s="443" t="s">
        <v>523</v>
      </c>
      <c r="Q10" s="443" t="s">
        <v>526</v>
      </c>
      <c r="R10" s="444"/>
      <c r="S10" s="7"/>
      <c r="T10" s="1967" t="s">
        <v>1193</v>
      </c>
      <c r="U10" s="1968"/>
      <c r="V10" s="443" t="s">
        <v>523</v>
      </c>
      <c r="W10" s="443" t="s">
        <v>526</v>
      </c>
      <c r="X10" s="444"/>
      <c r="Z10" s="1074" t="s">
        <v>1194</v>
      </c>
      <c r="AA10" s="1075" t="s">
        <v>696</v>
      </c>
      <c r="AB10" s="1076" t="s">
        <v>697</v>
      </c>
    </row>
    <row r="11" spans="1:28" s="445" customFormat="1" ht="20.25" customHeight="1">
      <c r="A11" s="7"/>
      <c r="B11" s="1977" t="s">
        <v>572</v>
      </c>
      <c r="C11" s="1978"/>
      <c r="D11" s="652"/>
      <c r="E11" s="612">
        <f>D11*'８.共用部空調設備費用算出シート'!$E$12</f>
        <v>0</v>
      </c>
      <c r="F11" s="446"/>
      <c r="G11" s="7"/>
      <c r="H11" s="1977" t="s">
        <v>572</v>
      </c>
      <c r="I11" s="1978"/>
      <c r="J11" s="652"/>
      <c r="K11" s="612">
        <f>J11*'８.共用部空調設備費用算出シート'!$E$12</f>
        <v>0</v>
      </c>
      <c r="L11" s="446"/>
      <c r="M11" s="447"/>
      <c r="N11" s="1977" t="s">
        <v>572</v>
      </c>
      <c r="O11" s="1978"/>
      <c r="P11" s="652"/>
      <c r="Q11" s="612">
        <f>P11*'８.共用部空調設備費用算出シート'!$E$12</f>
        <v>0</v>
      </c>
      <c r="R11" s="446"/>
      <c r="S11" s="7"/>
      <c r="T11" s="1977" t="s">
        <v>572</v>
      </c>
      <c r="U11" s="1978"/>
      <c r="V11" s="652"/>
      <c r="W11" s="612">
        <f>V11*'８.共用部空調設備費用算出シート'!$E$12</f>
        <v>0</v>
      </c>
      <c r="X11" s="446"/>
      <c r="Z11" s="1077" t="s">
        <v>1195</v>
      </c>
      <c r="AA11" s="1078">
        <v>150000</v>
      </c>
      <c r="AB11" s="1079">
        <v>120000</v>
      </c>
    </row>
    <row r="12" spans="1:28" s="445" customFormat="1" ht="20.25" customHeight="1">
      <c r="A12" s="7"/>
      <c r="B12" s="1977" t="s">
        <v>573</v>
      </c>
      <c r="C12" s="1978"/>
      <c r="D12" s="652"/>
      <c r="E12" s="612">
        <f>D12*'８.共用部空調設備費用算出シート'!$K$12</f>
        <v>0</v>
      </c>
      <c r="F12" s="446"/>
      <c r="G12" s="7"/>
      <c r="H12" s="1977" t="s">
        <v>573</v>
      </c>
      <c r="I12" s="1978"/>
      <c r="J12" s="652"/>
      <c r="K12" s="612">
        <f>J12*'８.共用部空調設備費用算出シート'!$K$12</f>
        <v>0</v>
      </c>
      <c r="L12" s="446"/>
      <c r="M12" s="447"/>
      <c r="N12" s="1977" t="s">
        <v>573</v>
      </c>
      <c r="O12" s="1978"/>
      <c r="P12" s="652"/>
      <c r="Q12" s="612">
        <f>P12*'８.共用部空調設備費用算出シート'!$K$12</f>
        <v>0</v>
      </c>
      <c r="R12" s="446"/>
      <c r="S12" s="7"/>
      <c r="T12" s="1977" t="s">
        <v>573</v>
      </c>
      <c r="U12" s="1978"/>
      <c r="V12" s="652"/>
      <c r="W12" s="612">
        <f>V12*'８.共用部空調設備費用算出シート'!$K$12</f>
        <v>0</v>
      </c>
      <c r="X12" s="446"/>
      <c r="Z12" s="1077" t="s">
        <v>1196</v>
      </c>
      <c r="AA12" s="1078">
        <v>160000</v>
      </c>
      <c r="AB12" s="1079">
        <v>130000</v>
      </c>
    </row>
    <row r="13" spans="1:28" s="445" customFormat="1" ht="20.25" customHeight="1">
      <c r="A13" s="7"/>
      <c r="B13" s="1977" t="s">
        <v>574</v>
      </c>
      <c r="C13" s="1978"/>
      <c r="D13" s="652"/>
      <c r="E13" s="612">
        <f>D13*'８.共用部空調設備費用算出シート'!$E$21</f>
        <v>0</v>
      </c>
      <c r="F13" s="446"/>
      <c r="G13" s="7"/>
      <c r="H13" s="1977" t="s">
        <v>574</v>
      </c>
      <c r="I13" s="1978"/>
      <c r="J13" s="652"/>
      <c r="K13" s="612">
        <f>J13*'８.共用部空調設備費用算出シート'!$E$21</f>
        <v>0</v>
      </c>
      <c r="L13" s="446"/>
      <c r="M13" s="7"/>
      <c r="N13" s="1977" t="s">
        <v>574</v>
      </c>
      <c r="O13" s="1978"/>
      <c r="P13" s="652"/>
      <c r="Q13" s="612">
        <f>P13*'８.共用部空調設備費用算出シート'!$E$21</f>
        <v>0</v>
      </c>
      <c r="R13" s="446"/>
      <c r="S13" s="7"/>
      <c r="T13" s="1977" t="s">
        <v>574</v>
      </c>
      <c r="U13" s="1978"/>
      <c r="V13" s="652"/>
      <c r="W13" s="612">
        <f>V13*'８.共用部空調設備費用算出シート'!$E$21</f>
        <v>0</v>
      </c>
      <c r="X13" s="446"/>
      <c r="Z13" s="1077" t="s">
        <v>1197</v>
      </c>
      <c r="AA13" s="1078">
        <v>170000</v>
      </c>
      <c r="AB13" s="1079">
        <v>140000</v>
      </c>
    </row>
    <row r="14" spans="1:28" s="445" customFormat="1" ht="20.25" customHeight="1">
      <c r="A14" s="7"/>
      <c r="B14" s="1977" t="s">
        <v>575</v>
      </c>
      <c r="C14" s="1978"/>
      <c r="D14" s="652"/>
      <c r="E14" s="612">
        <f>D14*'８.共用部空調設備費用算出シート'!$K$21</f>
        <v>0</v>
      </c>
      <c r="F14" s="446"/>
      <c r="G14" s="7"/>
      <c r="H14" s="1977" t="s">
        <v>575</v>
      </c>
      <c r="I14" s="1978"/>
      <c r="J14" s="652"/>
      <c r="K14" s="612">
        <f>J14*'８.共用部空調設備費用算出シート'!$K$21</f>
        <v>0</v>
      </c>
      <c r="L14" s="446"/>
      <c r="M14" s="7"/>
      <c r="N14" s="1977" t="s">
        <v>575</v>
      </c>
      <c r="O14" s="1978"/>
      <c r="P14" s="652"/>
      <c r="Q14" s="612">
        <f>P14*'８.共用部空調設備費用算出シート'!$K$21</f>
        <v>0</v>
      </c>
      <c r="R14" s="446"/>
      <c r="S14" s="7"/>
      <c r="T14" s="1977" t="s">
        <v>575</v>
      </c>
      <c r="U14" s="1978"/>
      <c r="V14" s="652"/>
      <c r="W14" s="612">
        <f>V14*'８.共用部空調設備費用算出シート'!$K$21</f>
        <v>0</v>
      </c>
      <c r="X14" s="446"/>
      <c r="Z14" s="1077" t="s">
        <v>1198</v>
      </c>
      <c r="AA14" s="1078">
        <v>180000</v>
      </c>
      <c r="AB14" s="1079">
        <v>150000</v>
      </c>
    </row>
    <row r="15" spans="1:28" s="445" customFormat="1" ht="20.25" customHeight="1">
      <c r="A15" s="7"/>
      <c r="B15" s="1977" t="s">
        <v>576</v>
      </c>
      <c r="C15" s="1978"/>
      <c r="D15" s="652"/>
      <c r="E15" s="612">
        <f>D15*'８.共用部空調設備費用算出シート'!$E$30</f>
        <v>0</v>
      </c>
      <c r="F15" s="446"/>
      <c r="G15" s="7"/>
      <c r="H15" s="1977" t="s">
        <v>576</v>
      </c>
      <c r="I15" s="1978"/>
      <c r="J15" s="652"/>
      <c r="K15" s="612">
        <f>J15*'８.共用部空調設備費用算出シート'!$E$30</f>
        <v>0</v>
      </c>
      <c r="L15" s="446"/>
      <c r="M15" s="7"/>
      <c r="N15" s="1977" t="s">
        <v>576</v>
      </c>
      <c r="O15" s="1978"/>
      <c r="P15" s="652"/>
      <c r="Q15" s="612">
        <f>P15*'８.共用部空調設備費用算出シート'!$E$30</f>
        <v>0</v>
      </c>
      <c r="R15" s="446"/>
      <c r="S15" s="7"/>
      <c r="T15" s="1977" t="s">
        <v>576</v>
      </c>
      <c r="U15" s="1978"/>
      <c r="V15" s="652"/>
      <c r="W15" s="612">
        <f>V15*'８.共用部空調設備費用算出シート'!$E$30</f>
        <v>0</v>
      </c>
      <c r="X15" s="446"/>
      <c r="Z15" s="1077" t="s">
        <v>1199</v>
      </c>
      <c r="AA15" s="1078">
        <v>190000</v>
      </c>
      <c r="AB15" s="1079">
        <v>160000</v>
      </c>
    </row>
    <row r="16" spans="1:28" s="445" customFormat="1" ht="20.25" customHeight="1">
      <c r="A16" s="7"/>
      <c r="B16" s="1977" t="s">
        <v>577</v>
      </c>
      <c r="C16" s="1978"/>
      <c r="D16" s="652"/>
      <c r="E16" s="612">
        <f>D16*'８.共用部空調設備費用算出シート'!$K$30</f>
        <v>0</v>
      </c>
      <c r="F16" s="446"/>
      <c r="G16" s="7"/>
      <c r="H16" s="1977" t="s">
        <v>577</v>
      </c>
      <c r="I16" s="1978"/>
      <c r="J16" s="652"/>
      <c r="K16" s="612">
        <f>J16*'８.共用部空調設備費用算出シート'!$K$30</f>
        <v>0</v>
      </c>
      <c r="L16" s="446"/>
      <c r="M16" s="7"/>
      <c r="N16" s="1977" t="s">
        <v>577</v>
      </c>
      <c r="O16" s="1978"/>
      <c r="P16" s="652"/>
      <c r="Q16" s="612">
        <f>P16*'８.共用部空調設備費用算出シート'!$K$30</f>
        <v>0</v>
      </c>
      <c r="R16" s="446"/>
      <c r="S16" s="7"/>
      <c r="T16" s="1977" t="s">
        <v>577</v>
      </c>
      <c r="U16" s="1978"/>
      <c r="V16" s="652"/>
      <c r="W16" s="612">
        <f>V16*'８.共用部空調設備費用算出シート'!$K$30</f>
        <v>0</v>
      </c>
      <c r="X16" s="446"/>
      <c r="Z16" s="1077" t="s">
        <v>1200</v>
      </c>
      <c r="AA16" s="1078">
        <v>200000</v>
      </c>
      <c r="AB16" s="1079">
        <v>170000</v>
      </c>
    </row>
    <row r="17" spans="1:28" s="445" customFormat="1" ht="20.25" customHeight="1">
      <c r="A17" s="7"/>
      <c r="B17" s="1977" t="s">
        <v>578</v>
      </c>
      <c r="C17" s="1978"/>
      <c r="D17" s="652"/>
      <c r="E17" s="612">
        <f>D17*'８.共用部空調設備費用算出シート'!$E$39</f>
        <v>0</v>
      </c>
      <c r="F17" s="446"/>
      <c r="G17" s="7"/>
      <c r="H17" s="1977" t="s">
        <v>578</v>
      </c>
      <c r="I17" s="1978"/>
      <c r="J17" s="652"/>
      <c r="K17" s="612">
        <f>J17*'８.共用部空調設備費用算出シート'!$E$39</f>
        <v>0</v>
      </c>
      <c r="L17" s="446"/>
      <c r="M17" s="7"/>
      <c r="N17" s="1977" t="s">
        <v>578</v>
      </c>
      <c r="O17" s="1978"/>
      <c r="P17" s="652"/>
      <c r="Q17" s="612">
        <f>P17*'８.共用部空調設備費用算出シート'!$E$39</f>
        <v>0</v>
      </c>
      <c r="R17" s="446"/>
      <c r="S17" s="7"/>
      <c r="T17" s="1977" t="s">
        <v>578</v>
      </c>
      <c r="U17" s="1978"/>
      <c r="V17" s="652"/>
      <c r="W17" s="612">
        <f>V17*'８.共用部空調設備費用算出シート'!$E$39</f>
        <v>0</v>
      </c>
      <c r="X17" s="446"/>
      <c r="Z17" s="1077" t="s">
        <v>1201</v>
      </c>
      <c r="AA17" s="1078">
        <v>220000</v>
      </c>
      <c r="AB17" s="1079">
        <v>190000</v>
      </c>
    </row>
    <row r="18" spans="1:28" s="445" customFormat="1" ht="20.25" customHeight="1" thickBot="1">
      <c r="A18" s="7"/>
      <c r="B18" s="1977" t="s">
        <v>579</v>
      </c>
      <c r="C18" s="1978"/>
      <c r="D18" s="652"/>
      <c r="E18" s="612">
        <f>D18*'８.共用部空調設備費用算出シート'!$K$39</f>
        <v>0</v>
      </c>
      <c r="F18" s="446"/>
      <c r="G18" s="7"/>
      <c r="H18" s="1977" t="s">
        <v>579</v>
      </c>
      <c r="I18" s="1978"/>
      <c r="J18" s="652"/>
      <c r="K18" s="612">
        <f>J18*'８.共用部空調設備費用算出シート'!$K$39</f>
        <v>0</v>
      </c>
      <c r="L18" s="446"/>
      <c r="M18" s="7"/>
      <c r="N18" s="1977" t="s">
        <v>579</v>
      </c>
      <c r="O18" s="1978"/>
      <c r="P18" s="652"/>
      <c r="Q18" s="612">
        <f>P18*'８.共用部空調設備費用算出シート'!$K$39</f>
        <v>0</v>
      </c>
      <c r="R18" s="446"/>
      <c r="S18" s="447"/>
      <c r="T18" s="1977" t="s">
        <v>579</v>
      </c>
      <c r="U18" s="1978"/>
      <c r="V18" s="652"/>
      <c r="W18" s="612">
        <f>V18*'８.共用部空調設備費用算出シート'!$K$39</f>
        <v>0</v>
      </c>
      <c r="X18" s="446"/>
      <c r="Z18" s="1080" t="s">
        <v>1202</v>
      </c>
      <c r="AA18" s="1081">
        <v>240000</v>
      </c>
      <c r="AB18" s="1082">
        <v>200000</v>
      </c>
    </row>
    <row r="19" spans="1:28" s="445" customFormat="1" ht="20.25" customHeight="1">
      <c r="A19" s="7"/>
      <c r="B19" s="1977" t="s">
        <v>644</v>
      </c>
      <c r="C19" s="1978"/>
      <c r="D19" s="652"/>
      <c r="E19" s="612">
        <f>D19*'８.共用部空調設備費用算出シート'!$E$48</f>
        <v>0</v>
      </c>
      <c r="F19" s="446"/>
      <c r="G19" s="7"/>
      <c r="H19" s="1977" t="s">
        <v>644</v>
      </c>
      <c r="I19" s="1978"/>
      <c r="J19" s="652"/>
      <c r="K19" s="612">
        <f>J19*'８.共用部空調設備費用算出シート'!$E$48</f>
        <v>0</v>
      </c>
      <c r="L19" s="446"/>
      <c r="M19" s="7"/>
      <c r="N19" s="1977" t="s">
        <v>644</v>
      </c>
      <c r="O19" s="1978"/>
      <c r="P19" s="652"/>
      <c r="Q19" s="612">
        <f>P19*'８.共用部空調設備費用算出シート'!$E$48</f>
        <v>0</v>
      </c>
      <c r="R19" s="499"/>
      <c r="S19" s="7"/>
      <c r="T19" s="1977" t="s">
        <v>644</v>
      </c>
      <c r="U19" s="1978"/>
      <c r="V19" s="652"/>
      <c r="W19" s="612">
        <f>V19*'８.共用部空調設備費用算出シート'!$E$48</f>
        <v>0</v>
      </c>
      <c r="X19" s="446"/>
    </row>
    <row r="20" spans="1:28" s="445" customFormat="1" ht="20.25" customHeight="1" thickBot="1">
      <c r="A20" s="7"/>
      <c r="B20" s="1979" t="s">
        <v>645</v>
      </c>
      <c r="C20" s="1980"/>
      <c r="D20" s="1083"/>
      <c r="E20" s="1084">
        <f>D20*'８.共用部空調設備費用算出シート'!$K$48</f>
        <v>0</v>
      </c>
      <c r="F20" s="446"/>
      <c r="G20" s="7"/>
      <c r="H20" s="1979" t="s">
        <v>645</v>
      </c>
      <c r="I20" s="1980"/>
      <c r="J20" s="1083"/>
      <c r="K20" s="1084">
        <f>J20*'８.共用部空調設備費用算出シート'!$K$48</f>
        <v>0</v>
      </c>
      <c r="L20" s="446"/>
      <c r="M20" s="7"/>
      <c r="N20" s="1979" t="s">
        <v>645</v>
      </c>
      <c r="O20" s="1980"/>
      <c r="P20" s="1083"/>
      <c r="Q20" s="1084">
        <f>P20*'８.共用部空調設備費用算出シート'!$K$48</f>
        <v>0</v>
      </c>
      <c r="R20" s="446"/>
      <c r="S20" s="7"/>
      <c r="T20" s="1979" t="s">
        <v>645</v>
      </c>
      <c r="U20" s="1980"/>
      <c r="V20" s="1083"/>
      <c r="W20" s="1084">
        <f>V20*'８.共用部空調設備費用算出シート'!$K$48</f>
        <v>0</v>
      </c>
      <c r="X20" s="446"/>
    </row>
    <row r="21" spans="1:28" s="445" customFormat="1" ht="20.25" customHeight="1">
      <c r="A21" s="7"/>
      <c r="B21" s="1058" t="s">
        <v>1203</v>
      </c>
      <c r="C21" s="1058" t="s">
        <v>1204</v>
      </c>
      <c r="D21" s="1058" t="s">
        <v>606</v>
      </c>
      <c r="E21" s="1058" t="s">
        <v>526</v>
      </c>
      <c r="F21" s="446"/>
      <c r="G21" s="7"/>
      <c r="H21" s="1058" t="s">
        <v>1203</v>
      </c>
      <c r="I21" s="1058" t="s">
        <v>1204</v>
      </c>
      <c r="J21" s="1058" t="s">
        <v>606</v>
      </c>
      <c r="K21" s="1058" t="s">
        <v>526</v>
      </c>
      <c r="L21" s="446"/>
      <c r="M21" s="7"/>
      <c r="N21" s="1058" t="s">
        <v>1203</v>
      </c>
      <c r="O21" s="1058" t="s">
        <v>1204</v>
      </c>
      <c r="P21" s="1058" t="s">
        <v>606</v>
      </c>
      <c r="Q21" s="1058" t="s">
        <v>526</v>
      </c>
      <c r="R21" s="446"/>
      <c r="S21" s="7"/>
      <c r="T21" s="1058" t="s">
        <v>1203</v>
      </c>
      <c r="U21" s="1058" t="s">
        <v>1204</v>
      </c>
      <c r="V21" s="1058" t="s">
        <v>606</v>
      </c>
      <c r="W21" s="1058" t="s">
        <v>526</v>
      </c>
      <c r="X21" s="446"/>
    </row>
    <row r="22" spans="1:28" s="445" customFormat="1" ht="20.25" customHeight="1">
      <c r="A22" s="7"/>
      <c r="B22" s="1125"/>
      <c r="C22" s="1125"/>
      <c r="D22" s="652"/>
      <c r="E22" s="612" t="str">
        <f>IF(OR(ISBLANK(B22),ISBLANK(C22),ISBLANK(D22)),"",IF(B22="区分（い）",VLOOKUP(C22,data7,2,FALSE)*D22,VLOOKUP(C22,data7,3,FALSE)*D22))</f>
        <v/>
      </c>
      <c r="F22" s="446"/>
      <c r="G22" s="7"/>
      <c r="H22" s="1125"/>
      <c r="I22" s="1125"/>
      <c r="J22" s="652"/>
      <c r="K22" s="612" t="str">
        <f>IF(OR(ISBLANK(H22),ISBLANK(I22),ISBLANK(J22)),"",IF(H22="区分（い）",VLOOKUP(I22,data7,2,FALSE)*J22,VLOOKUP(I22,data7,3,FALSE)*J22))</f>
        <v/>
      </c>
      <c r="L22" s="446"/>
      <c r="M22" s="7"/>
      <c r="N22" s="1125"/>
      <c r="O22" s="1125"/>
      <c r="P22" s="652"/>
      <c r="Q22" s="612" t="str">
        <f>IF(OR(ISBLANK(N22),ISBLANK(O22),ISBLANK(P22)),"",IF(N22="区分（い）",VLOOKUP(O22,data7,2,FALSE)*P22,VLOOKUP(O22,data7,3,FALSE)*P22))</f>
        <v/>
      </c>
      <c r="R22" s="446"/>
      <c r="S22" s="7"/>
      <c r="T22" s="1125"/>
      <c r="U22" s="1125"/>
      <c r="V22" s="652"/>
      <c r="W22" s="612" t="str">
        <f>IF(OR(ISBLANK(T22),ISBLANK(U22),ISBLANK(V22)),"",IF(T22="区分（い）",VLOOKUP(U22,data7,2,FALSE)*V22,VLOOKUP(U22,data7,3,FALSE)*V22))</f>
        <v/>
      </c>
      <c r="X22" s="446"/>
    </row>
    <row r="23" spans="1:28" s="445" customFormat="1" ht="20.25" customHeight="1">
      <c r="A23" s="7"/>
      <c r="B23" s="1125"/>
      <c r="C23" s="1125"/>
      <c r="D23" s="652"/>
      <c r="E23" s="612" t="str">
        <f>IF(OR(ISBLANK(B23),ISBLANK(C23),ISBLANK(D23)),"",IF(B23="区分（い）",VLOOKUP(C23,data7,2,FALSE)*D23,VLOOKUP(C23,data7,3,FALSE)*D23))</f>
        <v/>
      </c>
      <c r="F23" s="446"/>
      <c r="G23" s="7"/>
      <c r="H23" s="1125"/>
      <c r="I23" s="1125"/>
      <c r="J23" s="652"/>
      <c r="K23" s="612" t="str">
        <f>IF(OR(ISBLANK(H23),ISBLANK(I23),ISBLANK(J23)),"",IF(H23="区分（い）",VLOOKUP(I23,data7,2,FALSE)*J23,VLOOKUP(I23,data7,3,FALSE)*J23))</f>
        <v/>
      </c>
      <c r="L23" s="446"/>
      <c r="M23" s="7"/>
      <c r="N23" s="1125"/>
      <c r="O23" s="1125"/>
      <c r="P23" s="652"/>
      <c r="Q23" s="612" t="str">
        <f>IF(OR(ISBLANK(N23),ISBLANK(O23),ISBLANK(P23)),"",IF(N23="区分（い）",VLOOKUP(O23,data7,2,FALSE)*P23,VLOOKUP(O23,data7,3,FALSE)*P23))</f>
        <v/>
      </c>
      <c r="R23" s="446"/>
      <c r="S23" s="7"/>
      <c r="T23" s="1125"/>
      <c r="U23" s="1125"/>
      <c r="V23" s="652"/>
      <c r="W23" s="612" t="str">
        <f>IF(OR(ISBLANK(T23),ISBLANK(U23),ISBLANK(V23)),"",IF(T23="区分（い）",VLOOKUP(U23,data7,2,FALSE)*V23,VLOOKUP(U23,data7,3,FALSE)*V23))</f>
        <v/>
      </c>
      <c r="X23" s="446"/>
    </row>
    <row r="24" spans="1:28" s="445" customFormat="1" ht="20.25" customHeight="1">
      <c r="A24" s="7"/>
      <c r="B24" s="1125"/>
      <c r="C24" s="1125"/>
      <c r="D24" s="652"/>
      <c r="E24" s="612" t="str">
        <f>IF(OR(ISBLANK(B24),ISBLANK(C24),ISBLANK(D24)),"",IF(B24="区分（い）",VLOOKUP(C24,data7,2,FALSE)*D24,VLOOKUP(C24,data7,3,FALSE)*D24))</f>
        <v/>
      </c>
      <c r="F24" s="446"/>
      <c r="G24" s="7"/>
      <c r="H24" s="1125"/>
      <c r="I24" s="1125"/>
      <c r="J24" s="652"/>
      <c r="K24" s="612" t="str">
        <f>IF(OR(ISBLANK(H24),ISBLANK(I24),ISBLANK(J24)),"",IF(H24="区分（い）",VLOOKUP(I24,data7,2,FALSE)*J24,VLOOKUP(I24,data7,3,FALSE)*J24))</f>
        <v/>
      </c>
      <c r="L24" s="446"/>
      <c r="M24" s="7"/>
      <c r="N24" s="1125"/>
      <c r="O24" s="1125"/>
      <c r="P24" s="652"/>
      <c r="Q24" s="612" t="str">
        <f>IF(OR(ISBLANK(N24),ISBLANK(O24),ISBLANK(P24)),"",IF(N24="区分（い）",VLOOKUP(O24,data7,2,FALSE)*P24,VLOOKUP(O24,data7,3,FALSE)*P24))</f>
        <v/>
      </c>
      <c r="R24" s="446"/>
      <c r="S24" s="7"/>
      <c r="T24" s="1125"/>
      <c r="U24" s="1125"/>
      <c r="V24" s="652"/>
      <c r="W24" s="612" t="str">
        <f>IF(OR(ISBLANK(T24),ISBLANK(U24),ISBLANK(V24)),"",IF(T24="区分（い）",VLOOKUP(U24,data7,2,FALSE)*V24,VLOOKUP(U24,data7,3,FALSE)*V24))</f>
        <v/>
      </c>
      <c r="X24" s="446"/>
    </row>
    <row r="25" spans="1:28" s="445" customFormat="1" ht="20.25" customHeight="1" thickBot="1">
      <c r="A25" s="7"/>
      <c r="B25" s="1126"/>
      <c r="C25" s="1126"/>
      <c r="D25" s="653"/>
      <c r="E25" s="613" t="str">
        <f>IF(OR(ISBLANK(B25),ISBLANK(C25),ISBLANK(D25)),"",IF(B25="区分（い）",VLOOKUP(C25,data7,2,FALSE)*D25,VLOOKUP(C25,data7,3,FALSE)*D25))</f>
        <v/>
      </c>
      <c r="F25" s="446"/>
      <c r="G25" s="7"/>
      <c r="H25" s="1126"/>
      <c r="I25" s="1126"/>
      <c r="J25" s="653"/>
      <c r="K25" s="613" t="str">
        <f>IF(OR(ISBLANK(H25),ISBLANK(I25),ISBLANK(J25)),"",IF(H25="区分（い）",VLOOKUP(I25,data7,2,FALSE)*J25,VLOOKUP(I25,data7,3,FALSE)*J25))</f>
        <v/>
      </c>
      <c r="L25" s="446"/>
      <c r="M25" s="7"/>
      <c r="N25" s="1126"/>
      <c r="O25" s="1126"/>
      <c r="P25" s="653"/>
      <c r="Q25" s="613" t="str">
        <f>IF(OR(ISBLANK(N25),ISBLANK(O25),ISBLANK(P25)),"",IF(N25="区分（い）",VLOOKUP(O25,data7,2,FALSE)*P25,VLOOKUP(O25,data7,3,FALSE)*P25))</f>
        <v/>
      </c>
      <c r="R25" s="446"/>
      <c r="S25" s="7"/>
      <c r="T25" s="1126"/>
      <c r="U25" s="1126"/>
      <c r="V25" s="653"/>
      <c r="W25" s="613" t="str">
        <f>IF(OR(ISBLANK(T25),ISBLANK(U25),ISBLANK(V25)),"",IF(T25="区分（い）",VLOOKUP(U25,data7,2,FALSE)*V25,VLOOKUP(U25,data7,3,FALSE)*V25))</f>
        <v/>
      </c>
      <c r="X25" s="446"/>
    </row>
    <row r="26" spans="1:28" s="445" customFormat="1" ht="22.5" customHeight="1" thickTop="1">
      <c r="A26" s="7"/>
      <c r="B26" s="1976" t="s">
        <v>529</v>
      </c>
      <c r="C26" s="1976"/>
      <c r="D26" s="1976"/>
      <c r="E26" s="616">
        <f>SUM(E11:E20,E22:E25)</f>
        <v>0</v>
      </c>
      <c r="F26" s="446"/>
      <c r="G26" s="7"/>
      <c r="H26" s="1981" t="s">
        <v>529</v>
      </c>
      <c r="I26" s="1982"/>
      <c r="J26" s="1983"/>
      <c r="K26" s="616">
        <f>SUM(K11:K20,K22:K25)</f>
        <v>0</v>
      </c>
      <c r="L26" s="446"/>
      <c r="M26" s="7"/>
      <c r="N26" s="1976" t="s">
        <v>529</v>
      </c>
      <c r="O26" s="1976"/>
      <c r="P26" s="1976"/>
      <c r="Q26" s="616">
        <f>SUM(Q11:Q20,Q22:Q25)</f>
        <v>0</v>
      </c>
      <c r="R26" s="446"/>
      <c r="S26" s="7"/>
      <c r="T26" s="1976" t="s">
        <v>529</v>
      </c>
      <c r="U26" s="1976"/>
      <c r="V26" s="1976"/>
      <c r="W26" s="616">
        <f>SUM(W11:W20,W22:W25)</f>
        <v>0</v>
      </c>
      <c r="X26" s="446"/>
    </row>
    <row r="27" spans="1:28" ht="7.4" customHeight="1">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row>
    <row r="28" spans="1:28" ht="14">
      <c r="A28" s="172"/>
      <c r="B28" s="43" t="s">
        <v>629</v>
      </c>
      <c r="C28" s="43"/>
      <c r="D28" s="172"/>
      <c r="E28" s="172"/>
      <c r="F28" s="172"/>
      <c r="G28" s="172"/>
      <c r="H28" s="43" t="s">
        <v>629</v>
      </c>
      <c r="I28" s="43"/>
      <c r="J28" s="172"/>
      <c r="K28" s="172"/>
      <c r="L28" s="172"/>
      <c r="M28" s="172"/>
      <c r="N28" s="43" t="s">
        <v>629</v>
      </c>
      <c r="O28" s="43"/>
      <c r="P28" s="172"/>
      <c r="Q28" s="172"/>
      <c r="R28" s="172"/>
      <c r="S28" s="172"/>
      <c r="T28" s="43" t="s">
        <v>629</v>
      </c>
      <c r="U28" s="43"/>
      <c r="V28" s="172"/>
      <c r="W28" s="172"/>
      <c r="X28" s="172"/>
    </row>
    <row r="29" spans="1:28" s="445" customFormat="1" ht="17.25" customHeight="1">
      <c r="A29" s="7"/>
      <c r="B29" s="1967" t="s">
        <v>525</v>
      </c>
      <c r="C29" s="1968"/>
      <c r="D29" s="443" t="s">
        <v>606</v>
      </c>
      <c r="E29" s="443" t="s">
        <v>526</v>
      </c>
      <c r="F29" s="444"/>
      <c r="G29" s="7"/>
      <c r="H29" s="1967" t="s">
        <v>525</v>
      </c>
      <c r="I29" s="1968"/>
      <c r="J29" s="443" t="s">
        <v>606</v>
      </c>
      <c r="K29" s="443" t="s">
        <v>526</v>
      </c>
      <c r="L29" s="444"/>
      <c r="M29" s="7"/>
      <c r="N29" s="1967" t="s">
        <v>525</v>
      </c>
      <c r="O29" s="1968"/>
      <c r="P29" s="443" t="s">
        <v>606</v>
      </c>
      <c r="Q29" s="443" t="s">
        <v>526</v>
      </c>
      <c r="R29" s="444"/>
      <c r="S29" s="7"/>
      <c r="T29" s="1967" t="s">
        <v>525</v>
      </c>
      <c r="U29" s="1968"/>
      <c r="V29" s="443" t="s">
        <v>606</v>
      </c>
      <c r="W29" s="443" t="s">
        <v>526</v>
      </c>
      <c r="X29" s="444"/>
    </row>
    <row r="30" spans="1:28" s="445" customFormat="1" ht="20.25" customHeight="1">
      <c r="A30" s="7"/>
      <c r="B30" s="1977" t="s">
        <v>567</v>
      </c>
      <c r="C30" s="1978"/>
      <c r="D30" s="652"/>
      <c r="E30" s="612">
        <f>D30*60000</f>
        <v>0</v>
      </c>
      <c r="F30" s="446"/>
      <c r="G30" s="7"/>
      <c r="H30" s="1977" t="s">
        <v>567</v>
      </c>
      <c r="I30" s="1978"/>
      <c r="J30" s="652"/>
      <c r="K30" s="612">
        <f>J30*60000</f>
        <v>0</v>
      </c>
      <c r="L30" s="446"/>
      <c r="M30" s="7"/>
      <c r="N30" s="1977" t="s">
        <v>567</v>
      </c>
      <c r="O30" s="1978"/>
      <c r="P30" s="652"/>
      <c r="Q30" s="612">
        <f>P30*60000</f>
        <v>0</v>
      </c>
      <c r="R30" s="446"/>
      <c r="S30" s="7"/>
      <c r="T30" s="1977" t="s">
        <v>567</v>
      </c>
      <c r="U30" s="1978"/>
      <c r="V30" s="652"/>
      <c r="W30" s="612">
        <f>V30*60000</f>
        <v>0</v>
      </c>
      <c r="X30" s="446"/>
    </row>
    <row r="31" spans="1:28" s="445" customFormat="1" ht="20.25" customHeight="1">
      <c r="A31" s="7"/>
      <c r="B31" s="1977" t="s">
        <v>568</v>
      </c>
      <c r="C31" s="1978"/>
      <c r="D31" s="652"/>
      <c r="E31" s="612">
        <f>D31*90000</f>
        <v>0</v>
      </c>
      <c r="F31" s="446"/>
      <c r="G31" s="7"/>
      <c r="H31" s="1977" t="s">
        <v>568</v>
      </c>
      <c r="I31" s="1978"/>
      <c r="J31" s="652"/>
      <c r="K31" s="612">
        <f>J31*90000</f>
        <v>0</v>
      </c>
      <c r="L31" s="446"/>
      <c r="M31" s="7"/>
      <c r="N31" s="1977" t="s">
        <v>568</v>
      </c>
      <c r="O31" s="1978"/>
      <c r="P31" s="652"/>
      <c r="Q31" s="612">
        <f>P31*90000</f>
        <v>0</v>
      </c>
      <c r="R31" s="446"/>
      <c r="S31" s="7"/>
      <c r="T31" s="1977" t="s">
        <v>568</v>
      </c>
      <c r="U31" s="1978"/>
      <c r="V31" s="652"/>
      <c r="W31" s="612">
        <f>V31*90000</f>
        <v>0</v>
      </c>
      <c r="X31" s="446"/>
    </row>
    <row r="32" spans="1:28" s="445" customFormat="1" ht="20.25" customHeight="1">
      <c r="A32" s="7"/>
      <c r="B32" s="1977" t="s">
        <v>569</v>
      </c>
      <c r="C32" s="1978"/>
      <c r="D32" s="652"/>
      <c r="E32" s="612">
        <f>D32*60000</f>
        <v>0</v>
      </c>
      <c r="F32" s="446"/>
      <c r="G32" s="7"/>
      <c r="H32" s="1977" t="s">
        <v>569</v>
      </c>
      <c r="I32" s="1978"/>
      <c r="J32" s="652"/>
      <c r="K32" s="612">
        <f>J32*60000</f>
        <v>0</v>
      </c>
      <c r="L32" s="446"/>
      <c r="M32" s="7"/>
      <c r="N32" s="1977" t="s">
        <v>569</v>
      </c>
      <c r="O32" s="1978"/>
      <c r="P32" s="652"/>
      <c r="Q32" s="612">
        <f>P32*60000</f>
        <v>0</v>
      </c>
      <c r="R32" s="446"/>
      <c r="S32" s="7"/>
      <c r="T32" s="1977" t="s">
        <v>569</v>
      </c>
      <c r="U32" s="1978"/>
      <c r="V32" s="652"/>
      <c r="W32" s="612">
        <f>V32*60000</f>
        <v>0</v>
      </c>
      <c r="X32" s="446"/>
    </row>
    <row r="33" spans="1:24" s="445" customFormat="1" ht="20.25" customHeight="1">
      <c r="A33" s="7"/>
      <c r="B33" s="1977" t="s">
        <v>570</v>
      </c>
      <c r="C33" s="1978"/>
      <c r="D33" s="652"/>
      <c r="E33" s="612">
        <f>D33*210000</f>
        <v>0</v>
      </c>
      <c r="F33" s="446"/>
      <c r="G33" s="7"/>
      <c r="H33" s="1977" t="s">
        <v>570</v>
      </c>
      <c r="I33" s="1978"/>
      <c r="J33" s="652"/>
      <c r="K33" s="612">
        <f>J33*210000</f>
        <v>0</v>
      </c>
      <c r="L33" s="446"/>
      <c r="M33" s="7"/>
      <c r="N33" s="1977" t="s">
        <v>570</v>
      </c>
      <c r="O33" s="1978"/>
      <c r="P33" s="652"/>
      <c r="Q33" s="612">
        <f>P33*210000</f>
        <v>0</v>
      </c>
      <c r="R33" s="446"/>
      <c r="S33" s="7"/>
      <c r="T33" s="1977" t="s">
        <v>570</v>
      </c>
      <c r="U33" s="1978"/>
      <c r="V33" s="652"/>
      <c r="W33" s="612">
        <f>V33*210000</f>
        <v>0</v>
      </c>
      <c r="X33" s="446"/>
    </row>
    <row r="34" spans="1:24" s="445" customFormat="1" ht="20.25" customHeight="1" thickBot="1">
      <c r="A34" s="7"/>
      <c r="B34" s="1984" t="s">
        <v>571</v>
      </c>
      <c r="C34" s="1985"/>
      <c r="D34" s="653"/>
      <c r="E34" s="613">
        <f>D34*240000</f>
        <v>0</v>
      </c>
      <c r="F34" s="446"/>
      <c r="G34" s="7"/>
      <c r="H34" s="1984" t="s">
        <v>571</v>
      </c>
      <c r="I34" s="1985"/>
      <c r="J34" s="653"/>
      <c r="K34" s="613">
        <f>J34*240000</f>
        <v>0</v>
      </c>
      <c r="L34" s="446"/>
      <c r="M34" s="7"/>
      <c r="N34" s="1984" t="s">
        <v>571</v>
      </c>
      <c r="O34" s="1985"/>
      <c r="P34" s="653"/>
      <c r="Q34" s="613">
        <f>P34*240000</f>
        <v>0</v>
      </c>
      <c r="R34" s="446"/>
      <c r="S34" s="7"/>
      <c r="T34" s="1984" t="s">
        <v>571</v>
      </c>
      <c r="U34" s="1985"/>
      <c r="V34" s="653"/>
      <c r="W34" s="613">
        <f>V34*240000</f>
        <v>0</v>
      </c>
      <c r="X34" s="446"/>
    </row>
    <row r="35" spans="1:24" s="445" customFormat="1" ht="22.5" customHeight="1" thickTop="1">
      <c r="A35" s="7"/>
      <c r="B35" s="1976" t="s">
        <v>529</v>
      </c>
      <c r="C35" s="1976"/>
      <c r="D35" s="1976"/>
      <c r="E35" s="616">
        <f>SUM(E30:E34)</f>
        <v>0</v>
      </c>
      <c r="F35" s="446"/>
      <c r="G35" s="7"/>
      <c r="H35" s="1976" t="s">
        <v>529</v>
      </c>
      <c r="I35" s="1976"/>
      <c r="J35" s="1976"/>
      <c r="K35" s="616">
        <f>SUM(K30:K34)</f>
        <v>0</v>
      </c>
      <c r="L35" s="446"/>
      <c r="M35" s="7"/>
      <c r="N35" s="1976" t="s">
        <v>529</v>
      </c>
      <c r="O35" s="1976"/>
      <c r="P35" s="1976"/>
      <c r="Q35" s="616">
        <f>SUM(Q30:Q34)</f>
        <v>0</v>
      </c>
      <c r="R35" s="446"/>
      <c r="S35" s="7"/>
      <c r="T35" s="1976" t="s">
        <v>529</v>
      </c>
      <c r="U35" s="1976"/>
      <c r="V35" s="1976"/>
      <c r="W35" s="616">
        <f>SUM(W30:W34)</f>
        <v>0</v>
      </c>
      <c r="X35" s="446"/>
    </row>
    <row r="36" spans="1:24" ht="5.5" customHeight="1">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row>
    <row r="37" spans="1:24" ht="14">
      <c r="A37" s="172"/>
      <c r="B37" s="43" t="s">
        <v>630</v>
      </c>
      <c r="C37" s="43"/>
      <c r="D37" s="172"/>
      <c r="E37" s="172"/>
      <c r="F37" s="172"/>
      <c r="G37" s="172"/>
      <c r="H37" s="43" t="s">
        <v>630</v>
      </c>
      <c r="I37" s="43"/>
      <c r="J37" s="172"/>
      <c r="K37" s="172"/>
      <c r="L37" s="172"/>
      <c r="M37" s="172"/>
      <c r="N37" s="43" t="s">
        <v>630</v>
      </c>
      <c r="O37" s="43"/>
      <c r="P37" s="172"/>
      <c r="Q37" s="172"/>
      <c r="R37" s="172"/>
      <c r="S37" s="172"/>
      <c r="T37" s="43" t="s">
        <v>630</v>
      </c>
      <c r="U37" s="43"/>
      <c r="V37" s="172"/>
      <c r="W37" s="172"/>
      <c r="X37" s="172"/>
    </row>
    <row r="38" spans="1:24" s="445" customFormat="1" ht="17.25" customHeight="1">
      <c r="A38" s="7"/>
      <c r="B38" s="1967" t="s">
        <v>525</v>
      </c>
      <c r="C38" s="1968"/>
      <c r="D38" s="443" t="s">
        <v>606</v>
      </c>
      <c r="E38" s="443" t="s">
        <v>526</v>
      </c>
      <c r="F38" s="444"/>
      <c r="G38" s="7"/>
      <c r="H38" s="1967" t="s">
        <v>525</v>
      </c>
      <c r="I38" s="1968"/>
      <c r="J38" s="443" t="s">
        <v>606</v>
      </c>
      <c r="K38" s="443" t="s">
        <v>526</v>
      </c>
      <c r="L38" s="444"/>
      <c r="M38" s="7"/>
      <c r="N38" s="1967" t="s">
        <v>525</v>
      </c>
      <c r="O38" s="1968"/>
      <c r="P38" s="443" t="s">
        <v>606</v>
      </c>
      <c r="Q38" s="443" t="s">
        <v>526</v>
      </c>
      <c r="R38" s="444"/>
      <c r="S38" s="7"/>
      <c r="T38" s="1967" t="s">
        <v>525</v>
      </c>
      <c r="U38" s="1968"/>
      <c r="V38" s="443" t="s">
        <v>606</v>
      </c>
      <c r="W38" s="443" t="s">
        <v>526</v>
      </c>
      <c r="X38" s="444"/>
    </row>
    <row r="39" spans="1:24" s="445" customFormat="1" ht="30.65" customHeight="1">
      <c r="A39" s="7"/>
      <c r="B39" s="1988" t="s">
        <v>1205</v>
      </c>
      <c r="C39" s="1989"/>
      <c r="D39" s="652"/>
      <c r="E39" s="612">
        <f>D39*8000</f>
        <v>0</v>
      </c>
      <c r="F39" s="446"/>
      <c r="G39" s="7"/>
      <c r="H39" s="1988" t="s">
        <v>1205</v>
      </c>
      <c r="I39" s="1989"/>
      <c r="J39" s="652"/>
      <c r="K39" s="612">
        <f>J39*8000</f>
        <v>0</v>
      </c>
      <c r="L39" s="446"/>
      <c r="M39" s="7"/>
      <c r="N39" s="1988" t="s">
        <v>1205</v>
      </c>
      <c r="O39" s="1989"/>
      <c r="P39" s="652"/>
      <c r="Q39" s="612">
        <f>P39*8000</f>
        <v>0</v>
      </c>
      <c r="R39" s="446"/>
      <c r="S39" s="7"/>
      <c r="T39" s="1988" t="s">
        <v>1205</v>
      </c>
      <c r="U39" s="1989"/>
      <c r="V39" s="652"/>
      <c r="W39" s="612">
        <f>V39*8000</f>
        <v>0</v>
      </c>
      <c r="X39" s="446"/>
    </row>
    <row r="40" spans="1:24" s="445" customFormat="1" ht="30.65" customHeight="1" thickBot="1">
      <c r="A40" s="7"/>
      <c r="B40" s="1986" t="s">
        <v>1206</v>
      </c>
      <c r="C40" s="1987"/>
      <c r="D40" s="653"/>
      <c r="E40" s="613">
        <f>D40*10000</f>
        <v>0</v>
      </c>
      <c r="F40" s="446"/>
      <c r="G40" s="7"/>
      <c r="H40" s="1986" t="s">
        <v>1206</v>
      </c>
      <c r="I40" s="1987"/>
      <c r="J40" s="653"/>
      <c r="K40" s="613">
        <f>J40*10000</f>
        <v>0</v>
      </c>
      <c r="L40" s="446"/>
      <c r="M40" s="7"/>
      <c r="N40" s="1986" t="s">
        <v>1206</v>
      </c>
      <c r="O40" s="1987"/>
      <c r="P40" s="653"/>
      <c r="Q40" s="613">
        <f>P40*10000</f>
        <v>0</v>
      </c>
      <c r="R40" s="446"/>
      <c r="S40" s="7"/>
      <c r="T40" s="1986" t="s">
        <v>1206</v>
      </c>
      <c r="U40" s="1987"/>
      <c r="V40" s="653"/>
      <c r="W40" s="613">
        <f>V40*10000</f>
        <v>0</v>
      </c>
      <c r="X40" s="446"/>
    </row>
    <row r="41" spans="1:24" s="445" customFormat="1" ht="23.25" customHeight="1" thickTop="1">
      <c r="A41" s="7"/>
      <c r="B41" s="1976" t="s">
        <v>529</v>
      </c>
      <c r="C41" s="1976"/>
      <c r="D41" s="1976"/>
      <c r="E41" s="616">
        <f>SUM(E39:E40)</f>
        <v>0</v>
      </c>
      <c r="F41" s="446"/>
      <c r="G41" s="7"/>
      <c r="H41" s="1976" t="s">
        <v>529</v>
      </c>
      <c r="I41" s="1976"/>
      <c r="J41" s="1976"/>
      <c r="K41" s="616">
        <f>SUM(K39:K40)</f>
        <v>0</v>
      </c>
      <c r="L41" s="446"/>
      <c r="M41" s="7"/>
      <c r="N41" s="1976" t="s">
        <v>529</v>
      </c>
      <c r="O41" s="1976"/>
      <c r="P41" s="1976"/>
      <c r="Q41" s="616">
        <f>SUM(Q39:Q40)</f>
        <v>0</v>
      </c>
      <c r="R41" s="446"/>
      <c r="S41" s="7"/>
      <c r="T41" s="1976" t="s">
        <v>529</v>
      </c>
      <c r="U41" s="1976"/>
      <c r="V41" s="1976"/>
      <c r="W41" s="616">
        <f>SUM(W39:W40)</f>
        <v>0</v>
      </c>
      <c r="X41" s="446"/>
    </row>
    <row r="42" spans="1:24" ht="7.4" customHeight="1">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row>
    <row r="43" spans="1:24" ht="14">
      <c r="A43" s="172"/>
      <c r="B43" s="43" t="s">
        <v>635</v>
      </c>
      <c r="C43" s="43"/>
      <c r="D43" s="172"/>
      <c r="E43" s="172"/>
      <c r="F43" s="172"/>
      <c r="G43" s="172"/>
      <c r="H43" s="43" t="s">
        <v>635</v>
      </c>
      <c r="I43" s="43"/>
      <c r="J43" s="172"/>
      <c r="K43" s="172"/>
      <c r="L43" s="172"/>
      <c r="M43" s="172"/>
      <c r="N43" s="43" t="s">
        <v>635</v>
      </c>
      <c r="O43" s="43"/>
      <c r="P43" s="172"/>
      <c r="Q43" s="172"/>
      <c r="R43" s="172"/>
      <c r="S43" s="172"/>
      <c r="T43" s="43" t="s">
        <v>635</v>
      </c>
      <c r="U43" s="43"/>
      <c r="V43" s="172"/>
      <c r="W43" s="172"/>
      <c r="X43" s="172"/>
    </row>
    <row r="44" spans="1:24" s="445" customFormat="1" ht="17.25" customHeight="1">
      <c r="B44" s="1967" t="s">
        <v>631</v>
      </c>
      <c r="C44" s="1990"/>
      <c r="D44" s="1968"/>
      <c r="E44" s="443" t="s">
        <v>526</v>
      </c>
      <c r="H44" s="1967" t="s">
        <v>631</v>
      </c>
      <c r="I44" s="1990"/>
      <c r="J44" s="1968"/>
      <c r="K44" s="443" t="s">
        <v>526</v>
      </c>
      <c r="N44" s="1967" t="s">
        <v>631</v>
      </c>
      <c r="O44" s="1990"/>
      <c r="P44" s="1968"/>
      <c r="Q44" s="443" t="s">
        <v>526</v>
      </c>
      <c r="T44" s="1967" t="s">
        <v>631</v>
      </c>
      <c r="U44" s="1990"/>
      <c r="V44" s="1968"/>
      <c r="W44" s="443" t="s">
        <v>526</v>
      </c>
    </row>
    <row r="45" spans="1:24" s="445" customFormat="1" ht="20.25" customHeight="1">
      <c r="B45" s="1969" t="s">
        <v>632</v>
      </c>
      <c r="C45" s="1969"/>
      <c r="D45" s="1969"/>
      <c r="E45" s="612">
        <f>E26</f>
        <v>0</v>
      </c>
      <c r="H45" s="1969" t="s">
        <v>632</v>
      </c>
      <c r="I45" s="1969"/>
      <c r="J45" s="1969"/>
      <c r="K45" s="612">
        <f>K26</f>
        <v>0</v>
      </c>
      <c r="N45" s="1969" t="s">
        <v>632</v>
      </c>
      <c r="O45" s="1969"/>
      <c r="P45" s="1969"/>
      <c r="Q45" s="612">
        <f>Q26</f>
        <v>0</v>
      </c>
      <c r="T45" s="1969" t="s">
        <v>632</v>
      </c>
      <c r="U45" s="1969"/>
      <c r="V45" s="1969"/>
      <c r="W45" s="612">
        <f>W26</f>
        <v>0</v>
      </c>
    </row>
    <row r="46" spans="1:24" s="445" customFormat="1" ht="20.25" customHeight="1">
      <c r="B46" s="1969" t="s">
        <v>633</v>
      </c>
      <c r="C46" s="1969"/>
      <c r="D46" s="1969"/>
      <c r="E46" s="612">
        <f>E35</f>
        <v>0</v>
      </c>
      <c r="H46" s="1969" t="s">
        <v>633</v>
      </c>
      <c r="I46" s="1969"/>
      <c r="J46" s="1969"/>
      <c r="K46" s="612">
        <f>K35</f>
        <v>0</v>
      </c>
      <c r="N46" s="1969" t="s">
        <v>633</v>
      </c>
      <c r="O46" s="1969"/>
      <c r="P46" s="1969"/>
      <c r="Q46" s="612">
        <f>Q35</f>
        <v>0</v>
      </c>
      <c r="T46" s="1969" t="s">
        <v>633</v>
      </c>
      <c r="U46" s="1969"/>
      <c r="V46" s="1969"/>
      <c r="W46" s="612">
        <f>W35</f>
        <v>0</v>
      </c>
    </row>
    <row r="47" spans="1:24" s="445" customFormat="1" ht="20.25" customHeight="1">
      <c r="B47" s="1969" t="s">
        <v>634</v>
      </c>
      <c r="C47" s="1969"/>
      <c r="D47" s="1969"/>
      <c r="E47" s="612">
        <f>E41</f>
        <v>0</v>
      </c>
      <c r="H47" s="1969" t="s">
        <v>634</v>
      </c>
      <c r="I47" s="1969"/>
      <c r="J47" s="1969"/>
      <c r="K47" s="612">
        <f>K41</f>
        <v>0</v>
      </c>
      <c r="N47" s="1969" t="s">
        <v>634</v>
      </c>
      <c r="O47" s="1969"/>
      <c r="P47" s="1969"/>
      <c r="Q47" s="612">
        <f>Q41</f>
        <v>0</v>
      </c>
      <c r="T47" s="1969" t="s">
        <v>634</v>
      </c>
      <c r="U47" s="1969"/>
      <c r="V47" s="1969"/>
      <c r="W47" s="612">
        <f>W41</f>
        <v>0</v>
      </c>
    </row>
    <row r="48" spans="1:24" s="445" customFormat="1" ht="20.25" customHeight="1">
      <c r="B48" s="1969" t="s">
        <v>691</v>
      </c>
      <c r="C48" s="1969"/>
      <c r="D48" s="1969"/>
      <c r="E48" s="828"/>
      <c r="H48" s="1969" t="s">
        <v>691</v>
      </c>
      <c r="I48" s="1969"/>
      <c r="J48" s="1969"/>
      <c r="K48" s="828"/>
      <c r="N48" s="1969" t="s">
        <v>691</v>
      </c>
      <c r="O48" s="1969"/>
      <c r="P48" s="1969"/>
      <c r="Q48" s="828"/>
      <c r="T48" s="1969" t="s">
        <v>691</v>
      </c>
      <c r="U48" s="1969"/>
      <c r="V48" s="1969"/>
      <c r="W48" s="828"/>
    </row>
    <row r="49" spans="2:23" s="445" customFormat="1" ht="20.25" customHeight="1">
      <c r="B49" s="1969" t="s">
        <v>692</v>
      </c>
      <c r="C49" s="1969"/>
      <c r="D49" s="1969"/>
      <c r="E49" s="828"/>
      <c r="H49" s="1969" t="s">
        <v>692</v>
      </c>
      <c r="I49" s="1969"/>
      <c r="J49" s="1969"/>
      <c r="K49" s="828"/>
      <c r="N49" s="1969" t="s">
        <v>692</v>
      </c>
      <c r="O49" s="1969"/>
      <c r="P49" s="1969"/>
      <c r="Q49" s="828"/>
      <c r="T49" s="1969" t="s">
        <v>692</v>
      </c>
      <c r="U49" s="1969"/>
      <c r="V49" s="1969"/>
      <c r="W49" s="828"/>
    </row>
    <row r="50" spans="2:23" s="445" customFormat="1" ht="20.25" customHeight="1" thickBot="1">
      <c r="B50" s="1971" t="s">
        <v>646</v>
      </c>
      <c r="C50" s="1971"/>
      <c r="D50" s="1971"/>
      <c r="E50" s="615">
        <f>'９.費用明細書（共用部）'!I71</f>
        <v>0</v>
      </c>
      <c r="H50" s="1971" t="s">
        <v>647</v>
      </c>
      <c r="I50" s="1971"/>
      <c r="J50" s="1971"/>
      <c r="K50" s="615">
        <f>'９.費用明細書（共用部）'!U71</f>
        <v>0</v>
      </c>
      <c r="N50" s="1971" t="s">
        <v>647</v>
      </c>
      <c r="O50" s="1971"/>
      <c r="P50" s="1971"/>
      <c r="Q50" s="615">
        <f>'９.費用明細書（共用部）'!AG71</f>
        <v>0</v>
      </c>
      <c r="T50" s="1971" t="s">
        <v>647</v>
      </c>
      <c r="U50" s="1971"/>
      <c r="V50" s="1971"/>
      <c r="W50" s="615">
        <f>'９.費用明細書（共用部）'!AS71</f>
        <v>0</v>
      </c>
    </row>
    <row r="51" spans="2:23" s="445" customFormat="1" ht="20.25" customHeight="1" thickTop="1">
      <c r="B51" s="1970" t="s">
        <v>529</v>
      </c>
      <c r="C51" s="1970"/>
      <c r="D51" s="1970"/>
      <c r="E51" s="614">
        <f>SUM(E45:E50)</f>
        <v>0</v>
      </c>
      <c r="H51" s="1970" t="s">
        <v>529</v>
      </c>
      <c r="I51" s="1970"/>
      <c r="J51" s="1970"/>
      <c r="K51" s="614">
        <f>SUM(K45:K50)</f>
        <v>0</v>
      </c>
      <c r="N51" s="1970" t="s">
        <v>529</v>
      </c>
      <c r="O51" s="1970"/>
      <c r="P51" s="1970"/>
      <c r="Q51" s="614">
        <f>SUM(Q45:Q50)</f>
        <v>0</v>
      </c>
      <c r="T51" s="1970" t="s">
        <v>529</v>
      </c>
      <c r="U51" s="1970"/>
      <c r="V51" s="1970"/>
      <c r="W51" s="614">
        <f>SUM(W45:W50)</f>
        <v>0</v>
      </c>
    </row>
    <row r="52" spans="2:23" ht="5.25" customHeight="1"/>
  </sheetData>
  <sheetProtection algorithmName="SHA-512" hashValue="BbO9KBxMANlzPYp9cj9R0LFyvJ+L64fCGx/wV3ijdWQlgGFB8UFA+cO+2JpGBgIIwWyPwpZENzj6duALnXFNdg==" saltValue="7rBhEmpBEHUZsSQMX4h8hA==" spinCount="100000" sheet="1" formatCells="0" formatRows="0" insertRows="0" deleteRows="0" selectLockedCells="1" autoFilter="0" pivotTables="0"/>
  <mergeCells count="128">
    <mergeCell ref="B50:D50"/>
    <mergeCell ref="H50:J50"/>
    <mergeCell ref="N50:P50"/>
    <mergeCell ref="T50:V50"/>
    <mergeCell ref="B51:D51"/>
    <mergeCell ref="H51:J51"/>
    <mergeCell ref="N51:P51"/>
    <mergeCell ref="T51:V51"/>
    <mergeCell ref="B48:D48"/>
    <mergeCell ref="H48:J48"/>
    <mergeCell ref="N48:P48"/>
    <mergeCell ref="T48:V48"/>
    <mergeCell ref="B49:D49"/>
    <mergeCell ref="H49:J49"/>
    <mergeCell ref="N49:P49"/>
    <mergeCell ref="T49:V49"/>
    <mergeCell ref="B46:D46"/>
    <mergeCell ref="H46:J46"/>
    <mergeCell ref="N46:P46"/>
    <mergeCell ref="T46:V46"/>
    <mergeCell ref="B47:D47"/>
    <mergeCell ref="H47:J47"/>
    <mergeCell ref="N47:P47"/>
    <mergeCell ref="T47:V47"/>
    <mergeCell ref="B44:D44"/>
    <mergeCell ref="H44:J44"/>
    <mergeCell ref="N44:P44"/>
    <mergeCell ref="T44:V44"/>
    <mergeCell ref="B45:D45"/>
    <mergeCell ref="H45:J45"/>
    <mergeCell ref="N45:P45"/>
    <mergeCell ref="T45:V45"/>
    <mergeCell ref="B40:C40"/>
    <mergeCell ref="H40:I40"/>
    <mergeCell ref="N40:O40"/>
    <mergeCell ref="T40:U40"/>
    <mergeCell ref="B41:D41"/>
    <mergeCell ref="H41:J41"/>
    <mergeCell ref="N41:P41"/>
    <mergeCell ref="T41:V41"/>
    <mergeCell ref="B38:C38"/>
    <mergeCell ref="H38:I38"/>
    <mergeCell ref="N38:O38"/>
    <mergeCell ref="T38:U38"/>
    <mergeCell ref="B39:C39"/>
    <mergeCell ref="H39:I39"/>
    <mergeCell ref="N39:O39"/>
    <mergeCell ref="T39:U39"/>
    <mergeCell ref="B34:C34"/>
    <mergeCell ref="H34:I34"/>
    <mergeCell ref="N34:O34"/>
    <mergeCell ref="T34:U34"/>
    <mergeCell ref="B35:D35"/>
    <mergeCell ref="H35:J35"/>
    <mergeCell ref="N35:P35"/>
    <mergeCell ref="T35:V35"/>
    <mergeCell ref="B32:C32"/>
    <mergeCell ref="H32:I32"/>
    <mergeCell ref="N32:O32"/>
    <mergeCell ref="T32:U32"/>
    <mergeCell ref="B33:C33"/>
    <mergeCell ref="H33:I33"/>
    <mergeCell ref="N33:O33"/>
    <mergeCell ref="T33:U33"/>
    <mergeCell ref="B30:C30"/>
    <mergeCell ref="H30:I30"/>
    <mergeCell ref="N30:O30"/>
    <mergeCell ref="T30:U30"/>
    <mergeCell ref="B31:C31"/>
    <mergeCell ref="H31:I31"/>
    <mergeCell ref="N31:O31"/>
    <mergeCell ref="T31:U31"/>
    <mergeCell ref="B26:D26"/>
    <mergeCell ref="H26:J26"/>
    <mergeCell ref="N26:P26"/>
    <mergeCell ref="T26:V26"/>
    <mergeCell ref="B29:C29"/>
    <mergeCell ref="H29:I29"/>
    <mergeCell ref="N29:O29"/>
    <mergeCell ref="T29:U29"/>
    <mergeCell ref="B19:C19"/>
    <mergeCell ref="H19:I19"/>
    <mergeCell ref="N19:O19"/>
    <mergeCell ref="T19:U19"/>
    <mergeCell ref="B20:C20"/>
    <mergeCell ref="H20:I20"/>
    <mergeCell ref="N20:O20"/>
    <mergeCell ref="T20:U20"/>
    <mergeCell ref="B17:C17"/>
    <mergeCell ref="H17:I17"/>
    <mergeCell ref="N17:O17"/>
    <mergeCell ref="T17:U17"/>
    <mergeCell ref="B18:C18"/>
    <mergeCell ref="H18:I18"/>
    <mergeCell ref="N18:O18"/>
    <mergeCell ref="T18:U18"/>
    <mergeCell ref="B15:C15"/>
    <mergeCell ref="H15:I15"/>
    <mergeCell ref="N15:O15"/>
    <mergeCell ref="T15:U15"/>
    <mergeCell ref="B16:C16"/>
    <mergeCell ref="H16:I16"/>
    <mergeCell ref="N16:O16"/>
    <mergeCell ref="T16:U16"/>
    <mergeCell ref="B13:C13"/>
    <mergeCell ref="H13:I13"/>
    <mergeCell ref="N13:O13"/>
    <mergeCell ref="T13:U13"/>
    <mergeCell ref="B14:C14"/>
    <mergeCell ref="H14:I14"/>
    <mergeCell ref="N14:O14"/>
    <mergeCell ref="T14:U14"/>
    <mergeCell ref="B11:C11"/>
    <mergeCell ref="H11:I11"/>
    <mergeCell ref="N11:O11"/>
    <mergeCell ref="T11:U11"/>
    <mergeCell ref="B12:C12"/>
    <mergeCell ref="H12:I12"/>
    <mergeCell ref="N12:O12"/>
    <mergeCell ref="T12:U12"/>
    <mergeCell ref="B7:E7"/>
    <mergeCell ref="H7:K7"/>
    <mergeCell ref="N7:Q7"/>
    <mergeCell ref="T7:W7"/>
    <mergeCell ref="B10:C10"/>
    <mergeCell ref="H10:I10"/>
    <mergeCell ref="N10:O10"/>
    <mergeCell ref="T10:U10"/>
  </mergeCells>
  <phoneticPr fontId="22"/>
  <conditionalFormatting sqref="B22:D25">
    <cfRule type="containsBlanks" dxfId="283" priority="10">
      <formula>LEN(TRIM(B22))=0</formula>
    </cfRule>
  </conditionalFormatting>
  <conditionalFormatting sqref="D11:D20">
    <cfRule type="containsBlanks" dxfId="282" priority="25">
      <formula>LEN(TRIM(D11))=0</formula>
    </cfRule>
  </conditionalFormatting>
  <conditionalFormatting sqref="D30:D34 D39:D40">
    <cfRule type="containsBlanks" dxfId="281" priority="24">
      <formula>LEN(TRIM(D30))=0</formula>
    </cfRule>
  </conditionalFormatting>
  <conditionalFormatting sqref="E48:E49">
    <cfRule type="containsBlanks" dxfId="280" priority="23">
      <formula>LEN(TRIM(E48))=0</formula>
    </cfRule>
  </conditionalFormatting>
  <conditionalFormatting sqref="H22:J25">
    <cfRule type="containsBlanks" dxfId="278" priority="9">
      <formula>LEN(TRIM(H22))=0</formula>
    </cfRule>
  </conditionalFormatting>
  <conditionalFormatting sqref="J11:J20">
    <cfRule type="containsBlanks" dxfId="277" priority="22">
      <formula>LEN(TRIM(J11))=0</formula>
    </cfRule>
  </conditionalFormatting>
  <conditionalFormatting sqref="J30:J34 J39:J40">
    <cfRule type="containsBlanks" dxfId="276" priority="21">
      <formula>LEN(TRIM(J30))=0</formula>
    </cfRule>
  </conditionalFormatting>
  <conditionalFormatting sqref="K48:K49">
    <cfRule type="containsBlanks" dxfId="275" priority="20">
      <formula>LEN(TRIM(K48))=0</formula>
    </cfRule>
  </conditionalFormatting>
  <conditionalFormatting sqref="N22:P25">
    <cfRule type="containsBlanks" dxfId="273" priority="8">
      <formula>LEN(TRIM(N22))=0</formula>
    </cfRule>
  </conditionalFormatting>
  <conditionalFormatting sqref="P11:P20">
    <cfRule type="containsBlanks" dxfId="272" priority="19">
      <formula>LEN(TRIM(P11))=0</formula>
    </cfRule>
  </conditionalFormatting>
  <conditionalFormatting sqref="P30:P34 P39:P40">
    <cfRule type="containsBlanks" dxfId="271" priority="18">
      <formula>LEN(TRIM(P30))=0</formula>
    </cfRule>
  </conditionalFormatting>
  <conditionalFormatting sqref="Q48:Q49">
    <cfRule type="containsBlanks" dxfId="270" priority="17">
      <formula>LEN(TRIM(Q48))=0</formula>
    </cfRule>
  </conditionalFormatting>
  <conditionalFormatting sqref="T22:V25">
    <cfRule type="containsBlanks" dxfId="268" priority="7">
      <formula>LEN(TRIM(T22))=0</formula>
    </cfRule>
  </conditionalFormatting>
  <conditionalFormatting sqref="V11:V20">
    <cfRule type="containsBlanks" dxfId="267" priority="16">
      <formula>LEN(TRIM(V11))=0</formula>
    </cfRule>
  </conditionalFormatting>
  <conditionalFormatting sqref="V30:V34 V39:V40">
    <cfRule type="containsBlanks" dxfId="266" priority="15">
      <formula>LEN(TRIM(V30))=0</formula>
    </cfRule>
  </conditionalFormatting>
  <conditionalFormatting sqref="W48:W49">
    <cfRule type="containsBlanks" dxfId="265" priority="14">
      <formula>LEN(TRIM(W48))=0</formula>
    </cfRule>
  </conditionalFormatting>
  <conditionalFormatting sqref="Z11:Z15">
    <cfRule type="containsBlanks" dxfId="264" priority="11">
      <formula>LEN(TRIM(Z11))=0</formula>
    </cfRule>
  </conditionalFormatting>
  <conditionalFormatting sqref="Z10:AB10">
    <cfRule type="expression" dxfId="263" priority="12">
      <formula>_xlfn.ISFORMULA(Z10)=TRUE</formula>
    </cfRule>
  </conditionalFormatting>
  <conditionalFormatting sqref="AA11:AB18">
    <cfRule type="expression" dxfId="262" priority="13">
      <formula>_xlfn.ISFORMULA(AA11)=TRUE</formula>
    </cfRule>
  </conditionalFormatting>
  <dataValidations count="3">
    <dataValidation type="list" allowBlank="1" showInputMessage="1" showErrorMessage="1" sqref="B22:B25 H22:H25 N22:N25 T22:T25" xr:uid="{612A6457-B4F3-40E6-82FE-797400186B3B}">
      <formula1>$AA$10:$AB$10</formula1>
    </dataValidation>
    <dataValidation type="list" allowBlank="1" showInputMessage="1" showErrorMessage="1" sqref="C22:C25 I22:I25 O22:O25 U22:U25" xr:uid="{347D3CAC-49C8-4AC3-8611-4D870A800C86}">
      <formula1>$Z$11:$Z$18</formula1>
    </dataValidation>
    <dataValidation type="whole" allowBlank="1" showInputMessage="1" showErrorMessage="1" sqref="D22:D25 J22:J25 P22:P25 V22:V25" xr:uid="{B36D6B22-BAFF-480D-9EC1-CDA3B9296022}">
      <formula1>0</formula1>
      <formula2>100</formula2>
    </dataValidation>
  </dataValidations>
  <printOptions horizontalCentered="1"/>
  <pageMargins left="0.51181102362204722" right="0.11811023622047245" top="0.35433070866141736" bottom="0.35433070866141736" header="0.31496062992125984" footer="0.11811023622047245"/>
  <pageSetup paperSize="9" scale="89" orientation="portrait" r:id="rId1"/>
  <headerFooter scaleWithDoc="0">
    <oddFooter>&amp;R&amp;K00-041R6高層ZEH-M_ver.1.1</oddFooter>
  </headerFooter>
  <colBreaks count="3" manualBreakCount="3">
    <brk id="6" min="2" max="42" man="1"/>
    <brk id="12" min="2" max="42" man="1"/>
    <brk id="18" min="2" max="42" man="1"/>
  </colBreaks>
  <ignoredErrors>
    <ignoredError sqref="E31" formula="1"/>
  </ignoredErrors>
  <extLst>
    <ext xmlns:x14="http://schemas.microsoft.com/office/spreadsheetml/2009/9/main" uri="{78C0D931-6437-407d-A8EE-F0AAD7539E65}">
      <x14:conditionalFormattings>
        <x14:conditionalFormatting xmlns:xm="http://schemas.microsoft.com/office/excel/2006/main">
          <x14:cfRule type="expression" priority="3" id="{4B48A176-B10C-472A-8F1D-055094D86147}">
            <xm:f>入力シート!$F$13="単年度事業"</xm:f>
            <x14:dxf>
              <fill>
                <patternFill>
                  <bgColor theme="0" tint="-0.499984740745262"/>
                </patternFill>
              </fill>
            </x14:dxf>
          </x14:cfRule>
          <xm:sqref>G3:X52</xm:sqref>
        </x14:conditionalFormatting>
        <x14:conditionalFormatting xmlns:xm="http://schemas.microsoft.com/office/excel/2006/main">
          <x14:cfRule type="expression" priority="2" id="{E6F11051-8A91-4B30-AA90-2B4157A546D1}">
            <xm:f>入力シート!$F$13="2年度事業（1年目）"</xm:f>
            <x14:dxf>
              <fill>
                <patternFill>
                  <bgColor theme="0" tint="-0.499984740745262"/>
                </patternFill>
              </fill>
            </x14:dxf>
          </x14:cfRule>
          <xm:sqref>M3:X52</xm:sqref>
        </x14:conditionalFormatting>
        <x14:conditionalFormatting xmlns:xm="http://schemas.microsoft.com/office/excel/2006/main">
          <x14:cfRule type="expression" priority="1" id="{37394B28-03E0-463B-9498-D4181EE86730}">
            <xm:f>入力シート!$F$13="3年度事業（1年目）"</xm:f>
            <x14:dxf>
              <fill>
                <patternFill>
                  <bgColor theme="0" tint="-0.499984740745262"/>
                </patternFill>
              </fill>
            </x14:dxf>
          </x14:cfRule>
          <xm:sqref>S3:X52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
  <cols>
    <col min="1" max="1" width="8.58203125" style="394" customWidth="1"/>
    <col min="2" max="4" width="8.58203125" style="393" customWidth="1"/>
    <col min="5" max="5" width="12" style="393" customWidth="1"/>
    <col min="6" max="6" width="1.33203125" style="393" customWidth="1"/>
    <col min="7" max="7" width="8.58203125" style="394" customWidth="1"/>
    <col min="8" max="10" width="8.58203125" style="393" customWidth="1"/>
    <col min="11" max="11" width="12" style="393" customWidth="1"/>
    <col min="12" max="12" width="0.83203125" style="393" customWidth="1"/>
    <col min="13" max="13" width="9" style="393"/>
    <col min="14" max="14" width="19.08203125" style="393" hidden="1" customWidth="1"/>
    <col min="15" max="15" width="15.58203125" style="393" hidden="1" customWidth="1"/>
    <col min="16" max="16384" width="9" style="393"/>
  </cols>
  <sheetData>
    <row r="1" spans="1:15">
      <c r="A1" s="392" t="s">
        <v>1063</v>
      </c>
    </row>
    <row r="2" spans="1:15" ht="19.5" customHeight="1">
      <c r="A2" s="392" t="s">
        <v>1072</v>
      </c>
    </row>
    <row r="3" spans="1:15" ht="24" customHeight="1">
      <c r="A3" s="431" t="s">
        <v>1071</v>
      </c>
      <c r="B3" s="432"/>
      <c r="C3" s="432"/>
      <c r="D3" s="432"/>
      <c r="E3" s="432"/>
      <c r="F3" s="432"/>
      <c r="G3" s="433"/>
      <c r="H3" s="432"/>
      <c r="I3" s="432"/>
      <c r="J3" s="432"/>
      <c r="K3" s="432"/>
    </row>
    <row r="4" spans="1:15" ht="5.25" customHeight="1" thickBot="1">
      <c r="A4" s="433"/>
      <c r="B4" s="1991"/>
      <c r="C4" s="1991"/>
      <c r="D4" s="1991"/>
      <c r="E4" s="1991"/>
      <c r="F4" s="1991"/>
      <c r="G4" s="1991"/>
      <c r="H4" s="1991"/>
      <c r="I4" s="1991"/>
      <c r="J4" s="1991"/>
      <c r="K4" s="1991"/>
    </row>
    <row r="5" spans="1:15" ht="18.75" customHeight="1" thickBot="1">
      <c r="A5" s="1992" t="s">
        <v>620</v>
      </c>
      <c r="B5" s="1994" t="s">
        <v>842</v>
      </c>
      <c r="C5" s="1995"/>
      <c r="D5" s="1996" t="s">
        <v>532</v>
      </c>
      <c r="E5" s="1998" t="s">
        <v>435</v>
      </c>
      <c r="F5" s="434"/>
      <c r="G5" s="1992" t="s">
        <v>620</v>
      </c>
      <c r="H5" s="1994" t="s">
        <v>842</v>
      </c>
      <c r="I5" s="1995"/>
      <c r="J5" s="1996" t="s">
        <v>532</v>
      </c>
      <c r="K5" s="1998" t="s">
        <v>435</v>
      </c>
      <c r="L5" s="395"/>
      <c r="N5" s="393" t="s">
        <v>553</v>
      </c>
    </row>
    <row r="6" spans="1:15" ht="18.75" customHeight="1" thickBot="1">
      <c r="A6" s="1993"/>
      <c r="B6" s="435" t="s">
        <v>554</v>
      </c>
      <c r="C6" s="436" t="s">
        <v>555</v>
      </c>
      <c r="D6" s="1997"/>
      <c r="E6" s="1999"/>
      <c r="F6" s="434"/>
      <c r="G6" s="1993"/>
      <c r="H6" s="435" t="s">
        <v>554</v>
      </c>
      <c r="I6" s="436" t="s">
        <v>555</v>
      </c>
      <c r="J6" s="1997"/>
      <c r="K6" s="1999"/>
      <c r="L6" s="396"/>
      <c r="N6" s="2000" t="s">
        <v>556</v>
      </c>
      <c r="O6" s="2001"/>
    </row>
    <row r="7" spans="1:15" ht="26.5" customHeight="1" thickTop="1">
      <c r="A7" s="2002" t="s">
        <v>557</v>
      </c>
      <c r="B7" s="2009"/>
      <c r="C7" s="655"/>
      <c r="D7" s="658"/>
      <c r="E7" s="437"/>
      <c r="F7" s="438"/>
      <c r="G7" s="2002" t="s">
        <v>558</v>
      </c>
      <c r="H7" s="2009"/>
      <c r="I7" s="655"/>
      <c r="J7" s="658"/>
      <c r="K7" s="437"/>
      <c r="L7" s="396"/>
      <c r="N7" s="2005" t="s">
        <v>554</v>
      </c>
      <c r="O7" s="397">
        <v>25000</v>
      </c>
    </row>
    <row r="8" spans="1:15" ht="26.5" customHeight="1">
      <c r="A8" s="2003"/>
      <c r="B8" s="2010"/>
      <c r="C8" s="656"/>
      <c r="D8" s="659"/>
      <c r="E8" s="439"/>
      <c r="F8" s="438"/>
      <c r="G8" s="2003"/>
      <c r="H8" s="2010"/>
      <c r="I8" s="656"/>
      <c r="J8" s="659"/>
      <c r="K8" s="439"/>
      <c r="L8" s="396"/>
      <c r="N8" s="2006"/>
      <c r="O8" s="398">
        <v>100000</v>
      </c>
    </row>
    <row r="9" spans="1:15" ht="26.5" customHeight="1">
      <c r="A9" s="2003"/>
      <c r="B9" s="2010"/>
      <c r="C9" s="656"/>
      <c r="D9" s="659"/>
      <c r="E9" s="439"/>
      <c r="F9" s="438"/>
      <c r="G9" s="2003"/>
      <c r="H9" s="2010"/>
      <c r="I9" s="656"/>
      <c r="J9" s="659"/>
      <c r="K9" s="439"/>
      <c r="L9" s="396"/>
      <c r="N9" s="399" t="s">
        <v>555</v>
      </c>
      <c r="O9" s="400">
        <v>180000</v>
      </c>
    </row>
    <row r="10" spans="1:15" ht="26.5" customHeight="1" thickBot="1">
      <c r="A10" s="2003"/>
      <c r="B10" s="2010"/>
      <c r="C10" s="656"/>
      <c r="D10" s="659"/>
      <c r="E10" s="439"/>
      <c r="F10" s="438"/>
      <c r="G10" s="2003"/>
      <c r="H10" s="2010"/>
      <c r="I10" s="656"/>
      <c r="J10" s="659"/>
      <c r="K10" s="439"/>
      <c r="L10" s="396"/>
      <c r="N10" s="401" t="s">
        <v>559</v>
      </c>
      <c r="O10" s="402">
        <v>100000</v>
      </c>
    </row>
    <row r="11" spans="1:15" ht="26.5" customHeight="1">
      <c r="A11" s="2003"/>
      <c r="B11" s="2011"/>
      <c r="C11" s="657"/>
      <c r="D11" s="660"/>
      <c r="E11" s="440"/>
      <c r="F11" s="441"/>
      <c r="G11" s="2003"/>
      <c r="H11" s="2011"/>
      <c r="I11" s="657"/>
      <c r="J11" s="660"/>
      <c r="K11" s="440"/>
      <c r="L11" s="396"/>
    </row>
    <row r="12" spans="1:15" ht="26.25" customHeight="1" thickBot="1">
      <c r="A12" s="2004"/>
      <c r="B12" s="2007" t="s">
        <v>660</v>
      </c>
      <c r="C12" s="2008"/>
      <c r="D12" s="661"/>
      <c r="E12" s="617">
        <f>(B7*$O$7+IF(B7=0,0,$O$8)+SUM(D7:D11)*$O$9+D12*$O$10)</f>
        <v>0</v>
      </c>
      <c r="F12" s="438"/>
      <c r="G12" s="2004"/>
      <c r="H12" s="2007" t="s">
        <v>660</v>
      </c>
      <c r="I12" s="2008"/>
      <c r="J12" s="661"/>
      <c r="K12" s="617">
        <f>(H7*$O$7+IF(H7=0,0,$O$8)+SUM(J7:J11)*$O$9+J12*$O$10)</f>
        <v>0</v>
      </c>
      <c r="L12" s="396"/>
    </row>
    <row r="13" spans="1:15" ht="8.25" customHeight="1" thickBot="1">
      <c r="A13" s="442"/>
      <c r="B13" s="432"/>
      <c r="C13" s="432"/>
      <c r="D13" s="432"/>
      <c r="E13" s="432"/>
      <c r="F13" s="432"/>
      <c r="G13" s="432"/>
      <c r="H13" s="432"/>
      <c r="I13" s="432"/>
      <c r="J13" s="432"/>
      <c r="K13" s="432"/>
      <c r="L13" s="428"/>
    </row>
    <row r="14" spans="1:15" ht="18.75" customHeight="1">
      <c r="A14" s="1992" t="s">
        <v>620</v>
      </c>
      <c r="B14" s="1994" t="s">
        <v>842</v>
      </c>
      <c r="C14" s="1995"/>
      <c r="D14" s="1996" t="s">
        <v>532</v>
      </c>
      <c r="E14" s="1998" t="s">
        <v>435</v>
      </c>
      <c r="F14" s="434"/>
      <c r="G14" s="1992" t="s">
        <v>620</v>
      </c>
      <c r="H14" s="1994" t="s">
        <v>842</v>
      </c>
      <c r="I14" s="1995"/>
      <c r="J14" s="1996" t="s">
        <v>532</v>
      </c>
      <c r="K14" s="1998" t="s">
        <v>435</v>
      </c>
      <c r="L14" s="396"/>
    </row>
    <row r="15" spans="1:15" ht="18.75" customHeight="1" thickBot="1">
      <c r="A15" s="1993"/>
      <c r="B15" s="435" t="s">
        <v>554</v>
      </c>
      <c r="C15" s="436" t="s">
        <v>555</v>
      </c>
      <c r="D15" s="1997"/>
      <c r="E15" s="1999"/>
      <c r="F15" s="434"/>
      <c r="G15" s="1993"/>
      <c r="H15" s="435" t="s">
        <v>554</v>
      </c>
      <c r="I15" s="436" t="s">
        <v>555</v>
      </c>
      <c r="J15" s="1997"/>
      <c r="K15" s="1999"/>
      <c r="L15" s="396"/>
      <c r="N15" s="2012"/>
      <c r="O15" s="2012"/>
    </row>
    <row r="16" spans="1:15" ht="26.5" customHeight="1" thickTop="1">
      <c r="A16" s="2002" t="s">
        <v>560</v>
      </c>
      <c r="B16" s="2009"/>
      <c r="C16" s="655"/>
      <c r="D16" s="658"/>
      <c r="E16" s="437"/>
      <c r="F16" s="438"/>
      <c r="G16" s="2002" t="s">
        <v>561</v>
      </c>
      <c r="H16" s="2009"/>
      <c r="I16" s="655"/>
      <c r="J16" s="658"/>
      <c r="K16" s="437"/>
      <c r="L16" s="396"/>
      <c r="N16" s="509"/>
      <c r="O16" s="510"/>
    </row>
    <row r="17" spans="1:15" ht="26.5" customHeight="1">
      <c r="A17" s="2003"/>
      <c r="B17" s="2010"/>
      <c r="C17" s="656"/>
      <c r="D17" s="659"/>
      <c r="E17" s="439"/>
      <c r="F17" s="438"/>
      <c r="G17" s="2003"/>
      <c r="H17" s="2010"/>
      <c r="I17" s="656"/>
      <c r="J17" s="659"/>
      <c r="K17" s="439"/>
      <c r="L17" s="396"/>
      <c r="N17" s="509"/>
      <c r="O17" s="510"/>
    </row>
    <row r="18" spans="1:15" ht="26.5" customHeight="1">
      <c r="A18" s="2003"/>
      <c r="B18" s="2010"/>
      <c r="C18" s="656"/>
      <c r="D18" s="659"/>
      <c r="E18" s="439"/>
      <c r="F18" s="438"/>
      <c r="G18" s="2003"/>
      <c r="H18" s="2010"/>
      <c r="I18" s="656"/>
      <c r="J18" s="659"/>
      <c r="K18" s="439"/>
      <c r="L18" s="396"/>
      <c r="N18" s="509"/>
      <c r="O18" s="510"/>
    </row>
    <row r="19" spans="1:15" ht="26.5" customHeight="1">
      <c r="A19" s="2003"/>
      <c r="B19" s="2010"/>
      <c r="C19" s="656"/>
      <c r="D19" s="659"/>
      <c r="E19" s="439"/>
      <c r="F19" s="438"/>
      <c r="G19" s="2003"/>
      <c r="H19" s="2010"/>
      <c r="I19" s="656"/>
      <c r="J19" s="659"/>
      <c r="K19" s="439"/>
      <c r="L19" s="396"/>
      <c r="N19" s="509"/>
      <c r="O19" s="510"/>
    </row>
    <row r="20" spans="1:15" ht="26.5" customHeight="1">
      <c r="A20" s="2003"/>
      <c r="B20" s="2011"/>
      <c r="C20" s="657"/>
      <c r="D20" s="660"/>
      <c r="E20" s="440"/>
      <c r="F20" s="441"/>
      <c r="G20" s="2003"/>
      <c r="H20" s="2011"/>
      <c r="I20" s="657"/>
      <c r="J20" s="660"/>
      <c r="K20" s="440"/>
      <c r="L20" s="396"/>
      <c r="O20" s="510"/>
    </row>
    <row r="21" spans="1:15" ht="26.5" customHeight="1" thickBot="1">
      <c r="A21" s="2004"/>
      <c r="B21" s="2007" t="s">
        <v>660</v>
      </c>
      <c r="C21" s="2008"/>
      <c r="D21" s="661"/>
      <c r="E21" s="617">
        <f>(B16*$O$7+IF(B16=0,0,$O$8)+SUM(D16:D20)*$O$9+D21*$O$10)</f>
        <v>0</v>
      </c>
      <c r="F21" s="438"/>
      <c r="G21" s="2004"/>
      <c r="H21" s="2007" t="s">
        <v>660</v>
      </c>
      <c r="I21" s="2008"/>
      <c r="J21" s="661"/>
      <c r="K21" s="617">
        <f>(H16*$O$7+IF(H16=0,0,$O$8)+SUM(J16:J20)*$O$9+J21*$O$10)</f>
        <v>0</v>
      </c>
      <c r="L21" s="396"/>
      <c r="O21" s="510"/>
    </row>
    <row r="22" spans="1:15" ht="8.25" customHeight="1" thickBot="1">
      <c r="A22" s="442"/>
      <c r="B22" s="432"/>
      <c r="C22" s="432"/>
      <c r="D22" s="432"/>
      <c r="E22" s="432"/>
      <c r="F22" s="432"/>
      <c r="G22" s="432"/>
      <c r="H22" s="432"/>
      <c r="I22" s="432"/>
      <c r="J22" s="432"/>
      <c r="K22" s="432"/>
      <c r="L22" s="428"/>
    </row>
    <row r="23" spans="1:15" ht="18.75" customHeight="1">
      <c r="A23" s="1992" t="s">
        <v>620</v>
      </c>
      <c r="B23" s="1994" t="s">
        <v>842</v>
      </c>
      <c r="C23" s="1995"/>
      <c r="D23" s="1996" t="s">
        <v>532</v>
      </c>
      <c r="E23" s="1998" t="s">
        <v>435</v>
      </c>
      <c r="F23" s="434"/>
      <c r="G23" s="1992" t="s">
        <v>620</v>
      </c>
      <c r="H23" s="1994" t="s">
        <v>842</v>
      </c>
      <c r="I23" s="1995"/>
      <c r="J23" s="1996" t="s">
        <v>532</v>
      </c>
      <c r="K23" s="1998" t="s">
        <v>435</v>
      </c>
      <c r="L23" s="396"/>
      <c r="O23" s="510"/>
    </row>
    <row r="24" spans="1:15" ht="18.75" customHeight="1" thickBot="1">
      <c r="A24" s="1993"/>
      <c r="B24" s="435" t="s">
        <v>554</v>
      </c>
      <c r="C24" s="436" t="s">
        <v>555</v>
      </c>
      <c r="D24" s="1997"/>
      <c r="E24" s="1999"/>
      <c r="F24" s="434"/>
      <c r="G24" s="1993"/>
      <c r="H24" s="435" t="s">
        <v>554</v>
      </c>
      <c r="I24" s="436" t="s">
        <v>555</v>
      </c>
      <c r="J24" s="1997"/>
      <c r="K24" s="1999"/>
      <c r="L24" s="396"/>
      <c r="N24" s="511"/>
      <c r="O24" s="510"/>
    </row>
    <row r="25" spans="1:15" ht="26.5" customHeight="1" thickTop="1">
      <c r="A25" s="2002" t="s">
        <v>562</v>
      </c>
      <c r="B25" s="2009"/>
      <c r="C25" s="655"/>
      <c r="D25" s="658"/>
      <c r="E25" s="437"/>
      <c r="F25" s="438"/>
      <c r="G25" s="2002" t="s">
        <v>563</v>
      </c>
      <c r="H25" s="2009"/>
      <c r="I25" s="655"/>
      <c r="J25" s="658"/>
      <c r="K25" s="437"/>
      <c r="L25" s="396"/>
    </row>
    <row r="26" spans="1:15" ht="26.5" customHeight="1">
      <c r="A26" s="2003"/>
      <c r="B26" s="2010"/>
      <c r="C26" s="656"/>
      <c r="D26" s="659"/>
      <c r="E26" s="439"/>
      <c r="F26" s="438"/>
      <c r="G26" s="2003"/>
      <c r="H26" s="2010"/>
      <c r="I26" s="656"/>
      <c r="J26" s="659"/>
      <c r="K26" s="439"/>
      <c r="L26" s="396"/>
    </row>
    <row r="27" spans="1:15" ht="26.5" customHeight="1">
      <c r="A27" s="2003"/>
      <c r="B27" s="2010"/>
      <c r="C27" s="656"/>
      <c r="D27" s="659"/>
      <c r="E27" s="439"/>
      <c r="F27" s="438"/>
      <c r="G27" s="2003"/>
      <c r="H27" s="2010"/>
      <c r="I27" s="656"/>
      <c r="J27" s="659"/>
      <c r="K27" s="439"/>
      <c r="L27" s="396"/>
    </row>
    <row r="28" spans="1:15" ht="26.5" customHeight="1">
      <c r="A28" s="2003"/>
      <c r="B28" s="2010"/>
      <c r="C28" s="656"/>
      <c r="D28" s="659"/>
      <c r="E28" s="439"/>
      <c r="F28" s="438"/>
      <c r="G28" s="2003"/>
      <c r="H28" s="2010"/>
      <c r="I28" s="656"/>
      <c r="J28" s="659"/>
      <c r="K28" s="439"/>
      <c r="L28" s="396"/>
    </row>
    <row r="29" spans="1:15" ht="26.5" customHeight="1">
      <c r="A29" s="2003"/>
      <c r="B29" s="2011"/>
      <c r="C29" s="657"/>
      <c r="D29" s="660"/>
      <c r="E29" s="440"/>
      <c r="F29" s="441"/>
      <c r="G29" s="2003"/>
      <c r="H29" s="2011"/>
      <c r="I29" s="657"/>
      <c r="J29" s="660"/>
      <c r="K29" s="440"/>
      <c r="L29" s="396"/>
    </row>
    <row r="30" spans="1:15" ht="26.5" customHeight="1" thickBot="1">
      <c r="A30" s="2004"/>
      <c r="B30" s="2007" t="s">
        <v>660</v>
      </c>
      <c r="C30" s="2008"/>
      <c r="D30" s="661"/>
      <c r="E30" s="617">
        <f>(B25*$O$7+IF(B25=0,0,$O$8)+SUM(D25:D29)*$O$9+D30*$O$10)</f>
        <v>0</v>
      </c>
      <c r="F30" s="438"/>
      <c r="G30" s="2004"/>
      <c r="H30" s="2007" t="s">
        <v>660</v>
      </c>
      <c r="I30" s="2008"/>
      <c r="J30" s="661"/>
      <c r="K30" s="617">
        <f>(H25*$O$7+IF(H25=0,0,$O$8)+SUM(J25:J29)*$O$9+J30*$O$10)</f>
        <v>0</v>
      </c>
      <c r="L30" s="396"/>
    </row>
    <row r="31" spans="1:15" ht="8.25" customHeight="1" thickBot="1">
      <c r="A31" s="442"/>
      <c r="B31" s="432"/>
      <c r="C31" s="432"/>
      <c r="D31" s="432"/>
      <c r="E31" s="432"/>
      <c r="F31" s="432"/>
      <c r="G31" s="432"/>
      <c r="H31" s="432"/>
      <c r="I31" s="432"/>
      <c r="J31" s="432"/>
      <c r="K31" s="442"/>
      <c r="L31" s="428"/>
    </row>
    <row r="32" spans="1:15" ht="18.75" customHeight="1">
      <c r="A32" s="1992" t="s">
        <v>620</v>
      </c>
      <c r="B32" s="1994" t="s">
        <v>842</v>
      </c>
      <c r="C32" s="1995"/>
      <c r="D32" s="1996" t="s">
        <v>532</v>
      </c>
      <c r="E32" s="2016" t="s">
        <v>435</v>
      </c>
      <c r="F32" s="434"/>
      <c r="G32" s="1992" t="s">
        <v>620</v>
      </c>
      <c r="H32" s="1994" t="s">
        <v>842</v>
      </c>
      <c r="I32" s="1995"/>
      <c r="J32" s="1996" t="s">
        <v>532</v>
      </c>
      <c r="K32" s="1998" t="s">
        <v>435</v>
      </c>
      <c r="L32" s="396"/>
    </row>
    <row r="33" spans="1:12" ht="18.75" customHeight="1" thickBot="1">
      <c r="A33" s="1993"/>
      <c r="B33" s="435" t="s">
        <v>554</v>
      </c>
      <c r="C33" s="436" t="s">
        <v>555</v>
      </c>
      <c r="D33" s="1997"/>
      <c r="E33" s="2017"/>
      <c r="F33" s="434"/>
      <c r="G33" s="1993"/>
      <c r="H33" s="435" t="s">
        <v>554</v>
      </c>
      <c r="I33" s="436" t="s">
        <v>555</v>
      </c>
      <c r="J33" s="1997"/>
      <c r="K33" s="1999"/>
      <c r="L33" s="396"/>
    </row>
    <row r="34" spans="1:12" ht="26.5" customHeight="1" thickTop="1">
      <c r="A34" s="2002" t="s">
        <v>564</v>
      </c>
      <c r="B34" s="2009"/>
      <c r="C34" s="655"/>
      <c r="D34" s="658"/>
      <c r="E34" s="437"/>
      <c r="F34" s="438"/>
      <c r="G34" s="2013" t="s">
        <v>565</v>
      </c>
      <c r="H34" s="2009"/>
      <c r="I34" s="655"/>
      <c r="J34" s="658"/>
      <c r="K34" s="437"/>
      <c r="L34" s="396"/>
    </row>
    <row r="35" spans="1:12" ht="26.5" customHeight="1">
      <c r="A35" s="2003"/>
      <c r="B35" s="2010"/>
      <c r="C35" s="656"/>
      <c r="D35" s="659"/>
      <c r="E35" s="439"/>
      <c r="F35" s="438"/>
      <c r="G35" s="2014"/>
      <c r="H35" s="2010"/>
      <c r="I35" s="656"/>
      <c r="J35" s="659"/>
      <c r="K35" s="439"/>
      <c r="L35" s="396"/>
    </row>
    <row r="36" spans="1:12" ht="26.5" customHeight="1">
      <c r="A36" s="2003"/>
      <c r="B36" s="2010"/>
      <c r="C36" s="656"/>
      <c r="D36" s="659"/>
      <c r="E36" s="439"/>
      <c r="F36" s="438"/>
      <c r="G36" s="2014"/>
      <c r="H36" s="2010"/>
      <c r="I36" s="656"/>
      <c r="J36" s="659"/>
      <c r="K36" s="439"/>
      <c r="L36" s="396"/>
    </row>
    <row r="37" spans="1:12" ht="26.5" customHeight="1">
      <c r="A37" s="2003"/>
      <c r="B37" s="2010"/>
      <c r="C37" s="656"/>
      <c r="D37" s="659"/>
      <c r="E37" s="439"/>
      <c r="F37" s="438"/>
      <c r="G37" s="2014"/>
      <c r="H37" s="2010"/>
      <c r="I37" s="656"/>
      <c r="J37" s="659"/>
      <c r="K37" s="439"/>
    </row>
    <row r="38" spans="1:12" ht="26.5" customHeight="1">
      <c r="A38" s="2003"/>
      <c r="B38" s="2011"/>
      <c r="C38" s="657"/>
      <c r="D38" s="660"/>
      <c r="E38" s="440"/>
      <c r="F38" s="441"/>
      <c r="G38" s="2014"/>
      <c r="H38" s="2011"/>
      <c r="I38" s="657"/>
      <c r="J38" s="660"/>
      <c r="K38" s="440"/>
    </row>
    <row r="39" spans="1:12" ht="26.5" customHeight="1" thickBot="1">
      <c r="A39" s="2004"/>
      <c r="B39" s="2007" t="s">
        <v>660</v>
      </c>
      <c r="C39" s="2008"/>
      <c r="D39" s="661"/>
      <c r="E39" s="617">
        <f>(B34*$O$7+IF(B34=0,0,$O$8)+SUM(D34:D38)*$O$9+D39*$O$10)</f>
        <v>0</v>
      </c>
      <c r="F39" s="438"/>
      <c r="G39" s="2015"/>
      <c r="H39" s="2007" t="s">
        <v>660</v>
      </c>
      <c r="I39" s="2008"/>
      <c r="J39" s="661"/>
      <c r="K39" s="617">
        <f>(H34*$O$7+IF(H34=0,0,$O$8)+SUM(J34:J38)*$O$9+J39*$O$10)</f>
        <v>0</v>
      </c>
    </row>
    <row r="40" spans="1:12" ht="6" customHeight="1" thickBot="1">
      <c r="A40" s="505"/>
    </row>
    <row r="41" spans="1:12" ht="18.75" customHeight="1">
      <c r="A41" s="1992" t="s">
        <v>620</v>
      </c>
      <c r="B41" s="1994" t="s">
        <v>842</v>
      </c>
      <c r="C41" s="1995"/>
      <c r="D41" s="1996" t="s">
        <v>532</v>
      </c>
      <c r="E41" s="2016" t="s">
        <v>435</v>
      </c>
      <c r="F41" s="434"/>
      <c r="G41" s="1992" t="s">
        <v>620</v>
      </c>
      <c r="H41" s="1994" t="s">
        <v>842</v>
      </c>
      <c r="I41" s="1995"/>
      <c r="J41" s="1996" t="s">
        <v>532</v>
      </c>
      <c r="K41" s="1998" t="s">
        <v>435</v>
      </c>
    </row>
    <row r="42" spans="1:12" ht="18.75" customHeight="1" thickBot="1">
      <c r="A42" s="1993"/>
      <c r="B42" s="435" t="s">
        <v>554</v>
      </c>
      <c r="C42" s="436" t="s">
        <v>555</v>
      </c>
      <c r="D42" s="1997"/>
      <c r="E42" s="2017"/>
      <c r="F42" s="434"/>
      <c r="G42" s="1993"/>
      <c r="H42" s="435" t="s">
        <v>554</v>
      </c>
      <c r="I42" s="436" t="s">
        <v>555</v>
      </c>
      <c r="J42" s="1997"/>
      <c r="K42" s="1999"/>
    </row>
    <row r="43" spans="1:12" ht="26.25" customHeight="1" thickTop="1">
      <c r="A43" s="2002" t="s">
        <v>642</v>
      </c>
      <c r="B43" s="2009"/>
      <c r="C43" s="655"/>
      <c r="D43" s="658"/>
      <c r="E43" s="437"/>
      <c r="F43" s="438"/>
      <c r="G43" s="2013" t="s">
        <v>643</v>
      </c>
      <c r="H43" s="2009"/>
      <c r="I43" s="655"/>
      <c r="J43" s="658"/>
      <c r="K43" s="437"/>
    </row>
    <row r="44" spans="1:12" ht="26.25" customHeight="1">
      <c r="A44" s="2003"/>
      <c r="B44" s="2010"/>
      <c r="C44" s="656"/>
      <c r="D44" s="659"/>
      <c r="E44" s="439"/>
      <c r="F44" s="438"/>
      <c r="G44" s="2014"/>
      <c r="H44" s="2010"/>
      <c r="I44" s="656"/>
      <c r="J44" s="659"/>
      <c r="K44" s="439"/>
    </row>
    <row r="45" spans="1:12" ht="26.25" customHeight="1">
      <c r="A45" s="2003"/>
      <c r="B45" s="2010"/>
      <c r="C45" s="656"/>
      <c r="D45" s="659"/>
      <c r="E45" s="439"/>
      <c r="F45" s="438"/>
      <c r="G45" s="2014"/>
      <c r="H45" s="2010"/>
      <c r="I45" s="656"/>
      <c r="J45" s="659"/>
      <c r="K45" s="439"/>
    </row>
    <row r="46" spans="1:12" ht="26.25" customHeight="1">
      <c r="A46" s="2003"/>
      <c r="B46" s="2010"/>
      <c r="C46" s="656"/>
      <c r="D46" s="659"/>
      <c r="E46" s="439"/>
      <c r="F46" s="438"/>
      <c r="G46" s="2014"/>
      <c r="H46" s="2010"/>
      <c r="I46" s="656"/>
      <c r="J46" s="659"/>
      <c r="K46" s="439"/>
    </row>
    <row r="47" spans="1:12" ht="26.25" customHeight="1">
      <c r="A47" s="2003"/>
      <c r="B47" s="2011"/>
      <c r="C47" s="657"/>
      <c r="D47" s="660"/>
      <c r="E47" s="440"/>
      <c r="F47" s="441"/>
      <c r="G47" s="2014"/>
      <c r="H47" s="2011"/>
      <c r="I47" s="657"/>
      <c r="J47" s="660"/>
      <c r="K47" s="440"/>
    </row>
    <row r="48" spans="1:12" ht="26.25" customHeight="1" thickBot="1">
      <c r="A48" s="2004"/>
      <c r="B48" s="2007" t="s">
        <v>660</v>
      </c>
      <c r="C48" s="2008"/>
      <c r="D48" s="661"/>
      <c r="E48" s="617">
        <f>(B43*$O$7+IF(B43=0,0,$O$8)+SUM(D43:D47)*$O$9+D48*$O$10)</f>
        <v>0</v>
      </c>
      <c r="F48" s="438"/>
      <c r="G48" s="2015"/>
      <c r="H48" s="2007" t="s">
        <v>660</v>
      </c>
      <c r="I48" s="2008"/>
      <c r="J48" s="661"/>
      <c r="K48" s="617">
        <f>(H43*$O$7+IF(H43=0,0,$O$8)+SUM(J43:J47)*$O$9+J48*$O$10)</f>
        <v>0</v>
      </c>
    </row>
    <row r="49" spans="1:1">
      <c r="A49" s="506"/>
    </row>
  </sheetData>
  <sheetProtection algorithmName="SHA-512" hashValue="PAZd8IiPHeeRPz2JDDoQF5tJU4LuxRnWlmKji5I1GCV1v2Adw4kxKcYgl3xTpags2pdP+q4WVw2YHLAU1Vm00A==" saltValue="RM0HCuI0Bcsz1Xx7FyZ45g=="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22"/>
  <conditionalFormatting sqref="B7 C7:D11 D12">
    <cfRule type="containsBlanks" dxfId="261" priority="27">
      <formula>LEN(TRIM(B7))=0</formula>
    </cfRule>
  </conditionalFormatting>
  <conditionalFormatting sqref="B16 H16 C16:D20 I16:J20 D21 J21 B25 H25 C25:D29 I25:J29 D30 J30 B34 H34 C34:D38 I34:J38 D39 J39 B43 H43 C43:D47 I43:J47 D48 J48">
    <cfRule type="containsBlanks" dxfId="260" priority="1">
      <formula>LEN(TRIM(B16))=0</formula>
    </cfRule>
  </conditionalFormatting>
  <conditionalFormatting sqref="H7 I7:J11 J12">
    <cfRule type="containsBlanks" dxfId="259" priority="3">
      <formula>LEN(TRIM(H7))=0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&amp;R&amp;K00-041R6高層ZEH-M_ver.1.1</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3.5"/>
  <cols>
    <col min="1" max="1" width="2.58203125" style="81" customWidth="1"/>
    <col min="2" max="2" width="30.58203125" style="46" customWidth="1"/>
    <col min="3" max="3" width="20.58203125" style="46" customWidth="1"/>
    <col min="4" max="4" width="6.58203125" style="46" customWidth="1"/>
    <col min="5" max="5" width="10.58203125" style="47" customWidth="1"/>
    <col min="6" max="6" width="5.58203125" style="46" customWidth="1"/>
    <col min="7" max="7" width="13.58203125" style="46" customWidth="1"/>
    <col min="8" max="8" width="5.58203125" style="46" customWidth="1"/>
    <col min="9" max="9" width="13.58203125" style="46" customWidth="1"/>
    <col min="10" max="10" width="5.58203125" style="46" customWidth="1"/>
    <col min="11" max="11" width="13.58203125" style="46" customWidth="1"/>
    <col min="12" max="12" width="20.58203125" style="46" customWidth="1"/>
    <col min="13" max="13" width="1.58203125" customWidth="1"/>
    <col min="14" max="14" width="30.58203125" style="46" customWidth="1"/>
    <col min="15" max="15" width="20.58203125" style="46" customWidth="1"/>
    <col min="16" max="16" width="6.58203125" style="46" customWidth="1"/>
    <col min="17" max="17" width="10.58203125" style="47" customWidth="1"/>
    <col min="18" max="18" width="5.58203125" style="46" customWidth="1"/>
    <col min="19" max="19" width="13.58203125" style="46" customWidth="1"/>
    <col min="20" max="20" width="5.58203125" style="46" customWidth="1"/>
    <col min="21" max="21" width="13.58203125" style="46" customWidth="1"/>
    <col min="22" max="22" width="5.58203125" style="46" customWidth="1"/>
    <col min="23" max="23" width="13.58203125" style="46" customWidth="1"/>
    <col min="24" max="24" width="20.58203125" style="46" customWidth="1"/>
    <col min="25" max="25" width="1.58203125" customWidth="1"/>
    <col min="26" max="26" width="30.58203125" style="46" customWidth="1"/>
    <col min="27" max="27" width="20.58203125" style="46" customWidth="1"/>
    <col min="28" max="28" width="6.58203125" style="46" customWidth="1"/>
    <col min="29" max="29" width="10.58203125" style="47" customWidth="1"/>
    <col min="30" max="30" width="5.58203125" style="46" customWidth="1"/>
    <col min="31" max="31" width="13.58203125" style="46" customWidth="1"/>
    <col min="32" max="32" width="5.58203125" style="46" customWidth="1"/>
    <col min="33" max="33" width="13.58203125" style="46" customWidth="1"/>
    <col min="34" max="34" width="5.58203125" style="46" customWidth="1"/>
    <col min="35" max="35" width="13.58203125" style="46" customWidth="1"/>
    <col min="36" max="36" width="20.58203125" style="46" customWidth="1"/>
    <col min="37" max="37" width="1.58203125" customWidth="1"/>
    <col min="38" max="38" width="30.58203125" style="46" customWidth="1"/>
    <col min="39" max="39" width="20.58203125" style="46" customWidth="1"/>
    <col min="40" max="40" width="6.58203125" style="46" customWidth="1"/>
    <col min="41" max="41" width="10.58203125" style="47" customWidth="1"/>
    <col min="42" max="42" width="5.58203125" style="46" customWidth="1"/>
    <col min="43" max="43" width="13.58203125" style="46" customWidth="1"/>
    <col min="44" max="44" width="5.58203125" style="46" customWidth="1"/>
    <col min="45" max="45" width="13.58203125" style="46" customWidth="1"/>
    <col min="46" max="46" width="5.58203125" style="46" customWidth="1"/>
    <col min="47" max="47" width="13.58203125" style="46" customWidth="1"/>
    <col min="48" max="48" width="20.58203125" style="46" customWidth="1"/>
    <col min="49" max="54" width="9" style="46"/>
    <col min="55" max="55" width="9" style="46" customWidth="1"/>
    <col min="56" max="16384" width="9" style="46"/>
  </cols>
  <sheetData>
    <row r="1" spans="1:48" ht="19">
      <c r="A1" s="195" t="s">
        <v>1069</v>
      </c>
    </row>
    <row r="2" spans="1:48" s="205" customFormat="1" ht="19">
      <c r="A2" s="195" t="s">
        <v>1070</v>
      </c>
      <c r="B2" s="195"/>
      <c r="C2" s="207"/>
      <c r="D2" s="203"/>
      <c r="E2" s="204"/>
      <c r="F2" s="203"/>
      <c r="G2" s="203"/>
      <c r="H2" s="203"/>
      <c r="I2" s="203"/>
      <c r="M2" s="206"/>
      <c r="N2" s="207"/>
      <c r="O2" s="207"/>
      <c r="P2" s="203"/>
      <c r="Q2" s="204"/>
      <c r="R2" s="203"/>
      <c r="S2" s="203"/>
      <c r="T2" s="203"/>
      <c r="U2" s="203"/>
      <c r="Y2" s="206"/>
      <c r="Z2" s="207"/>
      <c r="AA2" s="207"/>
      <c r="AB2" s="203"/>
      <c r="AC2" s="204"/>
      <c r="AD2" s="203"/>
      <c r="AE2" s="203"/>
      <c r="AF2" s="203"/>
      <c r="AG2" s="203"/>
      <c r="AK2" s="206"/>
      <c r="AL2" s="207"/>
      <c r="AM2" s="207"/>
      <c r="AN2" s="203"/>
      <c r="AO2" s="204"/>
      <c r="AP2" s="203"/>
      <c r="AQ2" s="203"/>
      <c r="AR2" s="203"/>
      <c r="AS2" s="203"/>
    </row>
    <row r="3" spans="1:48" s="211" customFormat="1" ht="19">
      <c r="A3" s="208" t="s">
        <v>1056</v>
      </c>
      <c r="B3" s="208"/>
      <c r="C3" s="209"/>
      <c r="D3" s="209"/>
      <c r="E3" s="210"/>
      <c r="H3" s="212"/>
      <c r="I3" s="213"/>
      <c r="J3" s="213"/>
      <c r="K3" s="214"/>
      <c r="L3" s="213"/>
      <c r="M3" s="206"/>
      <c r="N3" s="209"/>
      <c r="O3" s="209"/>
      <c r="P3" s="209"/>
      <c r="Q3" s="210"/>
      <c r="T3" s="212"/>
      <c r="U3" s="213"/>
      <c r="V3" s="213"/>
      <c r="W3" s="214"/>
      <c r="X3" s="213"/>
      <c r="Y3" s="206"/>
      <c r="Z3" s="209"/>
      <c r="AA3" s="209"/>
      <c r="AB3" s="209"/>
      <c r="AC3" s="210"/>
      <c r="AF3" s="212"/>
      <c r="AG3" s="213"/>
      <c r="AH3" s="213"/>
      <c r="AI3" s="214"/>
      <c r="AJ3" s="213"/>
      <c r="AK3" s="206"/>
      <c r="AL3" s="209"/>
      <c r="AM3" s="209"/>
      <c r="AN3" s="209"/>
      <c r="AO3" s="210"/>
      <c r="AR3" s="212"/>
      <c r="AS3" s="213"/>
      <c r="AT3" s="213"/>
      <c r="AU3" s="214"/>
      <c r="AV3" s="213"/>
    </row>
    <row r="4" spans="1:48" s="216" customFormat="1" ht="19">
      <c r="A4" s="208" t="s">
        <v>1057</v>
      </c>
      <c r="B4" s="208"/>
      <c r="C4" s="215"/>
      <c r="D4" s="215"/>
      <c r="E4" s="215"/>
      <c r="H4" s="217"/>
      <c r="I4" s="218"/>
      <c r="J4" s="218"/>
      <c r="K4" s="219"/>
      <c r="L4" s="218"/>
      <c r="M4" s="206"/>
      <c r="N4" s="215"/>
      <c r="O4" s="215"/>
      <c r="P4" s="215"/>
      <c r="Q4" s="215"/>
      <c r="T4" s="217"/>
      <c r="U4" s="218"/>
      <c r="V4" s="218"/>
      <c r="W4" s="219"/>
      <c r="X4" s="218"/>
      <c r="Y4" s="206"/>
      <c r="Z4" s="215"/>
      <c r="AA4" s="215"/>
      <c r="AB4" s="215"/>
      <c r="AC4" s="215"/>
      <c r="AF4" s="217"/>
      <c r="AG4" s="218"/>
      <c r="AH4" s="218"/>
      <c r="AI4" s="219"/>
      <c r="AJ4" s="218"/>
      <c r="AK4" s="206"/>
      <c r="AL4" s="215"/>
      <c r="AM4" s="215"/>
      <c r="AN4" s="215"/>
      <c r="AO4" s="215"/>
      <c r="AR4" s="217"/>
      <c r="AS4" s="218"/>
      <c r="AT4" s="218"/>
      <c r="AU4" s="219"/>
      <c r="AV4" s="218"/>
    </row>
    <row r="5" spans="1:48" s="216" customFormat="1" ht="19">
      <c r="A5" s="208" t="s">
        <v>1061</v>
      </c>
      <c r="B5" s="208"/>
      <c r="C5" s="215"/>
      <c r="D5" s="215"/>
      <c r="E5" s="215"/>
      <c r="H5" s="217"/>
      <c r="I5" s="218"/>
      <c r="J5" s="218"/>
      <c r="K5" s="219"/>
      <c r="L5" s="218"/>
      <c r="M5" s="206"/>
      <c r="N5" s="215"/>
      <c r="O5" s="215"/>
      <c r="P5" s="215"/>
      <c r="Q5" s="215"/>
      <c r="T5" s="217"/>
      <c r="U5" s="218"/>
      <c r="V5" s="218"/>
      <c r="W5" s="219"/>
      <c r="X5" s="218"/>
      <c r="Y5" s="206"/>
      <c r="Z5" s="215"/>
      <c r="AA5" s="215"/>
      <c r="AB5" s="215"/>
      <c r="AC5" s="215"/>
      <c r="AF5" s="217"/>
      <c r="AG5" s="218"/>
      <c r="AH5" s="218"/>
      <c r="AI5" s="219"/>
      <c r="AJ5" s="218"/>
      <c r="AK5" s="206"/>
      <c r="AL5" s="215"/>
      <c r="AM5" s="215"/>
      <c r="AN5" s="215"/>
      <c r="AO5" s="215"/>
      <c r="AR5" s="217"/>
      <c r="AS5" s="218"/>
      <c r="AT5" s="218"/>
      <c r="AU5" s="219"/>
      <c r="AV5" s="218"/>
    </row>
    <row r="6" spans="1:48" s="92" customFormat="1" ht="16">
      <c r="B6" s="93"/>
      <c r="C6" s="94"/>
      <c r="D6" s="94"/>
      <c r="E6" s="94"/>
      <c r="H6" s="95"/>
      <c r="I6" s="96"/>
      <c r="J6" s="96"/>
      <c r="K6" s="97"/>
      <c r="L6" s="96"/>
      <c r="M6" s="1"/>
      <c r="N6" s="94"/>
      <c r="O6" s="94"/>
      <c r="P6" s="94"/>
      <c r="Q6" s="94"/>
      <c r="T6" s="95"/>
      <c r="U6" s="96"/>
      <c r="V6" s="96"/>
      <c r="W6" s="97"/>
      <c r="X6" s="96"/>
      <c r="Y6" s="1"/>
      <c r="Z6" s="94"/>
      <c r="AA6" s="94"/>
      <c r="AB6" s="94"/>
      <c r="AC6" s="94"/>
      <c r="AF6" s="95"/>
      <c r="AG6" s="96"/>
      <c r="AH6" s="96"/>
      <c r="AI6" s="97"/>
      <c r="AJ6" s="96"/>
      <c r="AK6" s="1"/>
      <c r="AL6" s="94"/>
      <c r="AM6" s="94"/>
      <c r="AN6" s="94"/>
      <c r="AO6" s="94"/>
      <c r="AR6" s="95"/>
      <c r="AS6" s="96"/>
      <c r="AT6" s="96"/>
      <c r="AU6" s="97"/>
      <c r="AV6" s="96"/>
    </row>
    <row r="7" spans="1:48">
      <c r="B7" s="2049" t="s">
        <v>1065</v>
      </c>
      <c r="C7" s="2049"/>
      <c r="D7" s="2049"/>
      <c r="E7" s="2049"/>
      <c r="F7" s="2049"/>
      <c r="G7" s="2049"/>
      <c r="H7" s="2049"/>
      <c r="I7" s="2049"/>
      <c r="J7" s="2049"/>
      <c r="K7" s="2049"/>
      <c r="L7" s="2049"/>
      <c r="N7" s="2049" t="s">
        <v>1066</v>
      </c>
      <c r="O7" s="2049"/>
      <c r="P7" s="2049"/>
      <c r="Q7" s="2049"/>
      <c r="R7" s="2049"/>
      <c r="S7" s="2049"/>
      <c r="T7" s="2049"/>
      <c r="U7" s="2049"/>
      <c r="V7" s="2049"/>
      <c r="W7" s="2049"/>
      <c r="X7" s="2049"/>
      <c r="Z7" s="2049" t="s">
        <v>1067</v>
      </c>
      <c r="AA7" s="2049"/>
      <c r="AB7" s="2049"/>
      <c r="AC7" s="2049"/>
      <c r="AD7" s="2049"/>
      <c r="AE7" s="2049"/>
      <c r="AF7" s="2049"/>
      <c r="AG7" s="2049"/>
      <c r="AH7" s="2049"/>
      <c r="AI7" s="2049"/>
      <c r="AJ7" s="2049"/>
      <c r="AL7" s="2049" t="s">
        <v>1068</v>
      </c>
      <c r="AM7" s="2049"/>
      <c r="AN7" s="2049"/>
      <c r="AO7" s="2049"/>
      <c r="AP7" s="2049"/>
      <c r="AQ7" s="2049"/>
      <c r="AR7" s="2049"/>
      <c r="AS7" s="2049"/>
      <c r="AT7" s="2049"/>
      <c r="AU7" s="2049"/>
      <c r="AV7" s="2049"/>
    </row>
    <row r="8" spans="1:48" ht="16.5">
      <c r="A8" s="83"/>
      <c r="B8" s="223"/>
      <c r="C8" s="223"/>
      <c r="D8" s="223"/>
      <c r="E8" s="224"/>
      <c r="F8" s="223"/>
      <c r="G8" s="223"/>
      <c r="H8" s="223"/>
      <c r="I8" s="223"/>
      <c r="J8" s="223"/>
      <c r="K8" s="223"/>
      <c r="L8" s="223"/>
      <c r="N8" s="223"/>
      <c r="O8" s="223"/>
      <c r="P8" s="223"/>
      <c r="Q8" s="224"/>
      <c r="R8" s="223"/>
      <c r="S8" s="223"/>
      <c r="T8" s="223"/>
      <c r="U8" s="223"/>
      <c r="V8" s="223"/>
      <c r="W8" s="223"/>
      <c r="X8" s="223"/>
      <c r="Z8" s="223"/>
      <c r="AA8" s="223"/>
      <c r="AB8" s="223"/>
      <c r="AC8" s="224"/>
      <c r="AD8" s="223"/>
      <c r="AE8" s="223"/>
      <c r="AF8" s="223"/>
      <c r="AG8" s="223"/>
      <c r="AH8" s="223"/>
      <c r="AI8" s="223"/>
      <c r="AJ8" s="223"/>
      <c r="AL8" s="223"/>
      <c r="AM8" s="223"/>
      <c r="AN8" s="223"/>
      <c r="AO8" s="224"/>
      <c r="AP8" s="223"/>
      <c r="AQ8" s="223"/>
      <c r="AR8" s="223"/>
      <c r="AS8" s="223"/>
      <c r="AT8" s="223"/>
      <c r="AU8" s="223"/>
      <c r="AV8" s="223"/>
    </row>
    <row r="9" spans="1:48">
      <c r="B9" s="2048" t="s">
        <v>693</v>
      </c>
      <c r="C9" s="2048"/>
      <c r="D9" s="2048"/>
      <c r="E9" s="2048"/>
      <c r="F9" s="2048"/>
      <c r="G9" s="2048"/>
      <c r="H9" s="2048"/>
      <c r="I9" s="2048"/>
      <c r="J9" s="2048"/>
      <c r="K9" s="2048"/>
      <c r="L9" s="225"/>
      <c r="N9" s="2048" t="s">
        <v>693</v>
      </c>
      <c r="O9" s="2048"/>
      <c r="P9" s="2048"/>
      <c r="Q9" s="2048"/>
      <c r="R9" s="2048"/>
      <c r="S9" s="2048"/>
      <c r="T9" s="2048"/>
      <c r="U9" s="2048"/>
      <c r="V9" s="2048"/>
      <c r="W9" s="2048"/>
      <c r="X9" s="225"/>
      <c r="Z9" s="2048" t="s">
        <v>693</v>
      </c>
      <c r="AA9" s="2048"/>
      <c r="AB9" s="2048"/>
      <c r="AC9" s="2048"/>
      <c r="AD9" s="2048"/>
      <c r="AE9" s="2048"/>
      <c r="AF9" s="2048"/>
      <c r="AG9" s="2048"/>
      <c r="AH9" s="2048"/>
      <c r="AI9" s="2048"/>
      <c r="AJ9" s="225"/>
      <c r="AL9" s="2048" t="s">
        <v>693</v>
      </c>
      <c r="AM9" s="2048"/>
      <c r="AN9" s="2048"/>
      <c r="AO9" s="2048"/>
      <c r="AP9" s="2048"/>
      <c r="AQ9" s="2048"/>
      <c r="AR9" s="2048"/>
      <c r="AS9" s="2048"/>
      <c r="AT9" s="2048"/>
      <c r="AU9" s="2048"/>
      <c r="AV9" s="225"/>
    </row>
    <row r="10" spans="1:48">
      <c r="B10" s="2048"/>
      <c r="C10" s="2048"/>
      <c r="D10" s="2048"/>
      <c r="E10" s="2048"/>
      <c r="F10" s="2048"/>
      <c r="G10" s="2048"/>
      <c r="H10" s="2048"/>
      <c r="I10" s="2048"/>
      <c r="J10" s="2048"/>
      <c r="K10" s="2048"/>
      <c r="L10" s="225"/>
      <c r="N10" s="2048"/>
      <c r="O10" s="2048"/>
      <c r="P10" s="2048"/>
      <c r="Q10" s="2048"/>
      <c r="R10" s="2048"/>
      <c r="S10" s="2048"/>
      <c r="T10" s="2048"/>
      <c r="U10" s="2048"/>
      <c r="V10" s="2048"/>
      <c r="W10" s="2048"/>
      <c r="X10" s="225"/>
      <c r="Z10" s="2048"/>
      <c r="AA10" s="2048"/>
      <c r="AB10" s="2048"/>
      <c r="AC10" s="2048"/>
      <c r="AD10" s="2048"/>
      <c r="AE10" s="2048"/>
      <c r="AF10" s="2048"/>
      <c r="AG10" s="2048"/>
      <c r="AH10" s="2048"/>
      <c r="AI10" s="2048"/>
      <c r="AJ10" s="225"/>
      <c r="AL10" s="2048"/>
      <c r="AM10" s="2048"/>
      <c r="AN10" s="2048"/>
      <c r="AO10" s="2048"/>
      <c r="AP10" s="2048"/>
      <c r="AQ10" s="2048"/>
      <c r="AR10" s="2048"/>
      <c r="AS10" s="2048"/>
      <c r="AT10" s="2048"/>
      <c r="AU10" s="2048"/>
      <c r="AV10" s="225"/>
    </row>
    <row r="11" spans="1:48" ht="16.5">
      <c r="A11" s="83"/>
      <c r="N11" s="52"/>
      <c r="P11" s="52"/>
      <c r="Q11" s="53"/>
      <c r="R11" s="52"/>
      <c r="S11" s="52"/>
      <c r="T11" s="52"/>
      <c r="U11" s="52"/>
      <c r="V11" s="52"/>
      <c r="W11" s="52"/>
      <c r="X11" s="52"/>
      <c r="Z11" s="52"/>
      <c r="AB11" s="52"/>
      <c r="AC11" s="53"/>
      <c r="AD11" s="52"/>
      <c r="AE11" s="52"/>
      <c r="AF11" s="52"/>
      <c r="AG11" s="52"/>
      <c r="AH11" s="52"/>
      <c r="AI11" s="52"/>
      <c r="AJ11" s="52"/>
      <c r="AL11" s="52"/>
      <c r="AN11" s="52"/>
      <c r="AO11" s="53"/>
      <c r="AP11" s="52"/>
      <c r="AQ11" s="52"/>
      <c r="AR11" s="52"/>
      <c r="AS11" s="52"/>
      <c r="AT11" s="52"/>
      <c r="AU11" s="52"/>
      <c r="AV11" s="52"/>
    </row>
    <row r="12" spans="1:48" ht="24" thickBot="1">
      <c r="B12" s="2045" t="s">
        <v>297</v>
      </c>
      <c r="C12" s="2046"/>
      <c r="D12" s="2046"/>
      <c r="E12" s="2046"/>
      <c r="F12" s="2046"/>
      <c r="G12" s="2046"/>
      <c r="H12" s="2046"/>
      <c r="I12" s="2046"/>
      <c r="J12" s="2046"/>
      <c r="K12" s="2046"/>
      <c r="L12" s="2047"/>
      <c r="N12" s="2045" t="s">
        <v>294</v>
      </c>
      <c r="O12" s="2046"/>
      <c r="P12" s="2046"/>
      <c r="Q12" s="2046"/>
      <c r="R12" s="2046"/>
      <c r="S12" s="2046"/>
      <c r="T12" s="2046"/>
      <c r="U12" s="2046"/>
      <c r="V12" s="2046"/>
      <c r="W12" s="2046"/>
      <c r="X12" s="2047"/>
      <c r="Z12" s="2045" t="s">
        <v>295</v>
      </c>
      <c r="AA12" s="2046"/>
      <c r="AB12" s="2046"/>
      <c r="AC12" s="2046"/>
      <c r="AD12" s="2046"/>
      <c r="AE12" s="2046"/>
      <c r="AF12" s="2046"/>
      <c r="AG12" s="2046"/>
      <c r="AH12" s="2046"/>
      <c r="AI12" s="2046"/>
      <c r="AJ12" s="2047"/>
      <c r="AL12" s="2045" t="s">
        <v>296</v>
      </c>
      <c r="AM12" s="2046"/>
      <c r="AN12" s="2046"/>
      <c r="AO12" s="2046"/>
      <c r="AP12" s="2046"/>
      <c r="AQ12" s="2046"/>
      <c r="AR12" s="2046"/>
      <c r="AS12" s="2046"/>
      <c r="AT12" s="2046"/>
      <c r="AU12" s="2046"/>
      <c r="AV12" s="2047"/>
    </row>
    <row r="13" spans="1:48" s="54" customFormat="1" ht="16.5">
      <c r="A13" s="82"/>
      <c r="B13" s="2026" t="s">
        <v>279</v>
      </c>
      <c r="C13" s="2035" t="s">
        <v>317</v>
      </c>
      <c r="D13" s="2029" t="s">
        <v>280</v>
      </c>
      <c r="E13" s="2032" t="s">
        <v>919</v>
      </c>
      <c r="F13" s="2033"/>
      <c r="G13" s="2033"/>
      <c r="H13" s="2033"/>
      <c r="I13" s="2033"/>
      <c r="J13" s="2033"/>
      <c r="K13" s="2034"/>
      <c r="L13" s="2040" t="s">
        <v>282</v>
      </c>
      <c r="M13"/>
      <c r="N13" s="2026" t="s">
        <v>279</v>
      </c>
      <c r="O13" s="2035" t="s">
        <v>317</v>
      </c>
      <c r="P13" s="2029" t="s">
        <v>280</v>
      </c>
      <c r="Q13" s="2032" t="s">
        <v>281</v>
      </c>
      <c r="R13" s="2033"/>
      <c r="S13" s="2033"/>
      <c r="T13" s="2033"/>
      <c r="U13" s="2033"/>
      <c r="V13" s="2033"/>
      <c r="W13" s="2034"/>
      <c r="X13" s="2040" t="s">
        <v>282</v>
      </c>
      <c r="Y13"/>
      <c r="Z13" s="2026" t="s">
        <v>279</v>
      </c>
      <c r="AA13" s="2035" t="s">
        <v>317</v>
      </c>
      <c r="AB13" s="2029" t="s">
        <v>280</v>
      </c>
      <c r="AC13" s="2032" t="s">
        <v>281</v>
      </c>
      <c r="AD13" s="2033"/>
      <c r="AE13" s="2033"/>
      <c r="AF13" s="2033"/>
      <c r="AG13" s="2033"/>
      <c r="AH13" s="2033"/>
      <c r="AI13" s="2034"/>
      <c r="AJ13" s="2040" t="s">
        <v>282</v>
      </c>
      <c r="AK13"/>
      <c r="AL13" s="2026" t="s">
        <v>279</v>
      </c>
      <c r="AM13" s="2035" t="s">
        <v>317</v>
      </c>
      <c r="AN13" s="2029" t="s">
        <v>280</v>
      </c>
      <c r="AO13" s="2032" t="s">
        <v>281</v>
      </c>
      <c r="AP13" s="2033"/>
      <c r="AQ13" s="2033"/>
      <c r="AR13" s="2033"/>
      <c r="AS13" s="2033"/>
      <c r="AT13" s="2033"/>
      <c r="AU13" s="2034"/>
      <c r="AV13" s="2040" t="s">
        <v>282</v>
      </c>
    </row>
    <row r="14" spans="1:48" s="54" customFormat="1" ht="16.5">
      <c r="A14" s="82"/>
      <c r="B14" s="2027"/>
      <c r="C14" s="2036"/>
      <c r="D14" s="2030"/>
      <c r="E14" s="2022" t="s">
        <v>283</v>
      </c>
      <c r="F14" s="2024" t="s">
        <v>284</v>
      </c>
      <c r="G14" s="2025"/>
      <c r="H14" s="2038" t="s">
        <v>285</v>
      </c>
      <c r="I14" s="2039"/>
      <c r="J14" s="2020" t="s">
        <v>286</v>
      </c>
      <c r="K14" s="2021"/>
      <c r="L14" s="2041"/>
      <c r="M14"/>
      <c r="N14" s="2027"/>
      <c r="O14" s="2036"/>
      <c r="P14" s="2030"/>
      <c r="Q14" s="2022" t="s">
        <v>283</v>
      </c>
      <c r="R14" s="2024" t="s">
        <v>284</v>
      </c>
      <c r="S14" s="2025"/>
      <c r="T14" s="2038" t="s">
        <v>285</v>
      </c>
      <c r="U14" s="2039"/>
      <c r="V14" s="2020" t="s">
        <v>286</v>
      </c>
      <c r="W14" s="2021"/>
      <c r="X14" s="2041"/>
      <c r="Y14"/>
      <c r="Z14" s="2027"/>
      <c r="AA14" s="2036"/>
      <c r="AB14" s="2030"/>
      <c r="AC14" s="2022" t="s">
        <v>283</v>
      </c>
      <c r="AD14" s="2024" t="s">
        <v>284</v>
      </c>
      <c r="AE14" s="2025"/>
      <c r="AF14" s="2038" t="s">
        <v>285</v>
      </c>
      <c r="AG14" s="2039"/>
      <c r="AH14" s="2020" t="s">
        <v>286</v>
      </c>
      <c r="AI14" s="2021"/>
      <c r="AJ14" s="2041"/>
      <c r="AK14"/>
      <c r="AL14" s="2027"/>
      <c r="AM14" s="2036"/>
      <c r="AN14" s="2030"/>
      <c r="AO14" s="2022" t="s">
        <v>283</v>
      </c>
      <c r="AP14" s="2024" t="s">
        <v>284</v>
      </c>
      <c r="AQ14" s="2025"/>
      <c r="AR14" s="2038" t="s">
        <v>285</v>
      </c>
      <c r="AS14" s="2039"/>
      <c r="AT14" s="2020" t="s">
        <v>286</v>
      </c>
      <c r="AU14" s="2021"/>
      <c r="AV14" s="2041"/>
    </row>
    <row r="15" spans="1:48" s="54" customFormat="1" ht="17" thickBot="1">
      <c r="A15" s="82"/>
      <c r="B15" s="2028"/>
      <c r="C15" s="2037"/>
      <c r="D15" s="2031"/>
      <c r="E15" s="2023"/>
      <c r="F15" s="51" t="s">
        <v>287</v>
      </c>
      <c r="G15" s="51" t="s">
        <v>288</v>
      </c>
      <c r="H15" s="50" t="s">
        <v>287</v>
      </c>
      <c r="I15" s="50" t="s">
        <v>288</v>
      </c>
      <c r="J15" s="35" t="s">
        <v>287</v>
      </c>
      <c r="K15" s="35" t="s">
        <v>288</v>
      </c>
      <c r="L15" s="2042"/>
      <c r="M15"/>
      <c r="N15" s="2028"/>
      <c r="O15" s="2037"/>
      <c r="P15" s="2031"/>
      <c r="Q15" s="2023"/>
      <c r="R15" s="51" t="s">
        <v>287</v>
      </c>
      <c r="S15" s="51" t="s">
        <v>288</v>
      </c>
      <c r="T15" s="50" t="s">
        <v>287</v>
      </c>
      <c r="U15" s="50" t="s">
        <v>288</v>
      </c>
      <c r="V15" s="35" t="s">
        <v>287</v>
      </c>
      <c r="W15" s="35" t="s">
        <v>288</v>
      </c>
      <c r="X15" s="2042"/>
      <c r="Y15"/>
      <c r="Z15" s="2028"/>
      <c r="AA15" s="2037"/>
      <c r="AB15" s="2031"/>
      <c r="AC15" s="2023"/>
      <c r="AD15" s="51" t="s">
        <v>287</v>
      </c>
      <c r="AE15" s="51" t="s">
        <v>288</v>
      </c>
      <c r="AF15" s="50" t="s">
        <v>287</v>
      </c>
      <c r="AG15" s="50" t="s">
        <v>288</v>
      </c>
      <c r="AH15" s="35" t="s">
        <v>287</v>
      </c>
      <c r="AI15" s="35" t="s">
        <v>288</v>
      </c>
      <c r="AJ15" s="2042"/>
      <c r="AK15"/>
      <c r="AL15" s="2028"/>
      <c r="AM15" s="2037"/>
      <c r="AN15" s="2031"/>
      <c r="AO15" s="2023"/>
      <c r="AP15" s="51" t="s">
        <v>287</v>
      </c>
      <c r="AQ15" s="51" t="s">
        <v>288</v>
      </c>
      <c r="AR15" s="50" t="s">
        <v>287</v>
      </c>
      <c r="AS15" s="50" t="s">
        <v>288</v>
      </c>
      <c r="AT15" s="35" t="s">
        <v>287</v>
      </c>
      <c r="AU15" s="35" t="s">
        <v>288</v>
      </c>
      <c r="AV15" s="2042"/>
    </row>
    <row r="16" spans="1:48" s="54" customFormat="1">
      <c r="A16" s="80"/>
      <c r="B16" s="98"/>
      <c r="C16" s="1131"/>
      <c r="D16" s="100"/>
      <c r="E16" s="662"/>
      <c r="F16" s="663"/>
      <c r="G16" s="664">
        <f>INT(E16*F16)</f>
        <v>0</v>
      </c>
      <c r="H16" s="665"/>
      <c r="I16" s="666">
        <f t="shared" ref="I16:I25" si="0">INT(E16*H16)</f>
        <v>0</v>
      </c>
      <c r="J16" s="667">
        <f>F16-H16</f>
        <v>0</v>
      </c>
      <c r="K16" s="667">
        <f>G16-I16</f>
        <v>0</v>
      </c>
      <c r="L16" s="102"/>
      <c r="M16"/>
      <c r="N16" s="98"/>
      <c r="O16" s="99"/>
      <c r="P16" s="100"/>
      <c r="Q16" s="662"/>
      <c r="R16" s="663"/>
      <c r="S16" s="664">
        <f t="shared" ref="S16:S25" si="1">INT(Q16*R16)</f>
        <v>0</v>
      </c>
      <c r="T16" s="665"/>
      <c r="U16" s="666">
        <f t="shared" ref="U16:U25" si="2">INT(Q16*T16)</f>
        <v>0</v>
      </c>
      <c r="V16" s="667">
        <f t="shared" ref="V16:V25" si="3">R16-T16</f>
        <v>0</v>
      </c>
      <c r="W16" s="667">
        <f t="shared" ref="W16:W25" si="4">S16-U16</f>
        <v>0</v>
      </c>
      <c r="X16" s="102"/>
      <c r="Y16"/>
      <c r="Z16" s="98"/>
      <c r="AA16" s="99"/>
      <c r="AB16" s="100"/>
      <c r="AC16" s="662"/>
      <c r="AD16" s="663"/>
      <c r="AE16" s="664">
        <f t="shared" ref="AE16:AE25" si="5">INT(AC16*AD16)</f>
        <v>0</v>
      </c>
      <c r="AF16" s="665"/>
      <c r="AG16" s="666">
        <f t="shared" ref="AG16:AG25" si="6">INT(AC16*AF16)</f>
        <v>0</v>
      </c>
      <c r="AH16" s="667">
        <f t="shared" ref="AH16:AH25" si="7">AD16-AF16</f>
        <v>0</v>
      </c>
      <c r="AI16" s="667">
        <f t="shared" ref="AI16:AI25" si="8">AE16-AG16</f>
        <v>0</v>
      </c>
      <c r="AJ16" s="102"/>
      <c r="AK16"/>
      <c r="AL16" s="98"/>
      <c r="AM16" s="99"/>
      <c r="AN16" s="100"/>
      <c r="AO16" s="662"/>
      <c r="AP16" s="663"/>
      <c r="AQ16" s="664">
        <f t="shared" ref="AQ16:AQ25" si="9">INT(AO16*AP16)</f>
        <v>0</v>
      </c>
      <c r="AR16" s="665"/>
      <c r="AS16" s="666">
        <f t="shared" ref="AS16:AS25" si="10">INT(AO16*AR16)</f>
        <v>0</v>
      </c>
      <c r="AT16" s="667">
        <f t="shared" ref="AT16:AT25" si="11">AP16-AR16</f>
        <v>0</v>
      </c>
      <c r="AU16" s="667">
        <f t="shared" ref="AU16:AU25" si="12">AQ16-AS16</f>
        <v>0</v>
      </c>
      <c r="AV16" s="102"/>
    </row>
    <row r="17" spans="1:48" s="54" customFormat="1">
      <c r="A17" s="80"/>
      <c r="B17" s="98"/>
      <c r="C17" s="1132"/>
      <c r="D17" s="100"/>
      <c r="E17" s="662"/>
      <c r="F17" s="663"/>
      <c r="G17" s="664">
        <f t="shared" ref="G17:G25" si="13">INT(E17*F17)</f>
        <v>0</v>
      </c>
      <c r="H17" s="665"/>
      <c r="I17" s="666">
        <f t="shared" si="0"/>
        <v>0</v>
      </c>
      <c r="J17" s="667">
        <f t="shared" ref="J17:K25" si="14">F17-H17</f>
        <v>0</v>
      </c>
      <c r="K17" s="667">
        <f t="shared" si="14"/>
        <v>0</v>
      </c>
      <c r="L17" s="102"/>
      <c r="M17"/>
      <c r="N17" s="98"/>
      <c r="O17" s="1132"/>
      <c r="P17" s="100"/>
      <c r="Q17" s="662"/>
      <c r="R17" s="663"/>
      <c r="S17" s="664">
        <f t="shared" si="1"/>
        <v>0</v>
      </c>
      <c r="T17" s="665"/>
      <c r="U17" s="666">
        <f t="shared" si="2"/>
        <v>0</v>
      </c>
      <c r="V17" s="667">
        <f t="shared" si="3"/>
        <v>0</v>
      </c>
      <c r="W17" s="667">
        <f t="shared" si="4"/>
        <v>0</v>
      </c>
      <c r="X17" s="102"/>
      <c r="Y17"/>
      <c r="Z17" s="98"/>
      <c r="AA17" s="1132"/>
      <c r="AB17" s="100"/>
      <c r="AC17" s="662"/>
      <c r="AD17" s="663"/>
      <c r="AE17" s="664">
        <f t="shared" si="5"/>
        <v>0</v>
      </c>
      <c r="AF17" s="665"/>
      <c r="AG17" s="666">
        <f t="shared" si="6"/>
        <v>0</v>
      </c>
      <c r="AH17" s="667">
        <f t="shared" si="7"/>
        <v>0</v>
      </c>
      <c r="AI17" s="667">
        <f t="shared" si="8"/>
        <v>0</v>
      </c>
      <c r="AJ17" s="102"/>
      <c r="AK17"/>
      <c r="AL17" s="98"/>
      <c r="AM17" s="1132"/>
      <c r="AN17" s="100"/>
      <c r="AO17" s="662"/>
      <c r="AP17" s="663"/>
      <c r="AQ17" s="664">
        <f t="shared" si="9"/>
        <v>0</v>
      </c>
      <c r="AR17" s="665"/>
      <c r="AS17" s="666">
        <f t="shared" si="10"/>
        <v>0</v>
      </c>
      <c r="AT17" s="667">
        <f t="shared" si="11"/>
        <v>0</v>
      </c>
      <c r="AU17" s="667">
        <f t="shared" si="12"/>
        <v>0</v>
      </c>
      <c r="AV17" s="102"/>
    </row>
    <row r="18" spans="1:48" s="54" customFormat="1">
      <c r="A18" s="80"/>
      <c r="B18" s="98"/>
      <c r="C18" s="1132"/>
      <c r="D18" s="100"/>
      <c r="E18" s="662"/>
      <c r="F18" s="663"/>
      <c r="G18" s="664">
        <f t="shared" si="13"/>
        <v>0</v>
      </c>
      <c r="H18" s="665"/>
      <c r="I18" s="666">
        <f t="shared" si="0"/>
        <v>0</v>
      </c>
      <c r="J18" s="667">
        <f t="shared" si="14"/>
        <v>0</v>
      </c>
      <c r="K18" s="667">
        <f t="shared" si="14"/>
        <v>0</v>
      </c>
      <c r="L18" s="102"/>
      <c r="M18"/>
      <c r="N18" s="98"/>
      <c r="O18" s="1132"/>
      <c r="P18" s="100"/>
      <c r="Q18" s="662"/>
      <c r="R18" s="663"/>
      <c r="S18" s="664">
        <f t="shared" si="1"/>
        <v>0</v>
      </c>
      <c r="T18" s="665"/>
      <c r="U18" s="666">
        <f t="shared" si="2"/>
        <v>0</v>
      </c>
      <c r="V18" s="667">
        <f t="shared" si="3"/>
        <v>0</v>
      </c>
      <c r="W18" s="667">
        <f t="shared" si="4"/>
        <v>0</v>
      </c>
      <c r="X18" s="102"/>
      <c r="Y18"/>
      <c r="Z18" s="98"/>
      <c r="AA18" s="1132"/>
      <c r="AB18" s="100"/>
      <c r="AC18" s="662"/>
      <c r="AD18" s="663"/>
      <c r="AE18" s="664">
        <f t="shared" si="5"/>
        <v>0</v>
      </c>
      <c r="AF18" s="665"/>
      <c r="AG18" s="666">
        <f t="shared" si="6"/>
        <v>0</v>
      </c>
      <c r="AH18" s="667">
        <f t="shared" si="7"/>
        <v>0</v>
      </c>
      <c r="AI18" s="667">
        <f t="shared" si="8"/>
        <v>0</v>
      </c>
      <c r="AJ18" s="102"/>
      <c r="AK18"/>
      <c r="AL18" s="98"/>
      <c r="AM18" s="1132"/>
      <c r="AN18" s="100"/>
      <c r="AO18" s="662"/>
      <c r="AP18" s="663"/>
      <c r="AQ18" s="664">
        <f t="shared" si="9"/>
        <v>0</v>
      </c>
      <c r="AR18" s="665"/>
      <c r="AS18" s="666">
        <f t="shared" si="10"/>
        <v>0</v>
      </c>
      <c r="AT18" s="667">
        <f t="shared" si="11"/>
        <v>0</v>
      </c>
      <c r="AU18" s="667">
        <f t="shared" si="12"/>
        <v>0</v>
      </c>
      <c r="AV18" s="102"/>
    </row>
    <row r="19" spans="1:48" s="54" customFormat="1">
      <c r="A19" s="80"/>
      <c r="B19" s="98"/>
      <c r="C19" s="1132"/>
      <c r="D19" s="100"/>
      <c r="E19" s="662"/>
      <c r="F19" s="663"/>
      <c r="G19" s="664">
        <f t="shared" si="13"/>
        <v>0</v>
      </c>
      <c r="H19" s="665"/>
      <c r="I19" s="666">
        <f t="shared" si="0"/>
        <v>0</v>
      </c>
      <c r="J19" s="667">
        <f t="shared" si="14"/>
        <v>0</v>
      </c>
      <c r="K19" s="667">
        <f t="shared" si="14"/>
        <v>0</v>
      </c>
      <c r="L19" s="102"/>
      <c r="M19"/>
      <c r="N19" s="98"/>
      <c r="O19" s="1132"/>
      <c r="P19" s="100"/>
      <c r="Q19" s="662"/>
      <c r="R19" s="663"/>
      <c r="S19" s="664">
        <f t="shared" si="1"/>
        <v>0</v>
      </c>
      <c r="T19" s="665"/>
      <c r="U19" s="666">
        <f t="shared" si="2"/>
        <v>0</v>
      </c>
      <c r="V19" s="667">
        <f t="shared" si="3"/>
        <v>0</v>
      </c>
      <c r="W19" s="667">
        <f t="shared" si="4"/>
        <v>0</v>
      </c>
      <c r="X19" s="102"/>
      <c r="Y19"/>
      <c r="Z19" s="98"/>
      <c r="AA19" s="1132"/>
      <c r="AB19" s="100"/>
      <c r="AC19" s="662"/>
      <c r="AD19" s="663"/>
      <c r="AE19" s="664">
        <f t="shared" si="5"/>
        <v>0</v>
      </c>
      <c r="AF19" s="665"/>
      <c r="AG19" s="666">
        <f t="shared" si="6"/>
        <v>0</v>
      </c>
      <c r="AH19" s="667">
        <f t="shared" si="7"/>
        <v>0</v>
      </c>
      <c r="AI19" s="667">
        <f t="shared" si="8"/>
        <v>0</v>
      </c>
      <c r="AJ19" s="102"/>
      <c r="AK19"/>
      <c r="AL19" s="98"/>
      <c r="AM19" s="1132"/>
      <c r="AN19" s="100"/>
      <c r="AO19" s="662"/>
      <c r="AP19" s="663"/>
      <c r="AQ19" s="664">
        <f t="shared" si="9"/>
        <v>0</v>
      </c>
      <c r="AR19" s="665"/>
      <c r="AS19" s="666">
        <f t="shared" si="10"/>
        <v>0</v>
      </c>
      <c r="AT19" s="667">
        <f t="shared" si="11"/>
        <v>0</v>
      </c>
      <c r="AU19" s="667">
        <f t="shared" si="12"/>
        <v>0</v>
      </c>
      <c r="AV19" s="102"/>
    </row>
    <row r="20" spans="1:48" s="54" customFormat="1">
      <c r="A20" s="80"/>
      <c r="B20" s="98"/>
      <c r="C20" s="1132"/>
      <c r="D20" s="100"/>
      <c r="E20" s="662"/>
      <c r="F20" s="663"/>
      <c r="G20" s="664">
        <f t="shared" si="13"/>
        <v>0</v>
      </c>
      <c r="H20" s="665"/>
      <c r="I20" s="666">
        <f t="shared" si="0"/>
        <v>0</v>
      </c>
      <c r="J20" s="667">
        <f t="shared" si="14"/>
        <v>0</v>
      </c>
      <c r="K20" s="667">
        <f t="shared" si="14"/>
        <v>0</v>
      </c>
      <c r="L20" s="102"/>
      <c r="M20"/>
      <c r="N20" s="98"/>
      <c r="O20" s="1132"/>
      <c r="P20" s="100"/>
      <c r="Q20" s="662"/>
      <c r="R20" s="663"/>
      <c r="S20" s="664">
        <f t="shared" si="1"/>
        <v>0</v>
      </c>
      <c r="T20" s="665"/>
      <c r="U20" s="666">
        <f t="shared" si="2"/>
        <v>0</v>
      </c>
      <c r="V20" s="667">
        <f t="shared" si="3"/>
        <v>0</v>
      </c>
      <c r="W20" s="667">
        <f t="shared" si="4"/>
        <v>0</v>
      </c>
      <c r="X20" s="102"/>
      <c r="Y20"/>
      <c r="Z20" s="98"/>
      <c r="AA20" s="1132"/>
      <c r="AB20" s="100"/>
      <c r="AC20" s="662"/>
      <c r="AD20" s="663"/>
      <c r="AE20" s="664">
        <f t="shared" si="5"/>
        <v>0</v>
      </c>
      <c r="AF20" s="665"/>
      <c r="AG20" s="666">
        <f t="shared" si="6"/>
        <v>0</v>
      </c>
      <c r="AH20" s="667">
        <f t="shared" si="7"/>
        <v>0</v>
      </c>
      <c r="AI20" s="667">
        <f t="shared" si="8"/>
        <v>0</v>
      </c>
      <c r="AJ20" s="102"/>
      <c r="AK20"/>
      <c r="AL20" s="98"/>
      <c r="AM20" s="1132"/>
      <c r="AN20" s="100"/>
      <c r="AO20" s="662"/>
      <c r="AP20" s="663"/>
      <c r="AQ20" s="664">
        <f t="shared" si="9"/>
        <v>0</v>
      </c>
      <c r="AR20" s="665"/>
      <c r="AS20" s="666">
        <f t="shared" si="10"/>
        <v>0</v>
      </c>
      <c r="AT20" s="667">
        <f t="shared" si="11"/>
        <v>0</v>
      </c>
      <c r="AU20" s="667">
        <f t="shared" si="12"/>
        <v>0</v>
      </c>
      <c r="AV20" s="102"/>
    </row>
    <row r="21" spans="1:48" s="54" customFormat="1">
      <c r="A21" s="80"/>
      <c r="B21" s="98"/>
      <c r="C21" s="1132"/>
      <c r="D21" s="100"/>
      <c r="E21" s="662"/>
      <c r="F21" s="663"/>
      <c r="G21" s="664">
        <f t="shared" si="13"/>
        <v>0</v>
      </c>
      <c r="H21" s="665"/>
      <c r="I21" s="666">
        <f t="shared" si="0"/>
        <v>0</v>
      </c>
      <c r="J21" s="667">
        <f t="shared" si="14"/>
        <v>0</v>
      </c>
      <c r="K21" s="667">
        <f t="shared" si="14"/>
        <v>0</v>
      </c>
      <c r="L21" s="102"/>
      <c r="M21"/>
      <c r="N21" s="98"/>
      <c r="O21" s="1132"/>
      <c r="P21" s="100"/>
      <c r="Q21" s="662"/>
      <c r="R21" s="663"/>
      <c r="S21" s="664">
        <f t="shared" si="1"/>
        <v>0</v>
      </c>
      <c r="T21" s="665"/>
      <c r="U21" s="666">
        <f t="shared" si="2"/>
        <v>0</v>
      </c>
      <c r="V21" s="667">
        <f t="shared" si="3"/>
        <v>0</v>
      </c>
      <c r="W21" s="667">
        <f t="shared" si="4"/>
        <v>0</v>
      </c>
      <c r="X21" s="102"/>
      <c r="Y21"/>
      <c r="Z21" s="98"/>
      <c r="AA21" s="1132"/>
      <c r="AB21" s="100"/>
      <c r="AC21" s="662"/>
      <c r="AD21" s="663"/>
      <c r="AE21" s="664">
        <f t="shared" si="5"/>
        <v>0</v>
      </c>
      <c r="AF21" s="665"/>
      <c r="AG21" s="666">
        <f t="shared" si="6"/>
        <v>0</v>
      </c>
      <c r="AH21" s="667">
        <f t="shared" si="7"/>
        <v>0</v>
      </c>
      <c r="AI21" s="667">
        <f t="shared" si="8"/>
        <v>0</v>
      </c>
      <c r="AJ21" s="102"/>
      <c r="AK21"/>
      <c r="AL21" s="98"/>
      <c r="AM21" s="1132"/>
      <c r="AN21" s="100"/>
      <c r="AO21" s="662"/>
      <c r="AP21" s="663"/>
      <c r="AQ21" s="664">
        <f t="shared" si="9"/>
        <v>0</v>
      </c>
      <c r="AR21" s="665"/>
      <c r="AS21" s="666">
        <f t="shared" si="10"/>
        <v>0</v>
      </c>
      <c r="AT21" s="667">
        <f t="shared" si="11"/>
        <v>0</v>
      </c>
      <c r="AU21" s="667">
        <f t="shared" si="12"/>
        <v>0</v>
      </c>
      <c r="AV21" s="102"/>
    </row>
    <row r="22" spans="1:48" s="54" customFormat="1">
      <c r="A22" s="80"/>
      <c r="B22" s="98"/>
      <c r="C22" s="1132"/>
      <c r="D22" s="100"/>
      <c r="E22" s="662"/>
      <c r="F22" s="663"/>
      <c r="G22" s="664">
        <f t="shared" si="13"/>
        <v>0</v>
      </c>
      <c r="H22" s="665"/>
      <c r="I22" s="666">
        <f t="shared" si="0"/>
        <v>0</v>
      </c>
      <c r="J22" s="667">
        <f t="shared" si="14"/>
        <v>0</v>
      </c>
      <c r="K22" s="667">
        <f t="shared" si="14"/>
        <v>0</v>
      </c>
      <c r="L22" s="102"/>
      <c r="M22"/>
      <c r="N22" s="98"/>
      <c r="O22" s="1132"/>
      <c r="P22" s="100"/>
      <c r="Q22" s="662"/>
      <c r="R22" s="663"/>
      <c r="S22" s="664">
        <f t="shared" si="1"/>
        <v>0</v>
      </c>
      <c r="T22" s="665"/>
      <c r="U22" s="666">
        <f t="shared" si="2"/>
        <v>0</v>
      </c>
      <c r="V22" s="667">
        <f t="shared" si="3"/>
        <v>0</v>
      </c>
      <c r="W22" s="667">
        <f t="shared" si="4"/>
        <v>0</v>
      </c>
      <c r="X22" s="102"/>
      <c r="Y22"/>
      <c r="Z22" s="98"/>
      <c r="AA22" s="1132"/>
      <c r="AB22" s="100"/>
      <c r="AC22" s="662"/>
      <c r="AD22" s="663"/>
      <c r="AE22" s="664">
        <f t="shared" si="5"/>
        <v>0</v>
      </c>
      <c r="AF22" s="665"/>
      <c r="AG22" s="666">
        <f t="shared" si="6"/>
        <v>0</v>
      </c>
      <c r="AH22" s="667">
        <f t="shared" si="7"/>
        <v>0</v>
      </c>
      <c r="AI22" s="667">
        <f t="shared" si="8"/>
        <v>0</v>
      </c>
      <c r="AJ22" s="102"/>
      <c r="AK22"/>
      <c r="AL22" s="98"/>
      <c r="AM22" s="1132"/>
      <c r="AN22" s="100"/>
      <c r="AO22" s="662"/>
      <c r="AP22" s="663"/>
      <c r="AQ22" s="664">
        <f t="shared" si="9"/>
        <v>0</v>
      </c>
      <c r="AR22" s="665"/>
      <c r="AS22" s="666">
        <f t="shared" si="10"/>
        <v>0</v>
      </c>
      <c r="AT22" s="667">
        <f t="shared" si="11"/>
        <v>0</v>
      </c>
      <c r="AU22" s="667">
        <f t="shared" si="12"/>
        <v>0</v>
      </c>
      <c r="AV22" s="102"/>
    </row>
    <row r="23" spans="1:48" s="54" customFormat="1">
      <c r="A23" s="80"/>
      <c r="B23" s="98"/>
      <c r="C23" s="1132"/>
      <c r="D23" s="100"/>
      <c r="E23" s="662"/>
      <c r="F23" s="663"/>
      <c r="G23" s="664">
        <f t="shared" si="13"/>
        <v>0</v>
      </c>
      <c r="H23" s="665"/>
      <c r="I23" s="666">
        <f t="shared" si="0"/>
        <v>0</v>
      </c>
      <c r="J23" s="667">
        <f t="shared" si="14"/>
        <v>0</v>
      </c>
      <c r="K23" s="667">
        <f t="shared" si="14"/>
        <v>0</v>
      </c>
      <c r="L23" s="102"/>
      <c r="M23"/>
      <c r="N23" s="98"/>
      <c r="O23" s="1132"/>
      <c r="P23" s="100"/>
      <c r="Q23" s="662"/>
      <c r="R23" s="663"/>
      <c r="S23" s="664">
        <f t="shared" si="1"/>
        <v>0</v>
      </c>
      <c r="T23" s="665"/>
      <c r="U23" s="666">
        <f t="shared" si="2"/>
        <v>0</v>
      </c>
      <c r="V23" s="667">
        <f t="shared" si="3"/>
        <v>0</v>
      </c>
      <c r="W23" s="667">
        <f t="shared" si="4"/>
        <v>0</v>
      </c>
      <c r="X23" s="102"/>
      <c r="Y23"/>
      <c r="Z23" s="98"/>
      <c r="AA23" s="1132"/>
      <c r="AB23" s="100"/>
      <c r="AC23" s="662"/>
      <c r="AD23" s="663"/>
      <c r="AE23" s="664">
        <f t="shared" si="5"/>
        <v>0</v>
      </c>
      <c r="AF23" s="665"/>
      <c r="AG23" s="666">
        <f t="shared" si="6"/>
        <v>0</v>
      </c>
      <c r="AH23" s="667">
        <f t="shared" si="7"/>
        <v>0</v>
      </c>
      <c r="AI23" s="667">
        <f t="shared" si="8"/>
        <v>0</v>
      </c>
      <c r="AJ23" s="102"/>
      <c r="AK23"/>
      <c r="AL23" s="98"/>
      <c r="AM23" s="1132"/>
      <c r="AN23" s="100"/>
      <c r="AO23" s="662"/>
      <c r="AP23" s="663"/>
      <c r="AQ23" s="664">
        <f t="shared" si="9"/>
        <v>0</v>
      </c>
      <c r="AR23" s="665"/>
      <c r="AS23" s="666">
        <f t="shared" si="10"/>
        <v>0</v>
      </c>
      <c r="AT23" s="667">
        <f t="shared" si="11"/>
        <v>0</v>
      </c>
      <c r="AU23" s="667">
        <f t="shared" si="12"/>
        <v>0</v>
      </c>
      <c r="AV23" s="102"/>
    </row>
    <row r="24" spans="1:48" s="54" customFormat="1">
      <c r="A24" s="80"/>
      <c r="B24" s="98"/>
      <c r="C24" s="1132"/>
      <c r="D24" s="100"/>
      <c r="E24" s="662"/>
      <c r="F24" s="663"/>
      <c r="G24" s="664">
        <f t="shared" si="13"/>
        <v>0</v>
      </c>
      <c r="H24" s="665"/>
      <c r="I24" s="666">
        <f t="shared" si="0"/>
        <v>0</v>
      </c>
      <c r="J24" s="667">
        <f t="shared" si="14"/>
        <v>0</v>
      </c>
      <c r="K24" s="667">
        <f t="shared" si="14"/>
        <v>0</v>
      </c>
      <c r="L24" s="102"/>
      <c r="M24"/>
      <c r="N24" s="98"/>
      <c r="O24" s="1132"/>
      <c r="P24" s="100"/>
      <c r="Q24" s="662"/>
      <c r="R24" s="663"/>
      <c r="S24" s="664">
        <f t="shared" si="1"/>
        <v>0</v>
      </c>
      <c r="T24" s="665"/>
      <c r="U24" s="666">
        <f t="shared" si="2"/>
        <v>0</v>
      </c>
      <c r="V24" s="667">
        <f t="shared" si="3"/>
        <v>0</v>
      </c>
      <c r="W24" s="667">
        <f t="shared" si="4"/>
        <v>0</v>
      </c>
      <c r="X24" s="102"/>
      <c r="Y24"/>
      <c r="Z24" s="98"/>
      <c r="AA24" s="1132"/>
      <c r="AB24" s="100"/>
      <c r="AC24" s="662"/>
      <c r="AD24" s="663"/>
      <c r="AE24" s="664">
        <f t="shared" si="5"/>
        <v>0</v>
      </c>
      <c r="AF24" s="665"/>
      <c r="AG24" s="666">
        <f t="shared" si="6"/>
        <v>0</v>
      </c>
      <c r="AH24" s="667">
        <f t="shared" si="7"/>
        <v>0</v>
      </c>
      <c r="AI24" s="667">
        <f t="shared" si="8"/>
        <v>0</v>
      </c>
      <c r="AJ24" s="102"/>
      <c r="AK24"/>
      <c r="AL24" s="98"/>
      <c r="AM24" s="1132"/>
      <c r="AN24" s="100"/>
      <c r="AO24" s="662"/>
      <c r="AP24" s="663"/>
      <c r="AQ24" s="664">
        <f t="shared" si="9"/>
        <v>0</v>
      </c>
      <c r="AR24" s="665"/>
      <c r="AS24" s="666">
        <f t="shared" si="10"/>
        <v>0</v>
      </c>
      <c r="AT24" s="667">
        <f t="shared" si="11"/>
        <v>0</v>
      </c>
      <c r="AU24" s="667">
        <f t="shared" si="12"/>
        <v>0</v>
      </c>
      <c r="AV24" s="102"/>
    </row>
    <row r="25" spans="1:48" s="54" customFormat="1" ht="24" thickBot="1">
      <c r="A25" s="80"/>
      <c r="B25" s="1133"/>
      <c r="C25" s="1134"/>
      <c r="D25" s="101"/>
      <c r="E25" s="668"/>
      <c r="F25" s="669"/>
      <c r="G25" s="670">
        <f t="shared" si="13"/>
        <v>0</v>
      </c>
      <c r="H25" s="671"/>
      <c r="I25" s="672">
        <f t="shared" si="0"/>
        <v>0</v>
      </c>
      <c r="J25" s="673">
        <f t="shared" si="14"/>
        <v>0</v>
      </c>
      <c r="K25" s="673">
        <f t="shared" si="14"/>
        <v>0</v>
      </c>
      <c r="L25" s="103"/>
      <c r="M25"/>
      <c r="N25" s="1133"/>
      <c r="O25" s="1134"/>
      <c r="P25" s="101"/>
      <c r="Q25" s="668"/>
      <c r="R25" s="669"/>
      <c r="S25" s="670">
        <f t="shared" si="1"/>
        <v>0</v>
      </c>
      <c r="T25" s="671"/>
      <c r="U25" s="672">
        <f t="shared" si="2"/>
        <v>0</v>
      </c>
      <c r="V25" s="673">
        <f t="shared" si="3"/>
        <v>0</v>
      </c>
      <c r="W25" s="673">
        <f t="shared" si="4"/>
        <v>0</v>
      </c>
      <c r="X25" s="103"/>
      <c r="Y25"/>
      <c r="Z25" s="1133"/>
      <c r="AA25" s="1134"/>
      <c r="AB25" s="101"/>
      <c r="AC25" s="668"/>
      <c r="AD25" s="669"/>
      <c r="AE25" s="670">
        <f t="shared" si="5"/>
        <v>0</v>
      </c>
      <c r="AF25" s="671"/>
      <c r="AG25" s="672">
        <f t="shared" si="6"/>
        <v>0</v>
      </c>
      <c r="AH25" s="673">
        <f t="shared" si="7"/>
        <v>0</v>
      </c>
      <c r="AI25" s="673">
        <f t="shared" si="8"/>
        <v>0</v>
      </c>
      <c r="AJ25" s="103"/>
      <c r="AK25"/>
      <c r="AL25" s="1133"/>
      <c r="AM25" s="1134"/>
      <c r="AN25" s="101"/>
      <c r="AO25" s="668"/>
      <c r="AP25" s="669"/>
      <c r="AQ25" s="670">
        <f t="shared" si="9"/>
        <v>0</v>
      </c>
      <c r="AR25" s="671"/>
      <c r="AS25" s="672">
        <f t="shared" si="10"/>
        <v>0</v>
      </c>
      <c r="AT25" s="673">
        <f t="shared" si="11"/>
        <v>0</v>
      </c>
      <c r="AU25" s="673">
        <f t="shared" si="12"/>
        <v>0</v>
      </c>
      <c r="AV25" s="103"/>
    </row>
    <row r="26" spans="1:48" s="54" customFormat="1" ht="24.5" thickTop="1" thickBot="1">
      <c r="A26" s="80"/>
      <c r="B26" s="2018" t="s">
        <v>293</v>
      </c>
      <c r="C26" s="2019"/>
      <c r="D26" s="2019"/>
      <c r="E26" s="2019"/>
      <c r="F26" s="674"/>
      <c r="G26" s="674">
        <f>SUM(G16:G25)</f>
        <v>0</v>
      </c>
      <c r="H26" s="675"/>
      <c r="I26" s="675">
        <f>SUM(I16:I25)</f>
        <v>0</v>
      </c>
      <c r="J26" s="676"/>
      <c r="K26" s="676">
        <f>SUM(K16:K25)</f>
        <v>0</v>
      </c>
      <c r="L26" s="49"/>
      <c r="M26"/>
      <c r="N26" s="2018" t="s">
        <v>293</v>
      </c>
      <c r="O26" s="2019"/>
      <c r="P26" s="2019"/>
      <c r="Q26" s="2019"/>
      <c r="R26" s="674"/>
      <c r="S26" s="674">
        <f>SUM(S16:S25)</f>
        <v>0</v>
      </c>
      <c r="T26" s="675"/>
      <c r="U26" s="675">
        <f>SUM(U16:U25)</f>
        <v>0</v>
      </c>
      <c r="V26" s="676"/>
      <c r="W26" s="676">
        <f>SUM(W16:W25)</f>
        <v>0</v>
      </c>
      <c r="X26" s="49"/>
      <c r="Y26"/>
      <c r="Z26" s="2018" t="s">
        <v>293</v>
      </c>
      <c r="AA26" s="2019"/>
      <c r="AB26" s="2019"/>
      <c r="AC26" s="2019"/>
      <c r="AD26" s="674"/>
      <c r="AE26" s="674">
        <f>SUM(AE16:AE25)</f>
        <v>0</v>
      </c>
      <c r="AF26" s="675"/>
      <c r="AG26" s="675">
        <f>SUM(AG16:AG25)</f>
        <v>0</v>
      </c>
      <c r="AH26" s="676"/>
      <c r="AI26" s="676">
        <f>SUM(AI16:AI25)</f>
        <v>0</v>
      </c>
      <c r="AJ26" s="49"/>
      <c r="AK26"/>
      <c r="AL26" s="2018" t="s">
        <v>293</v>
      </c>
      <c r="AM26" s="2019"/>
      <c r="AN26" s="2019"/>
      <c r="AO26" s="2019"/>
      <c r="AP26" s="674"/>
      <c r="AQ26" s="674">
        <f>SUM(AQ16:AQ25)</f>
        <v>0</v>
      </c>
      <c r="AR26" s="675"/>
      <c r="AS26" s="675">
        <f>SUM(AS16:AS25)</f>
        <v>0</v>
      </c>
      <c r="AT26" s="676"/>
      <c r="AU26" s="676">
        <f>SUM(AU16:AU25)</f>
        <v>0</v>
      </c>
      <c r="AV26" s="49"/>
    </row>
    <row r="27" spans="1:48" s="54" customFormat="1">
      <c r="A27" s="80"/>
      <c r="B27" s="1127"/>
      <c r="C27" s="99"/>
      <c r="D27" s="100"/>
      <c r="E27" s="662"/>
      <c r="F27" s="663"/>
      <c r="G27" s="664">
        <f t="shared" ref="G27:G34" si="15">INT(E27*F27)</f>
        <v>0</v>
      </c>
      <c r="H27" s="665"/>
      <c r="I27" s="666">
        <f t="shared" ref="I27:I34" si="16">INT(E27*H27)</f>
        <v>0</v>
      </c>
      <c r="J27" s="667">
        <f t="shared" ref="J27:J34" si="17">F27-H27</f>
        <v>0</v>
      </c>
      <c r="K27" s="667">
        <f t="shared" ref="K27:K34" si="18">G27-I27</f>
        <v>0</v>
      </c>
      <c r="L27" s="102"/>
      <c r="M27"/>
      <c r="N27" s="98"/>
      <c r="O27" s="99"/>
      <c r="P27" s="100"/>
      <c r="Q27" s="662"/>
      <c r="R27" s="663"/>
      <c r="S27" s="664">
        <f t="shared" ref="S27:S36" si="19">INT(Q27*R27)</f>
        <v>0</v>
      </c>
      <c r="T27" s="665"/>
      <c r="U27" s="666">
        <f t="shared" ref="U27:U36" si="20">INT(Q27*T27)</f>
        <v>0</v>
      </c>
      <c r="V27" s="667">
        <f t="shared" ref="V27:V36" si="21">R27-T27</f>
        <v>0</v>
      </c>
      <c r="W27" s="667">
        <f t="shared" ref="W27:W36" si="22">S27-U27</f>
        <v>0</v>
      </c>
      <c r="X27" s="102"/>
      <c r="Y27"/>
      <c r="Z27" s="98"/>
      <c r="AA27" s="99"/>
      <c r="AB27" s="100"/>
      <c r="AC27" s="662"/>
      <c r="AD27" s="663"/>
      <c r="AE27" s="664">
        <f t="shared" ref="AE27:AE36" si="23">INT(AC27*AD27)</f>
        <v>0</v>
      </c>
      <c r="AF27" s="665"/>
      <c r="AG27" s="666">
        <f t="shared" ref="AG27:AG36" si="24">INT(AC27*AF27)</f>
        <v>0</v>
      </c>
      <c r="AH27" s="667">
        <f t="shared" ref="AH27:AH36" si="25">AD27-AF27</f>
        <v>0</v>
      </c>
      <c r="AI27" s="667">
        <f t="shared" ref="AI27:AI36" si="26">AE27-AG27</f>
        <v>0</v>
      </c>
      <c r="AJ27" s="102"/>
      <c r="AK27"/>
      <c r="AL27" s="98"/>
      <c r="AM27" s="99"/>
      <c r="AN27" s="100"/>
      <c r="AO27" s="662"/>
      <c r="AP27" s="663"/>
      <c r="AQ27" s="664">
        <f t="shared" ref="AQ27:AQ36" si="27">INT(AO27*AP27)</f>
        <v>0</v>
      </c>
      <c r="AR27" s="665"/>
      <c r="AS27" s="666">
        <f t="shared" ref="AS27:AS36" si="28">INT(AO27*AR27)</f>
        <v>0</v>
      </c>
      <c r="AT27" s="667">
        <f t="shared" ref="AT27:AT36" si="29">AP27-AR27</f>
        <v>0</v>
      </c>
      <c r="AU27" s="667">
        <f t="shared" ref="AU27:AU36" si="30">AQ27-AS27</f>
        <v>0</v>
      </c>
      <c r="AV27" s="102"/>
    </row>
    <row r="28" spans="1:48" s="54" customFormat="1">
      <c r="A28" s="80"/>
      <c r="B28" s="1127"/>
      <c r="C28" s="1128"/>
      <c r="D28" s="100"/>
      <c r="E28" s="662"/>
      <c r="F28" s="663"/>
      <c r="G28" s="664">
        <f t="shared" si="15"/>
        <v>0</v>
      </c>
      <c r="H28" s="665"/>
      <c r="I28" s="666">
        <f t="shared" si="16"/>
        <v>0</v>
      </c>
      <c r="J28" s="667">
        <f t="shared" si="17"/>
        <v>0</v>
      </c>
      <c r="K28" s="667">
        <f t="shared" si="18"/>
        <v>0</v>
      </c>
      <c r="L28" s="102"/>
      <c r="M28"/>
      <c r="N28" s="98"/>
      <c r="O28" s="1132"/>
      <c r="P28" s="100"/>
      <c r="Q28" s="662"/>
      <c r="R28" s="663"/>
      <c r="S28" s="664">
        <f t="shared" si="19"/>
        <v>0</v>
      </c>
      <c r="T28" s="665"/>
      <c r="U28" s="666">
        <f t="shared" si="20"/>
        <v>0</v>
      </c>
      <c r="V28" s="667">
        <f t="shared" si="21"/>
        <v>0</v>
      </c>
      <c r="W28" s="667">
        <f t="shared" si="22"/>
        <v>0</v>
      </c>
      <c r="X28" s="102"/>
      <c r="Y28"/>
      <c r="Z28" s="98"/>
      <c r="AA28" s="1132"/>
      <c r="AB28" s="100"/>
      <c r="AC28" s="662"/>
      <c r="AD28" s="663"/>
      <c r="AE28" s="664">
        <f t="shared" si="23"/>
        <v>0</v>
      </c>
      <c r="AF28" s="665"/>
      <c r="AG28" s="666">
        <f t="shared" si="24"/>
        <v>0</v>
      </c>
      <c r="AH28" s="667">
        <f t="shared" si="25"/>
        <v>0</v>
      </c>
      <c r="AI28" s="667">
        <f t="shared" si="26"/>
        <v>0</v>
      </c>
      <c r="AJ28" s="102"/>
      <c r="AK28"/>
      <c r="AL28" s="98"/>
      <c r="AM28" s="1132"/>
      <c r="AN28" s="100"/>
      <c r="AO28" s="662"/>
      <c r="AP28" s="663"/>
      <c r="AQ28" s="664">
        <f t="shared" si="27"/>
        <v>0</v>
      </c>
      <c r="AR28" s="665"/>
      <c r="AS28" s="666">
        <f t="shared" si="28"/>
        <v>0</v>
      </c>
      <c r="AT28" s="667">
        <f t="shared" si="29"/>
        <v>0</v>
      </c>
      <c r="AU28" s="667">
        <f t="shared" si="30"/>
        <v>0</v>
      </c>
      <c r="AV28" s="102"/>
    </row>
    <row r="29" spans="1:48" s="54" customFormat="1">
      <c r="A29" s="80"/>
      <c r="B29" s="1127"/>
      <c r="C29" s="1128"/>
      <c r="D29" s="100"/>
      <c r="E29" s="662"/>
      <c r="F29" s="663"/>
      <c r="G29" s="664">
        <f t="shared" si="15"/>
        <v>0</v>
      </c>
      <c r="H29" s="665"/>
      <c r="I29" s="666">
        <f t="shared" si="16"/>
        <v>0</v>
      </c>
      <c r="J29" s="667">
        <f t="shared" si="17"/>
        <v>0</v>
      </c>
      <c r="K29" s="667">
        <f t="shared" si="18"/>
        <v>0</v>
      </c>
      <c r="L29" s="102"/>
      <c r="M29"/>
      <c r="N29" s="98"/>
      <c r="O29" s="1132"/>
      <c r="P29" s="100"/>
      <c r="Q29" s="662"/>
      <c r="R29" s="663"/>
      <c r="S29" s="664">
        <f t="shared" si="19"/>
        <v>0</v>
      </c>
      <c r="T29" s="665"/>
      <c r="U29" s="666">
        <f t="shared" si="20"/>
        <v>0</v>
      </c>
      <c r="V29" s="667">
        <f t="shared" si="21"/>
        <v>0</v>
      </c>
      <c r="W29" s="667">
        <f t="shared" si="22"/>
        <v>0</v>
      </c>
      <c r="X29" s="102"/>
      <c r="Y29"/>
      <c r="Z29" s="98"/>
      <c r="AA29" s="1132"/>
      <c r="AB29" s="100"/>
      <c r="AC29" s="662"/>
      <c r="AD29" s="663"/>
      <c r="AE29" s="664">
        <f t="shared" si="23"/>
        <v>0</v>
      </c>
      <c r="AF29" s="665"/>
      <c r="AG29" s="666">
        <f t="shared" si="24"/>
        <v>0</v>
      </c>
      <c r="AH29" s="667">
        <f t="shared" si="25"/>
        <v>0</v>
      </c>
      <c r="AI29" s="667">
        <f t="shared" si="26"/>
        <v>0</v>
      </c>
      <c r="AJ29" s="102"/>
      <c r="AK29"/>
      <c r="AL29" s="98"/>
      <c r="AM29" s="1132"/>
      <c r="AN29" s="100"/>
      <c r="AO29" s="662"/>
      <c r="AP29" s="663"/>
      <c r="AQ29" s="664">
        <f t="shared" si="27"/>
        <v>0</v>
      </c>
      <c r="AR29" s="665"/>
      <c r="AS29" s="666">
        <f t="shared" si="28"/>
        <v>0</v>
      </c>
      <c r="AT29" s="667">
        <f t="shared" si="29"/>
        <v>0</v>
      </c>
      <c r="AU29" s="667">
        <f t="shared" si="30"/>
        <v>0</v>
      </c>
      <c r="AV29" s="102"/>
    </row>
    <row r="30" spans="1:48" s="54" customFormat="1">
      <c r="A30" s="80"/>
      <c r="B30" s="1127"/>
      <c r="C30" s="1128"/>
      <c r="D30" s="100"/>
      <c r="E30" s="662"/>
      <c r="F30" s="663"/>
      <c r="G30" s="664">
        <f t="shared" si="15"/>
        <v>0</v>
      </c>
      <c r="H30" s="665"/>
      <c r="I30" s="666">
        <f t="shared" si="16"/>
        <v>0</v>
      </c>
      <c r="J30" s="667">
        <f t="shared" si="17"/>
        <v>0</v>
      </c>
      <c r="K30" s="667">
        <f t="shared" si="18"/>
        <v>0</v>
      </c>
      <c r="L30" s="102"/>
      <c r="M30"/>
      <c r="N30" s="98"/>
      <c r="O30" s="1132"/>
      <c r="P30" s="100"/>
      <c r="Q30" s="662"/>
      <c r="R30" s="663"/>
      <c r="S30" s="664">
        <f t="shared" si="19"/>
        <v>0</v>
      </c>
      <c r="T30" s="665"/>
      <c r="U30" s="666">
        <f t="shared" si="20"/>
        <v>0</v>
      </c>
      <c r="V30" s="667">
        <f t="shared" si="21"/>
        <v>0</v>
      </c>
      <c r="W30" s="667">
        <f t="shared" si="22"/>
        <v>0</v>
      </c>
      <c r="X30" s="102"/>
      <c r="Y30"/>
      <c r="Z30" s="98"/>
      <c r="AA30" s="1132"/>
      <c r="AB30" s="100"/>
      <c r="AC30" s="662"/>
      <c r="AD30" s="663"/>
      <c r="AE30" s="664">
        <f t="shared" si="23"/>
        <v>0</v>
      </c>
      <c r="AF30" s="665"/>
      <c r="AG30" s="666">
        <f t="shared" si="24"/>
        <v>0</v>
      </c>
      <c r="AH30" s="667">
        <f t="shared" si="25"/>
        <v>0</v>
      </c>
      <c r="AI30" s="667">
        <f t="shared" si="26"/>
        <v>0</v>
      </c>
      <c r="AJ30" s="102"/>
      <c r="AK30"/>
      <c r="AL30" s="98"/>
      <c r="AM30" s="1132"/>
      <c r="AN30" s="100"/>
      <c r="AO30" s="662"/>
      <c r="AP30" s="663"/>
      <c r="AQ30" s="664">
        <f t="shared" si="27"/>
        <v>0</v>
      </c>
      <c r="AR30" s="665"/>
      <c r="AS30" s="666">
        <f t="shared" si="28"/>
        <v>0</v>
      </c>
      <c r="AT30" s="667">
        <f t="shared" si="29"/>
        <v>0</v>
      </c>
      <c r="AU30" s="667">
        <f t="shared" si="30"/>
        <v>0</v>
      </c>
      <c r="AV30" s="102"/>
    </row>
    <row r="31" spans="1:48" s="54" customFormat="1">
      <c r="A31" s="80"/>
      <c r="B31" s="1127"/>
      <c r="C31" s="1128"/>
      <c r="D31" s="100"/>
      <c r="E31" s="662"/>
      <c r="F31" s="663"/>
      <c r="G31" s="664">
        <f t="shared" si="15"/>
        <v>0</v>
      </c>
      <c r="H31" s="665"/>
      <c r="I31" s="666">
        <f t="shared" si="16"/>
        <v>0</v>
      </c>
      <c r="J31" s="667">
        <f t="shared" si="17"/>
        <v>0</v>
      </c>
      <c r="K31" s="667">
        <f t="shared" si="18"/>
        <v>0</v>
      </c>
      <c r="L31" s="102"/>
      <c r="M31"/>
      <c r="N31" s="98"/>
      <c r="O31" s="1132"/>
      <c r="P31" s="100"/>
      <c r="Q31" s="662"/>
      <c r="R31" s="663"/>
      <c r="S31" s="664">
        <f t="shared" si="19"/>
        <v>0</v>
      </c>
      <c r="T31" s="665"/>
      <c r="U31" s="666">
        <f t="shared" si="20"/>
        <v>0</v>
      </c>
      <c r="V31" s="667">
        <f t="shared" si="21"/>
        <v>0</v>
      </c>
      <c r="W31" s="667">
        <f t="shared" si="22"/>
        <v>0</v>
      </c>
      <c r="X31" s="102"/>
      <c r="Y31"/>
      <c r="Z31" s="98"/>
      <c r="AA31" s="1132"/>
      <c r="AB31" s="100"/>
      <c r="AC31" s="662"/>
      <c r="AD31" s="663"/>
      <c r="AE31" s="664">
        <f t="shared" si="23"/>
        <v>0</v>
      </c>
      <c r="AF31" s="665"/>
      <c r="AG31" s="666">
        <f t="shared" si="24"/>
        <v>0</v>
      </c>
      <c r="AH31" s="667">
        <f t="shared" si="25"/>
        <v>0</v>
      </c>
      <c r="AI31" s="667">
        <f t="shared" si="26"/>
        <v>0</v>
      </c>
      <c r="AJ31" s="102"/>
      <c r="AK31"/>
      <c r="AL31" s="98"/>
      <c r="AM31" s="1132"/>
      <c r="AN31" s="100"/>
      <c r="AO31" s="662"/>
      <c r="AP31" s="663"/>
      <c r="AQ31" s="664">
        <f t="shared" si="27"/>
        <v>0</v>
      </c>
      <c r="AR31" s="665"/>
      <c r="AS31" s="666">
        <f t="shared" si="28"/>
        <v>0</v>
      </c>
      <c r="AT31" s="667">
        <f t="shared" si="29"/>
        <v>0</v>
      </c>
      <c r="AU31" s="667">
        <f t="shared" si="30"/>
        <v>0</v>
      </c>
      <c r="AV31" s="102"/>
    </row>
    <row r="32" spans="1:48" s="54" customFormat="1">
      <c r="A32" s="80"/>
      <c r="B32" s="1127"/>
      <c r="C32" s="1128"/>
      <c r="D32" s="100"/>
      <c r="E32" s="662"/>
      <c r="F32" s="663"/>
      <c r="G32" s="664">
        <f t="shared" si="15"/>
        <v>0</v>
      </c>
      <c r="H32" s="665"/>
      <c r="I32" s="666">
        <f t="shared" si="16"/>
        <v>0</v>
      </c>
      <c r="J32" s="667">
        <f t="shared" si="17"/>
        <v>0</v>
      </c>
      <c r="K32" s="667">
        <f t="shared" si="18"/>
        <v>0</v>
      </c>
      <c r="L32" s="102"/>
      <c r="M32"/>
      <c r="N32" s="98"/>
      <c r="O32" s="1132"/>
      <c r="P32" s="100"/>
      <c r="Q32" s="662"/>
      <c r="R32" s="663"/>
      <c r="S32" s="664">
        <f t="shared" si="19"/>
        <v>0</v>
      </c>
      <c r="T32" s="665"/>
      <c r="U32" s="666">
        <f t="shared" si="20"/>
        <v>0</v>
      </c>
      <c r="V32" s="667">
        <f t="shared" si="21"/>
        <v>0</v>
      </c>
      <c r="W32" s="667">
        <f t="shared" si="22"/>
        <v>0</v>
      </c>
      <c r="X32" s="102"/>
      <c r="Y32"/>
      <c r="Z32" s="98"/>
      <c r="AA32" s="1132"/>
      <c r="AB32" s="100"/>
      <c r="AC32" s="662"/>
      <c r="AD32" s="663"/>
      <c r="AE32" s="664">
        <f t="shared" si="23"/>
        <v>0</v>
      </c>
      <c r="AF32" s="665"/>
      <c r="AG32" s="666">
        <f t="shared" si="24"/>
        <v>0</v>
      </c>
      <c r="AH32" s="667">
        <f t="shared" si="25"/>
        <v>0</v>
      </c>
      <c r="AI32" s="667">
        <f t="shared" si="26"/>
        <v>0</v>
      </c>
      <c r="AJ32" s="102"/>
      <c r="AK32"/>
      <c r="AL32" s="98"/>
      <c r="AM32" s="1132"/>
      <c r="AN32" s="100"/>
      <c r="AO32" s="662"/>
      <c r="AP32" s="663"/>
      <c r="AQ32" s="664">
        <f t="shared" si="27"/>
        <v>0</v>
      </c>
      <c r="AR32" s="665"/>
      <c r="AS32" s="666">
        <f t="shared" si="28"/>
        <v>0</v>
      </c>
      <c r="AT32" s="667">
        <f t="shared" si="29"/>
        <v>0</v>
      </c>
      <c r="AU32" s="667">
        <f t="shared" si="30"/>
        <v>0</v>
      </c>
      <c r="AV32" s="102"/>
    </row>
    <row r="33" spans="1:48" s="54" customFormat="1">
      <c r="A33" s="80"/>
      <c r="B33" s="1127"/>
      <c r="C33" s="1128"/>
      <c r="D33" s="100"/>
      <c r="E33" s="662"/>
      <c r="F33" s="663"/>
      <c r="G33" s="664">
        <f t="shared" si="15"/>
        <v>0</v>
      </c>
      <c r="H33" s="665"/>
      <c r="I33" s="666">
        <f t="shared" si="16"/>
        <v>0</v>
      </c>
      <c r="J33" s="667">
        <f t="shared" si="17"/>
        <v>0</v>
      </c>
      <c r="K33" s="667">
        <f t="shared" si="18"/>
        <v>0</v>
      </c>
      <c r="L33" s="102"/>
      <c r="M33"/>
      <c r="N33" s="98"/>
      <c r="O33" s="1132"/>
      <c r="P33" s="100"/>
      <c r="Q33" s="662"/>
      <c r="R33" s="663"/>
      <c r="S33" s="664">
        <f t="shared" si="19"/>
        <v>0</v>
      </c>
      <c r="T33" s="665"/>
      <c r="U33" s="666">
        <f t="shared" si="20"/>
        <v>0</v>
      </c>
      <c r="V33" s="667">
        <f t="shared" si="21"/>
        <v>0</v>
      </c>
      <c r="W33" s="667">
        <f t="shared" si="22"/>
        <v>0</v>
      </c>
      <c r="X33" s="102"/>
      <c r="Y33"/>
      <c r="Z33" s="98"/>
      <c r="AA33" s="1132"/>
      <c r="AB33" s="100"/>
      <c r="AC33" s="662"/>
      <c r="AD33" s="663"/>
      <c r="AE33" s="664">
        <f t="shared" si="23"/>
        <v>0</v>
      </c>
      <c r="AF33" s="665"/>
      <c r="AG33" s="666">
        <f t="shared" si="24"/>
        <v>0</v>
      </c>
      <c r="AH33" s="667">
        <f t="shared" si="25"/>
        <v>0</v>
      </c>
      <c r="AI33" s="667">
        <f t="shared" si="26"/>
        <v>0</v>
      </c>
      <c r="AJ33" s="102"/>
      <c r="AK33"/>
      <c r="AL33" s="98"/>
      <c r="AM33" s="1132"/>
      <c r="AN33" s="100"/>
      <c r="AO33" s="662"/>
      <c r="AP33" s="663"/>
      <c r="AQ33" s="664">
        <f t="shared" si="27"/>
        <v>0</v>
      </c>
      <c r="AR33" s="665"/>
      <c r="AS33" s="666">
        <f t="shared" si="28"/>
        <v>0</v>
      </c>
      <c r="AT33" s="667">
        <f t="shared" si="29"/>
        <v>0</v>
      </c>
      <c r="AU33" s="667">
        <f t="shared" si="30"/>
        <v>0</v>
      </c>
      <c r="AV33" s="102"/>
    </row>
    <row r="34" spans="1:48" s="54" customFormat="1">
      <c r="A34" s="80"/>
      <c r="B34" s="1127"/>
      <c r="C34" s="1128"/>
      <c r="D34" s="100"/>
      <c r="E34" s="662"/>
      <c r="F34" s="663"/>
      <c r="G34" s="664">
        <f t="shared" si="15"/>
        <v>0</v>
      </c>
      <c r="H34" s="665"/>
      <c r="I34" s="666">
        <f t="shared" si="16"/>
        <v>0</v>
      </c>
      <c r="J34" s="667">
        <f t="shared" si="17"/>
        <v>0</v>
      </c>
      <c r="K34" s="667">
        <f t="shared" si="18"/>
        <v>0</v>
      </c>
      <c r="L34" s="102"/>
      <c r="M34"/>
      <c r="N34" s="98"/>
      <c r="O34" s="1132"/>
      <c r="P34" s="100"/>
      <c r="Q34" s="662"/>
      <c r="R34" s="663"/>
      <c r="S34" s="664">
        <f t="shared" si="19"/>
        <v>0</v>
      </c>
      <c r="T34" s="665"/>
      <c r="U34" s="666">
        <f t="shared" si="20"/>
        <v>0</v>
      </c>
      <c r="V34" s="667">
        <f t="shared" si="21"/>
        <v>0</v>
      </c>
      <c r="W34" s="667">
        <f t="shared" si="22"/>
        <v>0</v>
      </c>
      <c r="X34" s="102"/>
      <c r="Y34"/>
      <c r="Z34" s="98"/>
      <c r="AA34" s="1132"/>
      <c r="AB34" s="100"/>
      <c r="AC34" s="662"/>
      <c r="AD34" s="663"/>
      <c r="AE34" s="664">
        <f t="shared" si="23"/>
        <v>0</v>
      </c>
      <c r="AF34" s="665"/>
      <c r="AG34" s="666">
        <f t="shared" si="24"/>
        <v>0</v>
      </c>
      <c r="AH34" s="667">
        <f t="shared" si="25"/>
        <v>0</v>
      </c>
      <c r="AI34" s="667">
        <f t="shared" si="26"/>
        <v>0</v>
      </c>
      <c r="AJ34" s="102"/>
      <c r="AK34"/>
      <c r="AL34" s="98"/>
      <c r="AM34" s="1132"/>
      <c r="AN34" s="100"/>
      <c r="AO34" s="662"/>
      <c r="AP34" s="663"/>
      <c r="AQ34" s="664">
        <f t="shared" si="27"/>
        <v>0</v>
      </c>
      <c r="AR34" s="665"/>
      <c r="AS34" s="666">
        <f t="shared" si="28"/>
        <v>0</v>
      </c>
      <c r="AT34" s="667">
        <f t="shared" si="29"/>
        <v>0</v>
      </c>
      <c r="AU34" s="667">
        <f t="shared" si="30"/>
        <v>0</v>
      </c>
      <c r="AV34" s="102"/>
    </row>
    <row r="35" spans="1:48" s="54" customFormat="1">
      <c r="A35" s="80"/>
      <c r="B35" s="1127"/>
      <c r="C35" s="1128"/>
      <c r="D35" s="100"/>
      <c r="E35" s="662"/>
      <c r="F35" s="663"/>
      <c r="G35" s="664">
        <f>INT(E35*F35)</f>
        <v>0</v>
      </c>
      <c r="H35" s="665"/>
      <c r="I35" s="666">
        <f>INT(E35*H35)</f>
        <v>0</v>
      </c>
      <c r="J35" s="667">
        <f>F35-H35</f>
        <v>0</v>
      </c>
      <c r="K35" s="667">
        <f>G35-I35</f>
        <v>0</v>
      </c>
      <c r="L35" s="102"/>
      <c r="M35"/>
      <c r="N35" s="98"/>
      <c r="O35" s="1132"/>
      <c r="P35" s="100"/>
      <c r="Q35" s="662"/>
      <c r="R35" s="663"/>
      <c r="S35" s="664">
        <f t="shared" si="19"/>
        <v>0</v>
      </c>
      <c r="T35" s="665"/>
      <c r="U35" s="666">
        <f t="shared" si="20"/>
        <v>0</v>
      </c>
      <c r="V35" s="667">
        <f t="shared" si="21"/>
        <v>0</v>
      </c>
      <c r="W35" s="667">
        <f t="shared" si="22"/>
        <v>0</v>
      </c>
      <c r="X35" s="102"/>
      <c r="Y35"/>
      <c r="Z35" s="98"/>
      <c r="AA35" s="1132"/>
      <c r="AB35" s="100"/>
      <c r="AC35" s="662"/>
      <c r="AD35" s="663"/>
      <c r="AE35" s="664">
        <f t="shared" si="23"/>
        <v>0</v>
      </c>
      <c r="AF35" s="665"/>
      <c r="AG35" s="666">
        <f t="shared" si="24"/>
        <v>0</v>
      </c>
      <c r="AH35" s="667">
        <f t="shared" si="25"/>
        <v>0</v>
      </c>
      <c r="AI35" s="667">
        <f t="shared" si="26"/>
        <v>0</v>
      </c>
      <c r="AJ35" s="102"/>
      <c r="AK35"/>
      <c r="AL35" s="98"/>
      <c r="AM35" s="1132"/>
      <c r="AN35" s="100"/>
      <c r="AO35" s="662"/>
      <c r="AP35" s="663"/>
      <c r="AQ35" s="664">
        <f t="shared" si="27"/>
        <v>0</v>
      </c>
      <c r="AR35" s="665"/>
      <c r="AS35" s="666">
        <f t="shared" si="28"/>
        <v>0</v>
      </c>
      <c r="AT35" s="667">
        <f t="shared" si="29"/>
        <v>0</v>
      </c>
      <c r="AU35" s="667">
        <f t="shared" si="30"/>
        <v>0</v>
      </c>
      <c r="AV35" s="102"/>
    </row>
    <row r="36" spans="1:48" s="54" customFormat="1" ht="24" thickBot="1">
      <c r="A36" s="80"/>
      <c r="B36" s="1129"/>
      <c r="C36" s="1130"/>
      <c r="D36" s="101"/>
      <c r="E36" s="668"/>
      <c r="F36" s="669"/>
      <c r="G36" s="670">
        <f>INT(E36*F36)</f>
        <v>0</v>
      </c>
      <c r="H36" s="671"/>
      <c r="I36" s="672">
        <f>INT(E36*H36)</f>
        <v>0</v>
      </c>
      <c r="J36" s="673">
        <f>F36-H36</f>
        <v>0</v>
      </c>
      <c r="K36" s="673">
        <f>G36-I36</f>
        <v>0</v>
      </c>
      <c r="L36" s="102"/>
      <c r="M36"/>
      <c r="N36" s="1133"/>
      <c r="O36" s="1134"/>
      <c r="P36" s="101"/>
      <c r="Q36" s="668"/>
      <c r="R36" s="669"/>
      <c r="S36" s="670">
        <f t="shared" si="19"/>
        <v>0</v>
      </c>
      <c r="T36" s="671"/>
      <c r="U36" s="672">
        <f t="shared" si="20"/>
        <v>0</v>
      </c>
      <c r="V36" s="673">
        <f t="shared" si="21"/>
        <v>0</v>
      </c>
      <c r="W36" s="673">
        <f t="shared" si="22"/>
        <v>0</v>
      </c>
      <c r="X36" s="102"/>
      <c r="Y36"/>
      <c r="Z36" s="1133"/>
      <c r="AA36" s="1134"/>
      <c r="AB36" s="101"/>
      <c r="AC36" s="668"/>
      <c r="AD36" s="669"/>
      <c r="AE36" s="670">
        <f t="shared" si="23"/>
        <v>0</v>
      </c>
      <c r="AF36" s="671"/>
      <c r="AG36" s="672">
        <f t="shared" si="24"/>
        <v>0</v>
      </c>
      <c r="AH36" s="673">
        <f t="shared" si="25"/>
        <v>0</v>
      </c>
      <c r="AI36" s="673">
        <f t="shared" si="26"/>
        <v>0</v>
      </c>
      <c r="AJ36" s="102"/>
      <c r="AK36"/>
      <c r="AL36" s="1133"/>
      <c r="AM36" s="1134"/>
      <c r="AN36" s="101"/>
      <c r="AO36" s="668"/>
      <c r="AP36" s="669"/>
      <c r="AQ36" s="670">
        <f t="shared" si="27"/>
        <v>0</v>
      </c>
      <c r="AR36" s="671"/>
      <c r="AS36" s="672">
        <f t="shared" si="28"/>
        <v>0</v>
      </c>
      <c r="AT36" s="673">
        <f t="shared" si="29"/>
        <v>0</v>
      </c>
      <c r="AU36" s="673">
        <f t="shared" si="30"/>
        <v>0</v>
      </c>
      <c r="AV36" s="102"/>
    </row>
    <row r="37" spans="1:48" s="54" customFormat="1" ht="24.5" thickTop="1" thickBot="1">
      <c r="A37" s="80"/>
      <c r="B37" s="2018" t="s">
        <v>315</v>
      </c>
      <c r="C37" s="2019"/>
      <c r="D37" s="2019"/>
      <c r="E37" s="2019"/>
      <c r="F37" s="674"/>
      <c r="G37" s="674">
        <f>SUM(G27:G36)</f>
        <v>0</v>
      </c>
      <c r="H37" s="675"/>
      <c r="I37" s="675">
        <f>SUM(I27:I36)</f>
        <v>0</v>
      </c>
      <c r="J37" s="676"/>
      <c r="K37" s="676">
        <f>SUM(K27:K36)</f>
        <v>0</v>
      </c>
      <c r="L37" s="49"/>
      <c r="M37"/>
      <c r="N37" s="2018" t="s">
        <v>315</v>
      </c>
      <c r="O37" s="2019"/>
      <c r="P37" s="2019"/>
      <c r="Q37" s="2019"/>
      <c r="R37" s="674"/>
      <c r="S37" s="674">
        <f>SUM(S27:S36)</f>
        <v>0</v>
      </c>
      <c r="T37" s="675"/>
      <c r="U37" s="675">
        <f>SUM(U27:U36)</f>
        <v>0</v>
      </c>
      <c r="V37" s="676"/>
      <c r="W37" s="676">
        <f>SUM(W27:W36)</f>
        <v>0</v>
      </c>
      <c r="X37" s="49"/>
      <c r="Y37"/>
      <c r="Z37" s="2018" t="s">
        <v>315</v>
      </c>
      <c r="AA37" s="2019"/>
      <c r="AB37" s="2019"/>
      <c r="AC37" s="2019"/>
      <c r="AD37" s="674"/>
      <c r="AE37" s="674">
        <f>SUM(AE27:AE36)</f>
        <v>0</v>
      </c>
      <c r="AF37" s="675"/>
      <c r="AG37" s="675">
        <f>SUM(AG27:AG36)</f>
        <v>0</v>
      </c>
      <c r="AH37" s="676"/>
      <c r="AI37" s="676">
        <f>SUM(AI27:AI36)</f>
        <v>0</v>
      </c>
      <c r="AJ37" s="49"/>
      <c r="AK37"/>
      <c r="AL37" s="2018" t="s">
        <v>315</v>
      </c>
      <c r="AM37" s="2019"/>
      <c r="AN37" s="2019"/>
      <c r="AO37" s="2019"/>
      <c r="AP37" s="674"/>
      <c r="AQ37" s="674">
        <f>SUM(AQ27:AQ36)</f>
        <v>0</v>
      </c>
      <c r="AR37" s="675"/>
      <c r="AS37" s="675">
        <f>SUM(AS27:AS36)</f>
        <v>0</v>
      </c>
      <c r="AT37" s="676"/>
      <c r="AU37" s="676">
        <f>SUM(AU27:AU36)</f>
        <v>0</v>
      </c>
      <c r="AV37" s="49"/>
    </row>
    <row r="38" spans="1:48" s="54" customFormat="1">
      <c r="A38" s="80"/>
      <c r="B38" s="98"/>
      <c r="C38" s="1131"/>
      <c r="D38" s="100"/>
      <c r="E38" s="662"/>
      <c r="F38" s="663"/>
      <c r="G38" s="664">
        <f t="shared" ref="G38:G47" si="31">INT(E38*F38)</f>
        <v>0</v>
      </c>
      <c r="H38" s="665"/>
      <c r="I38" s="666">
        <f t="shared" ref="I38:I47" si="32">INT(E38*H38)</f>
        <v>0</v>
      </c>
      <c r="J38" s="667">
        <f t="shared" ref="J38:J47" si="33">F38-H38</f>
        <v>0</v>
      </c>
      <c r="K38" s="667">
        <f t="shared" ref="K38:K47" si="34">G38-I38</f>
        <v>0</v>
      </c>
      <c r="L38" s="102"/>
      <c r="M38"/>
      <c r="N38" s="98"/>
      <c r="O38" s="99"/>
      <c r="P38" s="100"/>
      <c r="Q38" s="662"/>
      <c r="R38" s="663"/>
      <c r="S38" s="664">
        <f t="shared" ref="S38:S47" si="35">INT(Q38*R38)</f>
        <v>0</v>
      </c>
      <c r="T38" s="665"/>
      <c r="U38" s="666">
        <f t="shared" ref="U38:U47" si="36">INT(Q38*T38)</f>
        <v>0</v>
      </c>
      <c r="V38" s="667">
        <f t="shared" ref="V38:V47" si="37">R38-T38</f>
        <v>0</v>
      </c>
      <c r="W38" s="667">
        <f t="shared" ref="W38:W47" si="38">S38-U38</f>
        <v>0</v>
      </c>
      <c r="X38" s="102"/>
      <c r="Y38"/>
      <c r="Z38" s="98"/>
      <c r="AA38" s="99"/>
      <c r="AB38" s="100"/>
      <c r="AC38" s="662"/>
      <c r="AD38" s="663"/>
      <c r="AE38" s="664">
        <f t="shared" ref="AE38:AE47" si="39">INT(AC38*AD38)</f>
        <v>0</v>
      </c>
      <c r="AF38" s="665"/>
      <c r="AG38" s="666">
        <f t="shared" ref="AG38:AG47" si="40">INT(AC38*AF38)</f>
        <v>0</v>
      </c>
      <c r="AH38" s="667">
        <f t="shared" ref="AH38:AH47" si="41">AD38-AF38</f>
        <v>0</v>
      </c>
      <c r="AI38" s="667">
        <f t="shared" ref="AI38:AI47" si="42">AE38-AG38</f>
        <v>0</v>
      </c>
      <c r="AJ38" s="102"/>
      <c r="AK38"/>
      <c r="AL38" s="98"/>
      <c r="AM38" s="99"/>
      <c r="AN38" s="100"/>
      <c r="AO38" s="662"/>
      <c r="AP38" s="663"/>
      <c r="AQ38" s="664">
        <f t="shared" ref="AQ38:AQ47" si="43">INT(AO38*AP38)</f>
        <v>0</v>
      </c>
      <c r="AR38" s="665"/>
      <c r="AS38" s="666">
        <f t="shared" ref="AS38:AS47" si="44">INT(AO38*AR38)</f>
        <v>0</v>
      </c>
      <c r="AT38" s="667">
        <f t="shared" ref="AT38:AT47" si="45">AP38-AR38</f>
        <v>0</v>
      </c>
      <c r="AU38" s="667">
        <f t="shared" ref="AU38:AU47" si="46">AQ38-AS38</f>
        <v>0</v>
      </c>
      <c r="AV38" s="102"/>
    </row>
    <row r="39" spans="1:48" s="54" customFormat="1">
      <c r="A39" s="80"/>
      <c r="B39" s="98"/>
      <c r="C39" s="1132"/>
      <c r="D39" s="100"/>
      <c r="E39" s="662"/>
      <c r="F39" s="663"/>
      <c r="G39" s="664">
        <f t="shared" si="31"/>
        <v>0</v>
      </c>
      <c r="H39" s="665"/>
      <c r="I39" s="666">
        <f t="shared" si="32"/>
        <v>0</v>
      </c>
      <c r="J39" s="667">
        <f t="shared" si="33"/>
        <v>0</v>
      </c>
      <c r="K39" s="667">
        <f t="shared" si="34"/>
        <v>0</v>
      </c>
      <c r="L39" s="102"/>
      <c r="M39"/>
      <c r="N39" s="98"/>
      <c r="O39" s="1132"/>
      <c r="P39" s="100"/>
      <c r="Q39" s="662"/>
      <c r="R39" s="663"/>
      <c r="S39" s="664">
        <f t="shared" si="35"/>
        <v>0</v>
      </c>
      <c r="T39" s="665"/>
      <c r="U39" s="666">
        <f t="shared" si="36"/>
        <v>0</v>
      </c>
      <c r="V39" s="667">
        <f t="shared" si="37"/>
        <v>0</v>
      </c>
      <c r="W39" s="667">
        <f t="shared" si="38"/>
        <v>0</v>
      </c>
      <c r="X39" s="102"/>
      <c r="Y39"/>
      <c r="Z39" s="98"/>
      <c r="AA39" s="1132"/>
      <c r="AB39" s="100"/>
      <c r="AC39" s="662"/>
      <c r="AD39" s="663"/>
      <c r="AE39" s="664">
        <f t="shared" si="39"/>
        <v>0</v>
      </c>
      <c r="AF39" s="665"/>
      <c r="AG39" s="666">
        <f t="shared" si="40"/>
        <v>0</v>
      </c>
      <c r="AH39" s="667">
        <f t="shared" si="41"/>
        <v>0</v>
      </c>
      <c r="AI39" s="667">
        <f t="shared" si="42"/>
        <v>0</v>
      </c>
      <c r="AJ39" s="102"/>
      <c r="AK39"/>
      <c r="AL39" s="98"/>
      <c r="AM39" s="1132"/>
      <c r="AN39" s="100"/>
      <c r="AO39" s="662"/>
      <c r="AP39" s="663"/>
      <c r="AQ39" s="664">
        <f t="shared" si="43"/>
        <v>0</v>
      </c>
      <c r="AR39" s="665"/>
      <c r="AS39" s="666">
        <f t="shared" si="44"/>
        <v>0</v>
      </c>
      <c r="AT39" s="667">
        <f t="shared" si="45"/>
        <v>0</v>
      </c>
      <c r="AU39" s="667">
        <f t="shared" si="46"/>
        <v>0</v>
      </c>
      <c r="AV39" s="102"/>
    </row>
    <row r="40" spans="1:48" s="54" customFormat="1">
      <c r="A40" s="80"/>
      <c r="B40" s="98"/>
      <c r="C40" s="1132"/>
      <c r="D40" s="100"/>
      <c r="E40" s="662"/>
      <c r="F40" s="663"/>
      <c r="G40" s="664">
        <f t="shared" si="31"/>
        <v>0</v>
      </c>
      <c r="H40" s="665"/>
      <c r="I40" s="666">
        <f t="shared" si="32"/>
        <v>0</v>
      </c>
      <c r="J40" s="667">
        <f t="shared" si="33"/>
        <v>0</v>
      </c>
      <c r="K40" s="667">
        <f t="shared" si="34"/>
        <v>0</v>
      </c>
      <c r="L40" s="102"/>
      <c r="M40"/>
      <c r="N40" s="98"/>
      <c r="O40" s="1132"/>
      <c r="P40" s="100"/>
      <c r="Q40" s="662"/>
      <c r="R40" s="663"/>
      <c r="S40" s="664">
        <f t="shared" si="35"/>
        <v>0</v>
      </c>
      <c r="T40" s="665"/>
      <c r="U40" s="666">
        <f t="shared" si="36"/>
        <v>0</v>
      </c>
      <c r="V40" s="667">
        <f t="shared" si="37"/>
        <v>0</v>
      </c>
      <c r="W40" s="667">
        <f t="shared" si="38"/>
        <v>0</v>
      </c>
      <c r="X40" s="102"/>
      <c r="Y40"/>
      <c r="Z40" s="98"/>
      <c r="AA40" s="1132"/>
      <c r="AB40" s="100"/>
      <c r="AC40" s="662"/>
      <c r="AD40" s="663"/>
      <c r="AE40" s="664">
        <f t="shared" si="39"/>
        <v>0</v>
      </c>
      <c r="AF40" s="665"/>
      <c r="AG40" s="666">
        <f t="shared" si="40"/>
        <v>0</v>
      </c>
      <c r="AH40" s="667">
        <f t="shared" si="41"/>
        <v>0</v>
      </c>
      <c r="AI40" s="667">
        <f t="shared" si="42"/>
        <v>0</v>
      </c>
      <c r="AJ40" s="102"/>
      <c r="AK40"/>
      <c r="AL40" s="98"/>
      <c r="AM40" s="1132"/>
      <c r="AN40" s="100"/>
      <c r="AO40" s="662"/>
      <c r="AP40" s="663"/>
      <c r="AQ40" s="664">
        <f t="shared" si="43"/>
        <v>0</v>
      </c>
      <c r="AR40" s="665"/>
      <c r="AS40" s="666">
        <f t="shared" si="44"/>
        <v>0</v>
      </c>
      <c r="AT40" s="667">
        <f t="shared" si="45"/>
        <v>0</v>
      </c>
      <c r="AU40" s="667">
        <f t="shared" si="46"/>
        <v>0</v>
      </c>
      <c r="AV40" s="102"/>
    </row>
    <row r="41" spans="1:48" s="54" customFormat="1">
      <c r="A41" s="80"/>
      <c r="B41" s="98"/>
      <c r="C41" s="1132"/>
      <c r="D41" s="100"/>
      <c r="E41" s="662"/>
      <c r="F41" s="663"/>
      <c r="G41" s="664">
        <f t="shared" si="31"/>
        <v>0</v>
      </c>
      <c r="H41" s="665"/>
      <c r="I41" s="666">
        <f t="shared" si="32"/>
        <v>0</v>
      </c>
      <c r="J41" s="667">
        <f t="shared" si="33"/>
        <v>0</v>
      </c>
      <c r="K41" s="667">
        <f t="shared" si="34"/>
        <v>0</v>
      </c>
      <c r="L41" s="102"/>
      <c r="M41"/>
      <c r="N41" s="98"/>
      <c r="O41" s="1132"/>
      <c r="P41" s="100"/>
      <c r="Q41" s="662"/>
      <c r="R41" s="663"/>
      <c r="S41" s="664">
        <f t="shared" si="35"/>
        <v>0</v>
      </c>
      <c r="T41" s="665"/>
      <c r="U41" s="666">
        <f t="shared" si="36"/>
        <v>0</v>
      </c>
      <c r="V41" s="667">
        <f t="shared" si="37"/>
        <v>0</v>
      </c>
      <c r="W41" s="667">
        <f t="shared" si="38"/>
        <v>0</v>
      </c>
      <c r="X41" s="102"/>
      <c r="Y41"/>
      <c r="Z41" s="98"/>
      <c r="AA41" s="1132"/>
      <c r="AB41" s="100"/>
      <c r="AC41" s="662"/>
      <c r="AD41" s="663"/>
      <c r="AE41" s="664">
        <f t="shared" si="39"/>
        <v>0</v>
      </c>
      <c r="AF41" s="665"/>
      <c r="AG41" s="666">
        <f t="shared" si="40"/>
        <v>0</v>
      </c>
      <c r="AH41" s="667">
        <f t="shared" si="41"/>
        <v>0</v>
      </c>
      <c r="AI41" s="667">
        <f t="shared" si="42"/>
        <v>0</v>
      </c>
      <c r="AJ41" s="102"/>
      <c r="AK41"/>
      <c r="AL41" s="98"/>
      <c r="AM41" s="1132"/>
      <c r="AN41" s="100"/>
      <c r="AO41" s="662"/>
      <c r="AP41" s="663"/>
      <c r="AQ41" s="664">
        <f t="shared" si="43"/>
        <v>0</v>
      </c>
      <c r="AR41" s="665"/>
      <c r="AS41" s="666">
        <f t="shared" si="44"/>
        <v>0</v>
      </c>
      <c r="AT41" s="667">
        <f t="shared" si="45"/>
        <v>0</v>
      </c>
      <c r="AU41" s="667">
        <f t="shared" si="46"/>
        <v>0</v>
      </c>
      <c r="AV41" s="102"/>
    </row>
    <row r="42" spans="1:48" s="54" customFormat="1">
      <c r="A42" s="80"/>
      <c r="B42" s="98"/>
      <c r="C42" s="1132"/>
      <c r="D42" s="100"/>
      <c r="E42" s="662"/>
      <c r="F42" s="663"/>
      <c r="G42" s="664">
        <f t="shared" si="31"/>
        <v>0</v>
      </c>
      <c r="H42" s="665"/>
      <c r="I42" s="666">
        <f t="shared" si="32"/>
        <v>0</v>
      </c>
      <c r="J42" s="667">
        <f t="shared" si="33"/>
        <v>0</v>
      </c>
      <c r="K42" s="667">
        <f t="shared" si="34"/>
        <v>0</v>
      </c>
      <c r="L42" s="102"/>
      <c r="M42"/>
      <c r="N42" s="98"/>
      <c r="O42" s="1132"/>
      <c r="P42" s="100"/>
      <c r="Q42" s="662"/>
      <c r="R42" s="663"/>
      <c r="S42" s="664">
        <f t="shared" si="35"/>
        <v>0</v>
      </c>
      <c r="T42" s="665"/>
      <c r="U42" s="666">
        <f t="shared" si="36"/>
        <v>0</v>
      </c>
      <c r="V42" s="667">
        <f t="shared" si="37"/>
        <v>0</v>
      </c>
      <c r="W42" s="667">
        <f t="shared" si="38"/>
        <v>0</v>
      </c>
      <c r="X42" s="102"/>
      <c r="Y42"/>
      <c r="Z42" s="98"/>
      <c r="AA42" s="1132"/>
      <c r="AB42" s="100"/>
      <c r="AC42" s="662"/>
      <c r="AD42" s="663"/>
      <c r="AE42" s="664">
        <f t="shared" si="39"/>
        <v>0</v>
      </c>
      <c r="AF42" s="665"/>
      <c r="AG42" s="666">
        <f t="shared" si="40"/>
        <v>0</v>
      </c>
      <c r="AH42" s="667">
        <f t="shared" si="41"/>
        <v>0</v>
      </c>
      <c r="AI42" s="667">
        <f t="shared" si="42"/>
        <v>0</v>
      </c>
      <c r="AJ42" s="102"/>
      <c r="AK42"/>
      <c r="AL42" s="98"/>
      <c r="AM42" s="1132"/>
      <c r="AN42" s="100"/>
      <c r="AO42" s="662"/>
      <c r="AP42" s="663"/>
      <c r="AQ42" s="664">
        <f t="shared" si="43"/>
        <v>0</v>
      </c>
      <c r="AR42" s="665"/>
      <c r="AS42" s="666">
        <f t="shared" si="44"/>
        <v>0</v>
      </c>
      <c r="AT42" s="667">
        <f t="shared" si="45"/>
        <v>0</v>
      </c>
      <c r="AU42" s="667">
        <f t="shared" si="46"/>
        <v>0</v>
      </c>
      <c r="AV42" s="102"/>
    </row>
    <row r="43" spans="1:48" s="54" customFormat="1">
      <c r="A43" s="80"/>
      <c r="B43" s="98"/>
      <c r="C43" s="1132"/>
      <c r="D43" s="100"/>
      <c r="E43" s="662"/>
      <c r="F43" s="663"/>
      <c r="G43" s="664">
        <f t="shared" si="31"/>
        <v>0</v>
      </c>
      <c r="H43" s="665"/>
      <c r="I43" s="666">
        <f t="shared" si="32"/>
        <v>0</v>
      </c>
      <c r="J43" s="667">
        <f t="shared" si="33"/>
        <v>0</v>
      </c>
      <c r="K43" s="667">
        <f t="shared" si="34"/>
        <v>0</v>
      </c>
      <c r="L43" s="102"/>
      <c r="M43"/>
      <c r="N43" s="98"/>
      <c r="O43" s="1132"/>
      <c r="P43" s="100"/>
      <c r="Q43" s="662"/>
      <c r="R43" s="663"/>
      <c r="S43" s="664">
        <f t="shared" si="35"/>
        <v>0</v>
      </c>
      <c r="T43" s="665"/>
      <c r="U43" s="666">
        <f t="shared" si="36"/>
        <v>0</v>
      </c>
      <c r="V43" s="667">
        <f t="shared" si="37"/>
        <v>0</v>
      </c>
      <c r="W43" s="667">
        <f t="shared" si="38"/>
        <v>0</v>
      </c>
      <c r="X43" s="102"/>
      <c r="Y43"/>
      <c r="Z43" s="98"/>
      <c r="AA43" s="1132"/>
      <c r="AB43" s="100"/>
      <c r="AC43" s="662"/>
      <c r="AD43" s="663"/>
      <c r="AE43" s="664">
        <f t="shared" si="39"/>
        <v>0</v>
      </c>
      <c r="AF43" s="665"/>
      <c r="AG43" s="666">
        <f t="shared" si="40"/>
        <v>0</v>
      </c>
      <c r="AH43" s="667">
        <f t="shared" si="41"/>
        <v>0</v>
      </c>
      <c r="AI43" s="667">
        <f t="shared" si="42"/>
        <v>0</v>
      </c>
      <c r="AJ43" s="102"/>
      <c r="AK43"/>
      <c r="AL43" s="98"/>
      <c r="AM43" s="1132"/>
      <c r="AN43" s="100"/>
      <c r="AO43" s="662"/>
      <c r="AP43" s="663"/>
      <c r="AQ43" s="664">
        <f t="shared" si="43"/>
        <v>0</v>
      </c>
      <c r="AR43" s="665"/>
      <c r="AS43" s="666">
        <f t="shared" si="44"/>
        <v>0</v>
      </c>
      <c r="AT43" s="667">
        <f t="shared" si="45"/>
        <v>0</v>
      </c>
      <c r="AU43" s="667">
        <f t="shared" si="46"/>
        <v>0</v>
      </c>
      <c r="AV43" s="102"/>
    </row>
    <row r="44" spans="1:48" s="54" customFormat="1">
      <c r="A44" s="80"/>
      <c r="B44" s="98"/>
      <c r="C44" s="1132"/>
      <c r="D44" s="100"/>
      <c r="E44" s="662"/>
      <c r="F44" s="663"/>
      <c r="G44" s="664">
        <f t="shared" si="31"/>
        <v>0</v>
      </c>
      <c r="H44" s="665"/>
      <c r="I44" s="666">
        <f t="shared" si="32"/>
        <v>0</v>
      </c>
      <c r="J44" s="667">
        <f t="shared" si="33"/>
        <v>0</v>
      </c>
      <c r="K44" s="667">
        <f t="shared" si="34"/>
        <v>0</v>
      </c>
      <c r="L44" s="102"/>
      <c r="M44"/>
      <c r="N44" s="98"/>
      <c r="O44" s="1132"/>
      <c r="P44" s="100"/>
      <c r="Q44" s="662"/>
      <c r="R44" s="663"/>
      <c r="S44" s="664">
        <f t="shared" si="35"/>
        <v>0</v>
      </c>
      <c r="T44" s="665"/>
      <c r="U44" s="666">
        <f t="shared" si="36"/>
        <v>0</v>
      </c>
      <c r="V44" s="667">
        <f t="shared" si="37"/>
        <v>0</v>
      </c>
      <c r="W44" s="667">
        <f t="shared" si="38"/>
        <v>0</v>
      </c>
      <c r="X44" s="102"/>
      <c r="Y44"/>
      <c r="Z44" s="98"/>
      <c r="AA44" s="1132"/>
      <c r="AB44" s="100"/>
      <c r="AC44" s="662"/>
      <c r="AD44" s="663"/>
      <c r="AE44" s="664">
        <f t="shared" si="39"/>
        <v>0</v>
      </c>
      <c r="AF44" s="665"/>
      <c r="AG44" s="666">
        <f t="shared" si="40"/>
        <v>0</v>
      </c>
      <c r="AH44" s="667">
        <f t="shared" si="41"/>
        <v>0</v>
      </c>
      <c r="AI44" s="667">
        <f t="shared" si="42"/>
        <v>0</v>
      </c>
      <c r="AJ44" s="102"/>
      <c r="AK44"/>
      <c r="AL44" s="98"/>
      <c r="AM44" s="1132"/>
      <c r="AN44" s="100"/>
      <c r="AO44" s="662"/>
      <c r="AP44" s="663"/>
      <c r="AQ44" s="664">
        <f t="shared" si="43"/>
        <v>0</v>
      </c>
      <c r="AR44" s="665"/>
      <c r="AS44" s="666">
        <f t="shared" si="44"/>
        <v>0</v>
      </c>
      <c r="AT44" s="667">
        <f t="shared" si="45"/>
        <v>0</v>
      </c>
      <c r="AU44" s="667">
        <f t="shared" si="46"/>
        <v>0</v>
      </c>
      <c r="AV44" s="102"/>
    </row>
    <row r="45" spans="1:48" s="54" customFormat="1">
      <c r="A45" s="80"/>
      <c r="B45" s="98"/>
      <c r="C45" s="1132"/>
      <c r="D45" s="100"/>
      <c r="E45" s="662"/>
      <c r="F45" s="663"/>
      <c r="G45" s="664">
        <f t="shared" si="31"/>
        <v>0</v>
      </c>
      <c r="H45" s="665"/>
      <c r="I45" s="666">
        <f t="shared" si="32"/>
        <v>0</v>
      </c>
      <c r="J45" s="667">
        <f t="shared" si="33"/>
        <v>0</v>
      </c>
      <c r="K45" s="667">
        <f t="shared" si="34"/>
        <v>0</v>
      </c>
      <c r="L45" s="102"/>
      <c r="M45"/>
      <c r="N45" s="98"/>
      <c r="O45" s="1132"/>
      <c r="P45" s="100"/>
      <c r="Q45" s="662"/>
      <c r="R45" s="663"/>
      <c r="S45" s="664">
        <f t="shared" si="35"/>
        <v>0</v>
      </c>
      <c r="T45" s="665"/>
      <c r="U45" s="666">
        <f t="shared" si="36"/>
        <v>0</v>
      </c>
      <c r="V45" s="667">
        <f t="shared" si="37"/>
        <v>0</v>
      </c>
      <c r="W45" s="667">
        <f t="shared" si="38"/>
        <v>0</v>
      </c>
      <c r="X45" s="102"/>
      <c r="Y45"/>
      <c r="Z45" s="98"/>
      <c r="AA45" s="1132"/>
      <c r="AB45" s="100"/>
      <c r="AC45" s="662"/>
      <c r="AD45" s="663"/>
      <c r="AE45" s="664">
        <f t="shared" si="39"/>
        <v>0</v>
      </c>
      <c r="AF45" s="665"/>
      <c r="AG45" s="666">
        <f t="shared" si="40"/>
        <v>0</v>
      </c>
      <c r="AH45" s="667">
        <f t="shared" si="41"/>
        <v>0</v>
      </c>
      <c r="AI45" s="667">
        <f t="shared" si="42"/>
        <v>0</v>
      </c>
      <c r="AJ45" s="102"/>
      <c r="AK45"/>
      <c r="AL45" s="98"/>
      <c r="AM45" s="1132"/>
      <c r="AN45" s="100"/>
      <c r="AO45" s="662"/>
      <c r="AP45" s="663"/>
      <c r="AQ45" s="664">
        <f t="shared" si="43"/>
        <v>0</v>
      </c>
      <c r="AR45" s="665"/>
      <c r="AS45" s="666">
        <f t="shared" si="44"/>
        <v>0</v>
      </c>
      <c r="AT45" s="667">
        <f t="shared" si="45"/>
        <v>0</v>
      </c>
      <c r="AU45" s="667">
        <f t="shared" si="46"/>
        <v>0</v>
      </c>
      <c r="AV45" s="102"/>
    </row>
    <row r="46" spans="1:48" s="54" customFormat="1">
      <c r="A46" s="80"/>
      <c r="B46" s="98"/>
      <c r="C46" s="1132"/>
      <c r="D46" s="100"/>
      <c r="E46" s="662"/>
      <c r="F46" s="663"/>
      <c r="G46" s="664">
        <f t="shared" si="31"/>
        <v>0</v>
      </c>
      <c r="H46" s="665"/>
      <c r="I46" s="666">
        <f t="shared" si="32"/>
        <v>0</v>
      </c>
      <c r="J46" s="667">
        <f t="shared" si="33"/>
        <v>0</v>
      </c>
      <c r="K46" s="667">
        <f t="shared" si="34"/>
        <v>0</v>
      </c>
      <c r="L46" s="102"/>
      <c r="M46"/>
      <c r="N46" s="98"/>
      <c r="O46" s="1132"/>
      <c r="P46" s="100"/>
      <c r="Q46" s="662"/>
      <c r="R46" s="663"/>
      <c r="S46" s="664">
        <f t="shared" si="35"/>
        <v>0</v>
      </c>
      <c r="T46" s="665"/>
      <c r="U46" s="666">
        <f t="shared" si="36"/>
        <v>0</v>
      </c>
      <c r="V46" s="667">
        <f t="shared" si="37"/>
        <v>0</v>
      </c>
      <c r="W46" s="667">
        <f t="shared" si="38"/>
        <v>0</v>
      </c>
      <c r="X46" s="102"/>
      <c r="Y46"/>
      <c r="Z46" s="98"/>
      <c r="AA46" s="1132"/>
      <c r="AB46" s="100"/>
      <c r="AC46" s="662"/>
      <c r="AD46" s="663"/>
      <c r="AE46" s="664">
        <f t="shared" si="39"/>
        <v>0</v>
      </c>
      <c r="AF46" s="665"/>
      <c r="AG46" s="666">
        <f t="shared" si="40"/>
        <v>0</v>
      </c>
      <c r="AH46" s="667">
        <f t="shared" si="41"/>
        <v>0</v>
      </c>
      <c r="AI46" s="667">
        <f t="shared" si="42"/>
        <v>0</v>
      </c>
      <c r="AJ46" s="102"/>
      <c r="AK46"/>
      <c r="AL46" s="98"/>
      <c r="AM46" s="1132"/>
      <c r="AN46" s="100"/>
      <c r="AO46" s="662"/>
      <c r="AP46" s="663"/>
      <c r="AQ46" s="664">
        <f t="shared" si="43"/>
        <v>0</v>
      </c>
      <c r="AR46" s="665"/>
      <c r="AS46" s="666">
        <f t="shared" si="44"/>
        <v>0</v>
      </c>
      <c r="AT46" s="667">
        <f t="shared" si="45"/>
        <v>0</v>
      </c>
      <c r="AU46" s="667">
        <f t="shared" si="46"/>
        <v>0</v>
      </c>
      <c r="AV46" s="102"/>
    </row>
    <row r="47" spans="1:48" s="54" customFormat="1" ht="24" thickBot="1">
      <c r="A47" s="80"/>
      <c r="B47" s="1133"/>
      <c r="C47" s="1134"/>
      <c r="D47" s="101"/>
      <c r="E47" s="668"/>
      <c r="F47" s="669"/>
      <c r="G47" s="670">
        <f t="shared" si="31"/>
        <v>0</v>
      </c>
      <c r="H47" s="671"/>
      <c r="I47" s="672">
        <f t="shared" si="32"/>
        <v>0</v>
      </c>
      <c r="J47" s="673">
        <f t="shared" si="33"/>
        <v>0</v>
      </c>
      <c r="K47" s="673">
        <f t="shared" si="34"/>
        <v>0</v>
      </c>
      <c r="L47" s="103"/>
      <c r="M47"/>
      <c r="N47" s="1133"/>
      <c r="O47" s="1134"/>
      <c r="P47" s="101"/>
      <c r="Q47" s="668"/>
      <c r="R47" s="669"/>
      <c r="S47" s="670">
        <f t="shared" si="35"/>
        <v>0</v>
      </c>
      <c r="T47" s="671"/>
      <c r="U47" s="672">
        <f t="shared" si="36"/>
        <v>0</v>
      </c>
      <c r="V47" s="673">
        <f t="shared" si="37"/>
        <v>0</v>
      </c>
      <c r="W47" s="673">
        <f t="shared" si="38"/>
        <v>0</v>
      </c>
      <c r="X47" s="103"/>
      <c r="Y47"/>
      <c r="Z47" s="1133"/>
      <c r="AA47" s="1134"/>
      <c r="AB47" s="101"/>
      <c r="AC47" s="668"/>
      <c r="AD47" s="669"/>
      <c r="AE47" s="670">
        <f t="shared" si="39"/>
        <v>0</v>
      </c>
      <c r="AF47" s="671"/>
      <c r="AG47" s="672">
        <f t="shared" si="40"/>
        <v>0</v>
      </c>
      <c r="AH47" s="673">
        <f t="shared" si="41"/>
        <v>0</v>
      </c>
      <c r="AI47" s="673">
        <f t="shared" si="42"/>
        <v>0</v>
      </c>
      <c r="AJ47" s="103"/>
      <c r="AK47"/>
      <c r="AL47" s="1133"/>
      <c r="AM47" s="1134"/>
      <c r="AN47" s="101"/>
      <c r="AO47" s="668"/>
      <c r="AP47" s="669"/>
      <c r="AQ47" s="670">
        <f t="shared" si="43"/>
        <v>0</v>
      </c>
      <c r="AR47" s="671"/>
      <c r="AS47" s="672">
        <f t="shared" si="44"/>
        <v>0</v>
      </c>
      <c r="AT47" s="673">
        <f t="shared" si="45"/>
        <v>0</v>
      </c>
      <c r="AU47" s="673">
        <f t="shared" si="46"/>
        <v>0</v>
      </c>
      <c r="AV47" s="103"/>
    </row>
    <row r="48" spans="1:48" s="54" customFormat="1" ht="24.5" thickTop="1" thickBot="1">
      <c r="A48" s="80"/>
      <c r="B48" s="2018" t="s">
        <v>314</v>
      </c>
      <c r="C48" s="2019"/>
      <c r="D48" s="2019"/>
      <c r="E48" s="2019"/>
      <c r="F48" s="674"/>
      <c r="G48" s="674">
        <f>SUM(G38:G47)</f>
        <v>0</v>
      </c>
      <c r="H48" s="675"/>
      <c r="I48" s="675">
        <f>SUM(I38:I47)</f>
        <v>0</v>
      </c>
      <c r="J48" s="676"/>
      <c r="K48" s="676">
        <f>SUM(K38:K47)</f>
        <v>0</v>
      </c>
      <c r="L48" s="48"/>
      <c r="M48"/>
      <c r="N48" s="2018" t="s">
        <v>314</v>
      </c>
      <c r="O48" s="2019"/>
      <c r="P48" s="2019"/>
      <c r="Q48" s="2019"/>
      <c r="R48" s="674"/>
      <c r="S48" s="674">
        <f>SUM(S38:S47)</f>
        <v>0</v>
      </c>
      <c r="T48" s="675"/>
      <c r="U48" s="675">
        <f>SUM(U38:U47)</f>
        <v>0</v>
      </c>
      <c r="V48" s="676"/>
      <c r="W48" s="676">
        <f>SUM(W38:W47)</f>
        <v>0</v>
      </c>
      <c r="X48" s="48"/>
      <c r="Y48"/>
      <c r="Z48" s="2018" t="s">
        <v>314</v>
      </c>
      <c r="AA48" s="2019"/>
      <c r="AB48" s="2019"/>
      <c r="AC48" s="2019"/>
      <c r="AD48" s="674"/>
      <c r="AE48" s="674">
        <f>SUM(AE38:AE47)</f>
        <v>0</v>
      </c>
      <c r="AF48" s="675"/>
      <c r="AG48" s="675">
        <f>SUM(AG38:AG47)</f>
        <v>0</v>
      </c>
      <c r="AH48" s="676"/>
      <c r="AI48" s="676">
        <f>SUM(AI38:AI47)</f>
        <v>0</v>
      </c>
      <c r="AJ48" s="48"/>
      <c r="AK48"/>
      <c r="AL48" s="2018" t="s">
        <v>314</v>
      </c>
      <c r="AM48" s="2019"/>
      <c r="AN48" s="2019"/>
      <c r="AO48" s="2019"/>
      <c r="AP48" s="674"/>
      <c r="AQ48" s="674">
        <f>SUM(AQ38:AQ47)</f>
        <v>0</v>
      </c>
      <c r="AR48" s="675"/>
      <c r="AS48" s="675">
        <f>SUM(AS38:AS47)</f>
        <v>0</v>
      </c>
      <c r="AT48" s="676"/>
      <c r="AU48" s="676">
        <f>SUM(AU38:AU47)</f>
        <v>0</v>
      </c>
      <c r="AV48" s="48"/>
    </row>
    <row r="49" spans="1:48" s="54" customFormat="1">
      <c r="A49" s="80"/>
      <c r="B49" s="98"/>
      <c r="C49" s="1131"/>
      <c r="D49" s="100"/>
      <c r="E49" s="662"/>
      <c r="F49" s="663"/>
      <c r="G49" s="664">
        <f t="shared" ref="G49:G58" si="47">INT(E49*F49)</f>
        <v>0</v>
      </c>
      <c r="H49" s="665"/>
      <c r="I49" s="666">
        <f t="shared" ref="I49:I58" si="48">INT(E49*H49)</f>
        <v>0</v>
      </c>
      <c r="J49" s="667">
        <f t="shared" ref="J49:J58" si="49">F49-H49</f>
        <v>0</v>
      </c>
      <c r="K49" s="667">
        <f t="shared" ref="K49:K58" si="50">G49-I49</f>
        <v>0</v>
      </c>
      <c r="L49" s="102"/>
      <c r="M49"/>
      <c r="N49" s="98"/>
      <c r="O49" s="99"/>
      <c r="P49" s="100"/>
      <c r="Q49" s="662"/>
      <c r="R49" s="663"/>
      <c r="S49" s="664">
        <f t="shared" ref="S49:S58" si="51">INT(Q49*R49)</f>
        <v>0</v>
      </c>
      <c r="T49" s="665"/>
      <c r="U49" s="666">
        <f t="shared" ref="U49:U58" si="52">INT(Q49*T49)</f>
        <v>0</v>
      </c>
      <c r="V49" s="667">
        <f t="shared" ref="V49:V58" si="53">R49-T49</f>
        <v>0</v>
      </c>
      <c r="W49" s="667">
        <f t="shared" ref="W49:W58" si="54">S49-U49</f>
        <v>0</v>
      </c>
      <c r="X49" s="102"/>
      <c r="Y49"/>
      <c r="Z49" s="98"/>
      <c r="AA49" s="99"/>
      <c r="AB49" s="100"/>
      <c r="AC49" s="662"/>
      <c r="AD49" s="663"/>
      <c r="AE49" s="664">
        <f t="shared" ref="AE49:AE58" si="55">INT(AC49*AD49)</f>
        <v>0</v>
      </c>
      <c r="AF49" s="665"/>
      <c r="AG49" s="666">
        <f t="shared" ref="AG49:AG58" si="56">INT(AC49*AF49)</f>
        <v>0</v>
      </c>
      <c r="AH49" s="667">
        <f t="shared" ref="AH49:AH58" si="57">AD49-AF49</f>
        <v>0</v>
      </c>
      <c r="AI49" s="667">
        <f t="shared" ref="AI49:AI58" si="58">AE49-AG49</f>
        <v>0</v>
      </c>
      <c r="AJ49" s="102"/>
      <c r="AK49"/>
      <c r="AL49" s="98"/>
      <c r="AM49" s="99"/>
      <c r="AN49" s="100"/>
      <c r="AO49" s="662"/>
      <c r="AP49" s="663"/>
      <c r="AQ49" s="664">
        <f t="shared" ref="AQ49:AQ58" si="59">INT(AO49*AP49)</f>
        <v>0</v>
      </c>
      <c r="AR49" s="665"/>
      <c r="AS49" s="666">
        <f t="shared" ref="AS49:AS58" si="60">INT(AO49*AR49)</f>
        <v>0</v>
      </c>
      <c r="AT49" s="667">
        <f t="shared" ref="AT49:AT58" si="61">AP49-AR49</f>
        <v>0</v>
      </c>
      <c r="AU49" s="667">
        <f t="shared" ref="AU49:AU58" si="62">AQ49-AS49</f>
        <v>0</v>
      </c>
      <c r="AV49" s="102"/>
    </row>
    <row r="50" spans="1:48" s="54" customFormat="1">
      <c r="A50" s="80"/>
      <c r="B50" s="98"/>
      <c r="C50" s="1132"/>
      <c r="D50" s="100"/>
      <c r="E50" s="662"/>
      <c r="F50" s="663"/>
      <c r="G50" s="664">
        <f t="shared" si="47"/>
        <v>0</v>
      </c>
      <c r="H50" s="665"/>
      <c r="I50" s="666">
        <f t="shared" si="48"/>
        <v>0</v>
      </c>
      <c r="J50" s="667">
        <f t="shared" si="49"/>
        <v>0</v>
      </c>
      <c r="K50" s="667">
        <f t="shared" si="50"/>
        <v>0</v>
      </c>
      <c r="L50" s="102"/>
      <c r="M50"/>
      <c r="N50" s="98"/>
      <c r="O50" s="1132"/>
      <c r="P50" s="100"/>
      <c r="Q50" s="662"/>
      <c r="R50" s="663"/>
      <c r="S50" s="664">
        <f t="shared" si="51"/>
        <v>0</v>
      </c>
      <c r="T50" s="665"/>
      <c r="U50" s="666">
        <f t="shared" si="52"/>
        <v>0</v>
      </c>
      <c r="V50" s="667">
        <f t="shared" si="53"/>
        <v>0</v>
      </c>
      <c r="W50" s="667">
        <f t="shared" si="54"/>
        <v>0</v>
      </c>
      <c r="X50" s="102"/>
      <c r="Y50"/>
      <c r="Z50" s="98"/>
      <c r="AA50" s="1132"/>
      <c r="AB50" s="100"/>
      <c r="AC50" s="662"/>
      <c r="AD50" s="663"/>
      <c r="AE50" s="664">
        <f t="shared" si="55"/>
        <v>0</v>
      </c>
      <c r="AF50" s="665"/>
      <c r="AG50" s="666">
        <f t="shared" si="56"/>
        <v>0</v>
      </c>
      <c r="AH50" s="667">
        <f t="shared" si="57"/>
        <v>0</v>
      </c>
      <c r="AI50" s="667">
        <f t="shared" si="58"/>
        <v>0</v>
      </c>
      <c r="AJ50" s="102"/>
      <c r="AK50"/>
      <c r="AL50" s="98"/>
      <c r="AM50" s="1132"/>
      <c r="AN50" s="100"/>
      <c r="AO50" s="662"/>
      <c r="AP50" s="663"/>
      <c r="AQ50" s="664">
        <f t="shared" si="59"/>
        <v>0</v>
      </c>
      <c r="AR50" s="665"/>
      <c r="AS50" s="666">
        <f t="shared" si="60"/>
        <v>0</v>
      </c>
      <c r="AT50" s="667">
        <f t="shared" si="61"/>
        <v>0</v>
      </c>
      <c r="AU50" s="667">
        <f t="shared" si="62"/>
        <v>0</v>
      </c>
      <c r="AV50" s="102"/>
    </row>
    <row r="51" spans="1:48" s="54" customFormat="1">
      <c r="A51" s="80"/>
      <c r="B51" s="98"/>
      <c r="C51" s="1132"/>
      <c r="D51" s="100"/>
      <c r="E51" s="662"/>
      <c r="F51" s="663"/>
      <c r="G51" s="664">
        <f t="shared" si="47"/>
        <v>0</v>
      </c>
      <c r="H51" s="665"/>
      <c r="I51" s="666">
        <f t="shared" si="48"/>
        <v>0</v>
      </c>
      <c r="J51" s="667">
        <f t="shared" si="49"/>
        <v>0</v>
      </c>
      <c r="K51" s="667">
        <f t="shared" si="50"/>
        <v>0</v>
      </c>
      <c r="L51" s="102"/>
      <c r="M51"/>
      <c r="N51" s="98"/>
      <c r="O51" s="1132"/>
      <c r="P51" s="100"/>
      <c r="Q51" s="662"/>
      <c r="R51" s="663"/>
      <c r="S51" s="664">
        <f t="shared" si="51"/>
        <v>0</v>
      </c>
      <c r="T51" s="665"/>
      <c r="U51" s="666">
        <f t="shared" si="52"/>
        <v>0</v>
      </c>
      <c r="V51" s="667">
        <f t="shared" si="53"/>
        <v>0</v>
      </c>
      <c r="W51" s="667">
        <f t="shared" si="54"/>
        <v>0</v>
      </c>
      <c r="X51" s="102"/>
      <c r="Y51"/>
      <c r="Z51" s="98"/>
      <c r="AA51" s="1132"/>
      <c r="AB51" s="100"/>
      <c r="AC51" s="662"/>
      <c r="AD51" s="663"/>
      <c r="AE51" s="664">
        <f t="shared" si="55"/>
        <v>0</v>
      </c>
      <c r="AF51" s="665"/>
      <c r="AG51" s="666">
        <f t="shared" si="56"/>
        <v>0</v>
      </c>
      <c r="AH51" s="667">
        <f t="shared" si="57"/>
        <v>0</v>
      </c>
      <c r="AI51" s="667">
        <f t="shared" si="58"/>
        <v>0</v>
      </c>
      <c r="AJ51" s="102"/>
      <c r="AK51"/>
      <c r="AL51" s="98"/>
      <c r="AM51" s="1132"/>
      <c r="AN51" s="100"/>
      <c r="AO51" s="662"/>
      <c r="AP51" s="663"/>
      <c r="AQ51" s="664">
        <f t="shared" si="59"/>
        <v>0</v>
      </c>
      <c r="AR51" s="665"/>
      <c r="AS51" s="666">
        <f t="shared" si="60"/>
        <v>0</v>
      </c>
      <c r="AT51" s="667">
        <f t="shared" si="61"/>
        <v>0</v>
      </c>
      <c r="AU51" s="667">
        <f t="shared" si="62"/>
        <v>0</v>
      </c>
      <c r="AV51" s="102"/>
    </row>
    <row r="52" spans="1:48" s="54" customFormat="1">
      <c r="A52" s="80"/>
      <c r="B52" s="98"/>
      <c r="C52" s="1132"/>
      <c r="D52" s="100"/>
      <c r="E52" s="662"/>
      <c r="F52" s="663"/>
      <c r="G52" s="664">
        <f t="shared" si="47"/>
        <v>0</v>
      </c>
      <c r="H52" s="665"/>
      <c r="I52" s="666">
        <f t="shared" si="48"/>
        <v>0</v>
      </c>
      <c r="J52" s="667">
        <f t="shared" si="49"/>
        <v>0</v>
      </c>
      <c r="K52" s="667">
        <f t="shared" si="50"/>
        <v>0</v>
      </c>
      <c r="L52" s="102"/>
      <c r="M52"/>
      <c r="N52" s="98"/>
      <c r="O52" s="1132"/>
      <c r="P52" s="100"/>
      <c r="Q52" s="662"/>
      <c r="R52" s="663"/>
      <c r="S52" s="664">
        <f t="shared" si="51"/>
        <v>0</v>
      </c>
      <c r="T52" s="665"/>
      <c r="U52" s="666">
        <f t="shared" si="52"/>
        <v>0</v>
      </c>
      <c r="V52" s="667">
        <f t="shared" si="53"/>
        <v>0</v>
      </c>
      <c r="W52" s="667">
        <f t="shared" si="54"/>
        <v>0</v>
      </c>
      <c r="X52" s="102"/>
      <c r="Y52"/>
      <c r="Z52" s="98"/>
      <c r="AA52" s="1132"/>
      <c r="AB52" s="100"/>
      <c r="AC52" s="662"/>
      <c r="AD52" s="663"/>
      <c r="AE52" s="664">
        <f t="shared" si="55"/>
        <v>0</v>
      </c>
      <c r="AF52" s="665"/>
      <c r="AG52" s="666">
        <f t="shared" si="56"/>
        <v>0</v>
      </c>
      <c r="AH52" s="667">
        <f t="shared" si="57"/>
        <v>0</v>
      </c>
      <c r="AI52" s="667">
        <f t="shared" si="58"/>
        <v>0</v>
      </c>
      <c r="AJ52" s="102"/>
      <c r="AK52"/>
      <c r="AL52" s="98"/>
      <c r="AM52" s="1132"/>
      <c r="AN52" s="100"/>
      <c r="AO52" s="662"/>
      <c r="AP52" s="663"/>
      <c r="AQ52" s="664">
        <f t="shared" si="59"/>
        <v>0</v>
      </c>
      <c r="AR52" s="665"/>
      <c r="AS52" s="666">
        <f t="shared" si="60"/>
        <v>0</v>
      </c>
      <c r="AT52" s="667">
        <f t="shared" si="61"/>
        <v>0</v>
      </c>
      <c r="AU52" s="667">
        <f t="shared" si="62"/>
        <v>0</v>
      </c>
      <c r="AV52" s="102"/>
    </row>
    <row r="53" spans="1:48" s="54" customFormat="1">
      <c r="A53" s="80"/>
      <c r="B53" s="98"/>
      <c r="C53" s="1132"/>
      <c r="D53" s="100"/>
      <c r="E53" s="662"/>
      <c r="F53" s="663"/>
      <c r="G53" s="664">
        <f t="shared" si="47"/>
        <v>0</v>
      </c>
      <c r="H53" s="665"/>
      <c r="I53" s="666">
        <f t="shared" si="48"/>
        <v>0</v>
      </c>
      <c r="J53" s="667">
        <f t="shared" si="49"/>
        <v>0</v>
      </c>
      <c r="K53" s="667">
        <f t="shared" si="50"/>
        <v>0</v>
      </c>
      <c r="L53" s="102"/>
      <c r="M53"/>
      <c r="N53" s="98"/>
      <c r="O53" s="1132"/>
      <c r="P53" s="100"/>
      <c r="Q53" s="662"/>
      <c r="R53" s="663"/>
      <c r="S53" s="664">
        <f t="shared" si="51"/>
        <v>0</v>
      </c>
      <c r="T53" s="665"/>
      <c r="U53" s="666">
        <f t="shared" si="52"/>
        <v>0</v>
      </c>
      <c r="V53" s="667">
        <f t="shared" si="53"/>
        <v>0</v>
      </c>
      <c r="W53" s="667">
        <f t="shared" si="54"/>
        <v>0</v>
      </c>
      <c r="X53" s="102"/>
      <c r="Y53"/>
      <c r="Z53" s="98"/>
      <c r="AA53" s="1132"/>
      <c r="AB53" s="100"/>
      <c r="AC53" s="662"/>
      <c r="AD53" s="663"/>
      <c r="AE53" s="664">
        <f t="shared" si="55"/>
        <v>0</v>
      </c>
      <c r="AF53" s="665"/>
      <c r="AG53" s="666">
        <f t="shared" si="56"/>
        <v>0</v>
      </c>
      <c r="AH53" s="667">
        <f t="shared" si="57"/>
        <v>0</v>
      </c>
      <c r="AI53" s="667">
        <f t="shared" si="58"/>
        <v>0</v>
      </c>
      <c r="AJ53" s="102"/>
      <c r="AK53"/>
      <c r="AL53" s="98"/>
      <c r="AM53" s="1132"/>
      <c r="AN53" s="100"/>
      <c r="AO53" s="662"/>
      <c r="AP53" s="663"/>
      <c r="AQ53" s="664">
        <f t="shared" si="59"/>
        <v>0</v>
      </c>
      <c r="AR53" s="665"/>
      <c r="AS53" s="666">
        <f t="shared" si="60"/>
        <v>0</v>
      </c>
      <c r="AT53" s="667">
        <f t="shared" si="61"/>
        <v>0</v>
      </c>
      <c r="AU53" s="667">
        <f t="shared" si="62"/>
        <v>0</v>
      </c>
      <c r="AV53" s="102"/>
    </row>
    <row r="54" spans="1:48" s="54" customFormat="1">
      <c r="A54" s="80"/>
      <c r="B54" s="98"/>
      <c r="C54" s="1132"/>
      <c r="D54" s="100"/>
      <c r="E54" s="662"/>
      <c r="F54" s="663"/>
      <c r="G54" s="664">
        <f t="shared" si="47"/>
        <v>0</v>
      </c>
      <c r="H54" s="665"/>
      <c r="I54" s="666">
        <f t="shared" si="48"/>
        <v>0</v>
      </c>
      <c r="J54" s="667">
        <f t="shared" si="49"/>
        <v>0</v>
      </c>
      <c r="K54" s="667">
        <f t="shared" si="50"/>
        <v>0</v>
      </c>
      <c r="L54" s="102"/>
      <c r="M54"/>
      <c r="N54" s="98"/>
      <c r="O54" s="1132"/>
      <c r="P54" s="100"/>
      <c r="Q54" s="662"/>
      <c r="R54" s="663"/>
      <c r="S54" s="664">
        <f t="shared" si="51"/>
        <v>0</v>
      </c>
      <c r="T54" s="665"/>
      <c r="U54" s="666">
        <f t="shared" si="52"/>
        <v>0</v>
      </c>
      <c r="V54" s="667">
        <f t="shared" si="53"/>
        <v>0</v>
      </c>
      <c r="W54" s="667">
        <f t="shared" si="54"/>
        <v>0</v>
      </c>
      <c r="X54" s="102"/>
      <c r="Y54"/>
      <c r="Z54" s="98"/>
      <c r="AA54" s="1132"/>
      <c r="AB54" s="100"/>
      <c r="AC54" s="662"/>
      <c r="AD54" s="663"/>
      <c r="AE54" s="664">
        <f t="shared" si="55"/>
        <v>0</v>
      </c>
      <c r="AF54" s="665"/>
      <c r="AG54" s="666">
        <f t="shared" si="56"/>
        <v>0</v>
      </c>
      <c r="AH54" s="667">
        <f t="shared" si="57"/>
        <v>0</v>
      </c>
      <c r="AI54" s="667">
        <f t="shared" si="58"/>
        <v>0</v>
      </c>
      <c r="AJ54" s="102"/>
      <c r="AK54"/>
      <c r="AL54" s="98"/>
      <c r="AM54" s="1132"/>
      <c r="AN54" s="100"/>
      <c r="AO54" s="662"/>
      <c r="AP54" s="663"/>
      <c r="AQ54" s="664">
        <f t="shared" si="59"/>
        <v>0</v>
      </c>
      <c r="AR54" s="665"/>
      <c r="AS54" s="666">
        <f t="shared" si="60"/>
        <v>0</v>
      </c>
      <c r="AT54" s="667">
        <f t="shared" si="61"/>
        <v>0</v>
      </c>
      <c r="AU54" s="667">
        <f t="shared" si="62"/>
        <v>0</v>
      </c>
      <c r="AV54" s="102"/>
    </row>
    <row r="55" spans="1:48" s="54" customFormat="1">
      <c r="A55" s="80"/>
      <c r="B55" s="98"/>
      <c r="C55" s="1132"/>
      <c r="D55" s="100"/>
      <c r="E55" s="662"/>
      <c r="F55" s="663"/>
      <c r="G55" s="664">
        <f t="shared" si="47"/>
        <v>0</v>
      </c>
      <c r="H55" s="665"/>
      <c r="I55" s="666">
        <f t="shared" si="48"/>
        <v>0</v>
      </c>
      <c r="J55" s="667">
        <f t="shared" si="49"/>
        <v>0</v>
      </c>
      <c r="K55" s="667">
        <f t="shared" si="50"/>
        <v>0</v>
      </c>
      <c r="L55" s="102"/>
      <c r="M55"/>
      <c r="N55" s="98"/>
      <c r="O55" s="1132"/>
      <c r="P55" s="100"/>
      <c r="Q55" s="662"/>
      <c r="R55" s="663"/>
      <c r="S55" s="664">
        <f t="shared" si="51"/>
        <v>0</v>
      </c>
      <c r="T55" s="665"/>
      <c r="U55" s="666">
        <f t="shared" si="52"/>
        <v>0</v>
      </c>
      <c r="V55" s="667">
        <f t="shared" si="53"/>
        <v>0</v>
      </c>
      <c r="W55" s="667">
        <f t="shared" si="54"/>
        <v>0</v>
      </c>
      <c r="X55" s="102"/>
      <c r="Y55"/>
      <c r="Z55" s="98"/>
      <c r="AA55" s="1132"/>
      <c r="AB55" s="100"/>
      <c r="AC55" s="662"/>
      <c r="AD55" s="663"/>
      <c r="AE55" s="664">
        <f t="shared" si="55"/>
        <v>0</v>
      </c>
      <c r="AF55" s="665"/>
      <c r="AG55" s="666">
        <f t="shared" si="56"/>
        <v>0</v>
      </c>
      <c r="AH55" s="667">
        <f t="shared" si="57"/>
        <v>0</v>
      </c>
      <c r="AI55" s="667">
        <f t="shared" si="58"/>
        <v>0</v>
      </c>
      <c r="AJ55" s="102"/>
      <c r="AK55"/>
      <c r="AL55" s="98"/>
      <c r="AM55" s="1132"/>
      <c r="AN55" s="100"/>
      <c r="AO55" s="662"/>
      <c r="AP55" s="663"/>
      <c r="AQ55" s="664">
        <f t="shared" si="59"/>
        <v>0</v>
      </c>
      <c r="AR55" s="665"/>
      <c r="AS55" s="666">
        <f t="shared" si="60"/>
        <v>0</v>
      </c>
      <c r="AT55" s="667">
        <f t="shared" si="61"/>
        <v>0</v>
      </c>
      <c r="AU55" s="667">
        <f t="shared" si="62"/>
        <v>0</v>
      </c>
      <c r="AV55" s="102"/>
    </row>
    <row r="56" spans="1:48" s="54" customFormat="1">
      <c r="A56" s="80"/>
      <c r="B56" s="98"/>
      <c r="C56" s="1132"/>
      <c r="D56" s="100"/>
      <c r="E56" s="662"/>
      <c r="F56" s="663"/>
      <c r="G56" s="664">
        <f t="shared" si="47"/>
        <v>0</v>
      </c>
      <c r="H56" s="665"/>
      <c r="I56" s="666">
        <f t="shared" si="48"/>
        <v>0</v>
      </c>
      <c r="J56" s="667">
        <f t="shared" si="49"/>
        <v>0</v>
      </c>
      <c r="K56" s="667">
        <f t="shared" si="50"/>
        <v>0</v>
      </c>
      <c r="L56" s="102"/>
      <c r="M56"/>
      <c r="N56" s="98"/>
      <c r="O56" s="1132"/>
      <c r="P56" s="100"/>
      <c r="Q56" s="662"/>
      <c r="R56" s="663"/>
      <c r="S56" s="664">
        <f t="shared" si="51"/>
        <v>0</v>
      </c>
      <c r="T56" s="665"/>
      <c r="U56" s="666">
        <f t="shared" si="52"/>
        <v>0</v>
      </c>
      <c r="V56" s="667">
        <f t="shared" si="53"/>
        <v>0</v>
      </c>
      <c r="W56" s="667">
        <f t="shared" si="54"/>
        <v>0</v>
      </c>
      <c r="X56" s="102"/>
      <c r="Y56"/>
      <c r="Z56" s="98"/>
      <c r="AA56" s="1132"/>
      <c r="AB56" s="100"/>
      <c r="AC56" s="662"/>
      <c r="AD56" s="663"/>
      <c r="AE56" s="664">
        <f t="shared" si="55"/>
        <v>0</v>
      </c>
      <c r="AF56" s="665"/>
      <c r="AG56" s="666">
        <f t="shared" si="56"/>
        <v>0</v>
      </c>
      <c r="AH56" s="667">
        <f t="shared" si="57"/>
        <v>0</v>
      </c>
      <c r="AI56" s="667">
        <f t="shared" si="58"/>
        <v>0</v>
      </c>
      <c r="AJ56" s="102"/>
      <c r="AK56"/>
      <c r="AL56" s="98"/>
      <c r="AM56" s="1132"/>
      <c r="AN56" s="100"/>
      <c r="AO56" s="662"/>
      <c r="AP56" s="663"/>
      <c r="AQ56" s="664">
        <f t="shared" si="59"/>
        <v>0</v>
      </c>
      <c r="AR56" s="665"/>
      <c r="AS56" s="666">
        <f t="shared" si="60"/>
        <v>0</v>
      </c>
      <c r="AT56" s="667">
        <f t="shared" si="61"/>
        <v>0</v>
      </c>
      <c r="AU56" s="667">
        <f t="shared" si="62"/>
        <v>0</v>
      </c>
      <c r="AV56" s="102"/>
    </row>
    <row r="57" spans="1:48" s="54" customFormat="1">
      <c r="A57" s="80"/>
      <c r="B57" s="98"/>
      <c r="C57" s="1132"/>
      <c r="D57" s="100"/>
      <c r="E57" s="662"/>
      <c r="F57" s="663"/>
      <c r="G57" s="664">
        <f t="shared" si="47"/>
        <v>0</v>
      </c>
      <c r="H57" s="665"/>
      <c r="I57" s="666">
        <f t="shared" si="48"/>
        <v>0</v>
      </c>
      <c r="J57" s="667">
        <f t="shared" si="49"/>
        <v>0</v>
      </c>
      <c r="K57" s="667">
        <f t="shared" si="50"/>
        <v>0</v>
      </c>
      <c r="L57" s="102"/>
      <c r="M57"/>
      <c r="N57" s="98"/>
      <c r="O57" s="1132"/>
      <c r="P57" s="100"/>
      <c r="Q57" s="662"/>
      <c r="R57" s="663"/>
      <c r="S57" s="664">
        <f t="shared" si="51"/>
        <v>0</v>
      </c>
      <c r="T57" s="665"/>
      <c r="U57" s="666">
        <f t="shared" si="52"/>
        <v>0</v>
      </c>
      <c r="V57" s="667">
        <f t="shared" si="53"/>
        <v>0</v>
      </c>
      <c r="W57" s="667">
        <f t="shared" si="54"/>
        <v>0</v>
      </c>
      <c r="X57" s="102"/>
      <c r="Y57"/>
      <c r="Z57" s="98"/>
      <c r="AA57" s="1132"/>
      <c r="AB57" s="100"/>
      <c r="AC57" s="662"/>
      <c r="AD57" s="663"/>
      <c r="AE57" s="664">
        <f t="shared" si="55"/>
        <v>0</v>
      </c>
      <c r="AF57" s="665"/>
      <c r="AG57" s="666">
        <f t="shared" si="56"/>
        <v>0</v>
      </c>
      <c r="AH57" s="667">
        <f t="shared" si="57"/>
        <v>0</v>
      </c>
      <c r="AI57" s="667">
        <f t="shared" si="58"/>
        <v>0</v>
      </c>
      <c r="AJ57" s="102"/>
      <c r="AK57"/>
      <c r="AL57" s="98"/>
      <c r="AM57" s="1132"/>
      <c r="AN57" s="100"/>
      <c r="AO57" s="662"/>
      <c r="AP57" s="663"/>
      <c r="AQ57" s="664">
        <f t="shared" si="59"/>
        <v>0</v>
      </c>
      <c r="AR57" s="665"/>
      <c r="AS57" s="666">
        <f t="shared" si="60"/>
        <v>0</v>
      </c>
      <c r="AT57" s="667">
        <f t="shared" si="61"/>
        <v>0</v>
      </c>
      <c r="AU57" s="667">
        <f t="shared" si="62"/>
        <v>0</v>
      </c>
      <c r="AV57" s="102"/>
    </row>
    <row r="58" spans="1:48" s="54" customFormat="1" ht="24" thickBot="1">
      <c r="A58" s="80"/>
      <c r="B58" s="1133"/>
      <c r="C58" s="1134"/>
      <c r="D58" s="101"/>
      <c r="E58" s="668"/>
      <c r="F58" s="669"/>
      <c r="G58" s="670">
        <f t="shared" si="47"/>
        <v>0</v>
      </c>
      <c r="H58" s="671"/>
      <c r="I58" s="672">
        <f t="shared" si="48"/>
        <v>0</v>
      </c>
      <c r="J58" s="673">
        <f t="shared" si="49"/>
        <v>0</v>
      </c>
      <c r="K58" s="673">
        <f t="shared" si="50"/>
        <v>0</v>
      </c>
      <c r="L58" s="103"/>
      <c r="M58"/>
      <c r="N58" s="1133"/>
      <c r="O58" s="1134"/>
      <c r="P58" s="101"/>
      <c r="Q58" s="668"/>
      <c r="R58" s="669"/>
      <c r="S58" s="670">
        <f t="shared" si="51"/>
        <v>0</v>
      </c>
      <c r="T58" s="671"/>
      <c r="U58" s="672">
        <f t="shared" si="52"/>
        <v>0</v>
      </c>
      <c r="V58" s="673">
        <f t="shared" si="53"/>
        <v>0</v>
      </c>
      <c r="W58" s="673">
        <f t="shared" si="54"/>
        <v>0</v>
      </c>
      <c r="X58" s="103"/>
      <c r="Y58"/>
      <c r="Z58" s="1133"/>
      <c r="AA58" s="1134"/>
      <c r="AB58" s="101"/>
      <c r="AC58" s="668"/>
      <c r="AD58" s="669"/>
      <c r="AE58" s="670">
        <f t="shared" si="55"/>
        <v>0</v>
      </c>
      <c r="AF58" s="671"/>
      <c r="AG58" s="672">
        <f t="shared" si="56"/>
        <v>0</v>
      </c>
      <c r="AH58" s="673">
        <f t="shared" si="57"/>
        <v>0</v>
      </c>
      <c r="AI58" s="673">
        <f t="shared" si="58"/>
        <v>0</v>
      </c>
      <c r="AJ58" s="103"/>
      <c r="AK58"/>
      <c r="AL58" s="1133"/>
      <c r="AM58" s="1134"/>
      <c r="AN58" s="101"/>
      <c r="AO58" s="668"/>
      <c r="AP58" s="669"/>
      <c r="AQ58" s="670">
        <f t="shared" si="59"/>
        <v>0</v>
      </c>
      <c r="AR58" s="671"/>
      <c r="AS58" s="672">
        <f t="shared" si="60"/>
        <v>0</v>
      </c>
      <c r="AT58" s="673">
        <f t="shared" si="61"/>
        <v>0</v>
      </c>
      <c r="AU58" s="673">
        <f t="shared" si="62"/>
        <v>0</v>
      </c>
      <c r="AV58" s="103"/>
    </row>
    <row r="59" spans="1:48" s="54" customFormat="1" ht="24.5" thickTop="1" thickBot="1">
      <c r="A59" s="80"/>
      <c r="B59" s="2018" t="s">
        <v>338</v>
      </c>
      <c r="C59" s="2019"/>
      <c r="D59" s="2019"/>
      <c r="E59" s="2019"/>
      <c r="F59" s="674"/>
      <c r="G59" s="674">
        <f>SUM(G49:G58)</f>
        <v>0</v>
      </c>
      <c r="H59" s="675"/>
      <c r="I59" s="675">
        <f>SUM(I49:I58)</f>
        <v>0</v>
      </c>
      <c r="J59" s="676"/>
      <c r="K59" s="676">
        <f>SUM(K49:K58)</f>
        <v>0</v>
      </c>
      <c r="L59" s="48"/>
      <c r="M59"/>
      <c r="N59" s="2018" t="s">
        <v>338</v>
      </c>
      <c r="O59" s="2019"/>
      <c r="P59" s="2019"/>
      <c r="Q59" s="2019"/>
      <c r="R59" s="674"/>
      <c r="S59" s="674">
        <f>SUM(S49:S58)</f>
        <v>0</v>
      </c>
      <c r="T59" s="675"/>
      <c r="U59" s="675">
        <f>SUM(U49:U58)</f>
        <v>0</v>
      </c>
      <c r="V59" s="676"/>
      <c r="W59" s="676">
        <f>SUM(W49:W58)</f>
        <v>0</v>
      </c>
      <c r="X59" s="48"/>
      <c r="Y59"/>
      <c r="Z59" s="2018" t="s">
        <v>338</v>
      </c>
      <c r="AA59" s="2019"/>
      <c r="AB59" s="2019"/>
      <c r="AC59" s="2019"/>
      <c r="AD59" s="674"/>
      <c r="AE59" s="674">
        <f>SUM(AE49:AE58)</f>
        <v>0</v>
      </c>
      <c r="AF59" s="675"/>
      <c r="AG59" s="675">
        <f>SUM(AG49:AG58)</f>
        <v>0</v>
      </c>
      <c r="AH59" s="676"/>
      <c r="AI59" s="676">
        <f>SUM(AI49:AI58)</f>
        <v>0</v>
      </c>
      <c r="AJ59" s="48"/>
      <c r="AK59"/>
      <c r="AL59" s="2018" t="s">
        <v>338</v>
      </c>
      <c r="AM59" s="2019"/>
      <c r="AN59" s="2019"/>
      <c r="AO59" s="2019"/>
      <c r="AP59" s="674"/>
      <c r="AQ59" s="674">
        <f>SUM(AQ49:AQ58)</f>
        <v>0</v>
      </c>
      <c r="AR59" s="675"/>
      <c r="AS59" s="675">
        <f>SUM(AS49:AS58)</f>
        <v>0</v>
      </c>
      <c r="AT59" s="676"/>
      <c r="AU59" s="676">
        <f>SUM(AU49:AU58)</f>
        <v>0</v>
      </c>
      <c r="AV59" s="48"/>
    </row>
    <row r="60" spans="1:48" s="54" customFormat="1">
      <c r="A60" s="80"/>
      <c r="B60" s="98"/>
      <c r="C60" s="1131"/>
      <c r="D60" s="100"/>
      <c r="E60" s="662"/>
      <c r="F60" s="663"/>
      <c r="G60" s="664">
        <f t="shared" ref="G60:G69" si="63">INT(E60*F60)</f>
        <v>0</v>
      </c>
      <c r="H60" s="665"/>
      <c r="I60" s="666">
        <f t="shared" ref="I60:I69" si="64">INT(E60*H60)</f>
        <v>0</v>
      </c>
      <c r="J60" s="667">
        <f t="shared" ref="J60:J69" si="65">F60-H60</f>
        <v>0</v>
      </c>
      <c r="K60" s="667">
        <f t="shared" ref="K60:K69" si="66">G60-I60</f>
        <v>0</v>
      </c>
      <c r="L60" s="102"/>
      <c r="M60"/>
      <c r="N60" s="98"/>
      <c r="O60" s="1131"/>
      <c r="P60" s="100"/>
      <c r="Q60" s="662"/>
      <c r="R60" s="663"/>
      <c r="S60" s="664">
        <f t="shared" ref="S60:S69" si="67">INT(Q60*R60)</f>
        <v>0</v>
      </c>
      <c r="T60" s="665"/>
      <c r="U60" s="666">
        <f t="shared" ref="U60:U69" si="68">INT(Q60*T60)</f>
        <v>0</v>
      </c>
      <c r="V60" s="667">
        <f t="shared" ref="V60:V69" si="69">R60-T60</f>
        <v>0</v>
      </c>
      <c r="W60" s="667">
        <f t="shared" ref="W60:W69" si="70">S60-U60</f>
        <v>0</v>
      </c>
      <c r="X60" s="102"/>
      <c r="Y60"/>
      <c r="Z60" s="98"/>
      <c r="AA60" s="99"/>
      <c r="AB60" s="100"/>
      <c r="AC60" s="662"/>
      <c r="AD60" s="663"/>
      <c r="AE60" s="664">
        <f t="shared" ref="AE60:AE69" si="71">INT(AC60*AD60)</f>
        <v>0</v>
      </c>
      <c r="AF60" s="665"/>
      <c r="AG60" s="666">
        <f t="shared" ref="AG60:AG69" si="72">INT(AC60*AF60)</f>
        <v>0</v>
      </c>
      <c r="AH60" s="667">
        <f t="shared" ref="AH60:AH69" si="73">AD60-AF60</f>
        <v>0</v>
      </c>
      <c r="AI60" s="667">
        <f t="shared" ref="AI60:AI69" si="74">AE60-AG60</f>
        <v>0</v>
      </c>
      <c r="AJ60" s="102"/>
      <c r="AK60"/>
      <c r="AL60" s="98"/>
      <c r="AM60" s="99"/>
      <c r="AN60" s="100"/>
      <c r="AO60" s="662"/>
      <c r="AP60" s="663"/>
      <c r="AQ60" s="664">
        <f t="shared" ref="AQ60:AQ69" si="75">INT(AO60*AP60)</f>
        <v>0</v>
      </c>
      <c r="AR60" s="665"/>
      <c r="AS60" s="666">
        <f t="shared" ref="AS60:AS69" si="76">INT(AO60*AR60)</f>
        <v>0</v>
      </c>
      <c r="AT60" s="667">
        <f t="shared" ref="AT60:AT69" si="77">AP60-AR60</f>
        <v>0</v>
      </c>
      <c r="AU60" s="667">
        <f t="shared" ref="AU60:AU69" si="78">AQ60-AS60</f>
        <v>0</v>
      </c>
      <c r="AV60" s="102"/>
    </row>
    <row r="61" spans="1:48" s="54" customFormat="1">
      <c r="A61" s="80"/>
      <c r="B61" s="98"/>
      <c r="C61" s="1132"/>
      <c r="D61" s="100"/>
      <c r="E61" s="662"/>
      <c r="F61" s="663"/>
      <c r="G61" s="664">
        <f t="shared" si="63"/>
        <v>0</v>
      </c>
      <c r="H61" s="665"/>
      <c r="I61" s="666">
        <f t="shared" si="64"/>
        <v>0</v>
      </c>
      <c r="J61" s="667">
        <f t="shared" si="65"/>
        <v>0</v>
      </c>
      <c r="K61" s="667">
        <f t="shared" si="66"/>
        <v>0</v>
      </c>
      <c r="L61" s="102"/>
      <c r="M61"/>
      <c r="N61" s="98"/>
      <c r="O61" s="1132"/>
      <c r="P61" s="100"/>
      <c r="Q61" s="662"/>
      <c r="R61" s="663"/>
      <c r="S61" s="664">
        <f t="shared" si="67"/>
        <v>0</v>
      </c>
      <c r="T61" s="665"/>
      <c r="U61" s="666">
        <f t="shared" si="68"/>
        <v>0</v>
      </c>
      <c r="V61" s="667">
        <f t="shared" si="69"/>
        <v>0</v>
      </c>
      <c r="W61" s="667">
        <f t="shared" si="70"/>
        <v>0</v>
      </c>
      <c r="X61" s="102"/>
      <c r="Y61"/>
      <c r="Z61" s="98"/>
      <c r="AA61" s="1132"/>
      <c r="AB61" s="100"/>
      <c r="AC61" s="662"/>
      <c r="AD61" s="663"/>
      <c r="AE61" s="664">
        <f t="shared" si="71"/>
        <v>0</v>
      </c>
      <c r="AF61" s="665"/>
      <c r="AG61" s="666">
        <f t="shared" si="72"/>
        <v>0</v>
      </c>
      <c r="AH61" s="667">
        <f t="shared" si="73"/>
        <v>0</v>
      </c>
      <c r="AI61" s="667">
        <f t="shared" si="74"/>
        <v>0</v>
      </c>
      <c r="AJ61" s="102"/>
      <c r="AK61"/>
      <c r="AL61" s="98"/>
      <c r="AM61" s="1132"/>
      <c r="AN61" s="100"/>
      <c r="AO61" s="662"/>
      <c r="AP61" s="663"/>
      <c r="AQ61" s="664">
        <f t="shared" si="75"/>
        <v>0</v>
      </c>
      <c r="AR61" s="665"/>
      <c r="AS61" s="666">
        <f t="shared" si="76"/>
        <v>0</v>
      </c>
      <c r="AT61" s="667">
        <f t="shared" si="77"/>
        <v>0</v>
      </c>
      <c r="AU61" s="667">
        <f t="shared" si="78"/>
        <v>0</v>
      </c>
      <c r="AV61" s="102"/>
    </row>
    <row r="62" spans="1:48" s="54" customFormat="1">
      <c r="A62" s="80"/>
      <c r="B62" s="98"/>
      <c r="C62" s="1132"/>
      <c r="D62" s="100"/>
      <c r="E62" s="662"/>
      <c r="F62" s="663"/>
      <c r="G62" s="664">
        <f t="shared" si="63"/>
        <v>0</v>
      </c>
      <c r="H62" s="665"/>
      <c r="I62" s="666">
        <f t="shared" si="64"/>
        <v>0</v>
      </c>
      <c r="J62" s="667">
        <f t="shared" si="65"/>
        <v>0</v>
      </c>
      <c r="K62" s="667">
        <f t="shared" si="66"/>
        <v>0</v>
      </c>
      <c r="L62" s="102"/>
      <c r="M62"/>
      <c r="N62" s="98"/>
      <c r="O62" s="1132"/>
      <c r="P62" s="100"/>
      <c r="Q62" s="662"/>
      <c r="R62" s="663"/>
      <c r="S62" s="664">
        <f t="shared" si="67"/>
        <v>0</v>
      </c>
      <c r="T62" s="665"/>
      <c r="U62" s="666">
        <f t="shared" si="68"/>
        <v>0</v>
      </c>
      <c r="V62" s="667">
        <f t="shared" si="69"/>
        <v>0</v>
      </c>
      <c r="W62" s="667">
        <f t="shared" si="70"/>
        <v>0</v>
      </c>
      <c r="X62" s="102"/>
      <c r="Y62"/>
      <c r="Z62" s="98"/>
      <c r="AA62" s="1132"/>
      <c r="AB62" s="100"/>
      <c r="AC62" s="662"/>
      <c r="AD62" s="663"/>
      <c r="AE62" s="664">
        <f t="shared" si="71"/>
        <v>0</v>
      </c>
      <c r="AF62" s="665"/>
      <c r="AG62" s="666">
        <f t="shared" si="72"/>
        <v>0</v>
      </c>
      <c r="AH62" s="667">
        <f t="shared" si="73"/>
        <v>0</v>
      </c>
      <c r="AI62" s="667">
        <f t="shared" si="74"/>
        <v>0</v>
      </c>
      <c r="AJ62" s="102"/>
      <c r="AK62"/>
      <c r="AL62" s="98"/>
      <c r="AM62" s="1132"/>
      <c r="AN62" s="100"/>
      <c r="AO62" s="662"/>
      <c r="AP62" s="663"/>
      <c r="AQ62" s="664">
        <f t="shared" si="75"/>
        <v>0</v>
      </c>
      <c r="AR62" s="665"/>
      <c r="AS62" s="666">
        <f t="shared" si="76"/>
        <v>0</v>
      </c>
      <c r="AT62" s="667">
        <f t="shared" si="77"/>
        <v>0</v>
      </c>
      <c r="AU62" s="667">
        <f t="shared" si="78"/>
        <v>0</v>
      </c>
      <c r="AV62" s="102"/>
    </row>
    <row r="63" spans="1:48" s="54" customFormat="1">
      <c r="A63" s="80"/>
      <c r="B63" s="98"/>
      <c r="C63" s="1132"/>
      <c r="D63" s="100"/>
      <c r="E63" s="662"/>
      <c r="F63" s="663"/>
      <c r="G63" s="664">
        <f t="shared" si="63"/>
        <v>0</v>
      </c>
      <c r="H63" s="665"/>
      <c r="I63" s="666">
        <f t="shared" si="64"/>
        <v>0</v>
      </c>
      <c r="J63" s="667">
        <f t="shared" si="65"/>
        <v>0</v>
      </c>
      <c r="K63" s="667">
        <f t="shared" si="66"/>
        <v>0</v>
      </c>
      <c r="L63" s="102"/>
      <c r="M63"/>
      <c r="N63" s="98"/>
      <c r="O63" s="1132"/>
      <c r="P63" s="100"/>
      <c r="Q63" s="662"/>
      <c r="R63" s="663"/>
      <c r="S63" s="664">
        <f t="shared" si="67"/>
        <v>0</v>
      </c>
      <c r="T63" s="665"/>
      <c r="U63" s="666">
        <f t="shared" si="68"/>
        <v>0</v>
      </c>
      <c r="V63" s="667">
        <f t="shared" si="69"/>
        <v>0</v>
      </c>
      <c r="W63" s="667">
        <f t="shared" si="70"/>
        <v>0</v>
      </c>
      <c r="X63" s="102"/>
      <c r="Y63"/>
      <c r="Z63" s="98"/>
      <c r="AA63" s="1132"/>
      <c r="AB63" s="100"/>
      <c r="AC63" s="662"/>
      <c r="AD63" s="663"/>
      <c r="AE63" s="664">
        <f t="shared" si="71"/>
        <v>0</v>
      </c>
      <c r="AF63" s="665"/>
      <c r="AG63" s="666">
        <f t="shared" si="72"/>
        <v>0</v>
      </c>
      <c r="AH63" s="667">
        <f t="shared" si="73"/>
        <v>0</v>
      </c>
      <c r="AI63" s="667">
        <f t="shared" si="74"/>
        <v>0</v>
      </c>
      <c r="AJ63" s="102"/>
      <c r="AK63"/>
      <c r="AL63" s="98"/>
      <c r="AM63" s="1132"/>
      <c r="AN63" s="100"/>
      <c r="AO63" s="662"/>
      <c r="AP63" s="663"/>
      <c r="AQ63" s="664">
        <f t="shared" si="75"/>
        <v>0</v>
      </c>
      <c r="AR63" s="665"/>
      <c r="AS63" s="666">
        <f t="shared" si="76"/>
        <v>0</v>
      </c>
      <c r="AT63" s="667">
        <f t="shared" si="77"/>
        <v>0</v>
      </c>
      <c r="AU63" s="667">
        <f t="shared" si="78"/>
        <v>0</v>
      </c>
      <c r="AV63" s="102"/>
    </row>
    <row r="64" spans="1:48" s="54" customFormat="1">
      <c r="A64" s="80"/>
      <c r="B64" s="98"/>
      <c r="C64" s="1132"/>
      <c r="D64" s="100"/>
      <c r="E64" s="662"/>
      <c r="F64" s="663"/>
      <c r="G64" s="664">
        <f t="shared" si="63"/>
        <v>0</v>
      </c>
      <c r="H64" s="665"/>
      <c r="I64" s="666">
        <f t="shared" si="64"/>
        <v>0</v>
      </c>
      <c r="J64" s="667">
        <f t="shared" si="65"/>
        <v>0</v>
      </c>
      <c r="K64" s="667">
        <f t="shared" si="66"/>
        <v>0</v>
      </c>
      <c r="L64" s="102"/>
      <c r="M64"/>
      <c r="N64" s="98"/>
      <c r="O64" s="1132"/>
      <c r="P64" s="100"/>
      <c r="Q64" s="662"/>
      <c r="R64" s="663"/>
      <c r="S64" s="664">
        <f t="shared" si="67"/>
        <v>0</v>
      </c>
      <c r="T64" s="665"/>
      <c r="U64" s="666">
        <f t="shared" si="68"/>
        <v>0</v>
      </c>
      <c r="V64" s="667">
        <f t="shared" si="69"/>
        <v>0</v>
      </c>
      <c r="W64" s="667">
        <f t="shared" si="70"/>
        <v>0</v>
      </c>
      <c r="X64" s="102"/>
      <c r="Y64"/>
      <c r="Z64" s="98"/>
      <c r="AA64" s="1132"/>
      <c r="AB64" s="100"/>
      <c r="AC64" s="662"/>
      <c r="AD64" s="663"/>
      <c r="AE64" s="664">
        <f t="shared" si="71"/>
        <v>0</v>
      </c>
      <c r="AF64" s="665"/>
      <c r="AG64" s="666">
        <f t="shared" si="72"/>
        <v>0</v>
      </c>
      <c r="AH64" s="667">
        <f t="shared" si="73"/>
        <v>0</v>
      </c>
      <c r="AI64" s="667">
        <f t="shared" si="74"/>
        <v>0</v>
      </c>
      <c r="AJ64" s="102"/>
      <c r="AK64"/>
      <c r="AL64" s="98"/>
      <c r="AM64" s="1132"/>
      <c r="AN64" s="100"/>
      <c r="AO64" s="662"/>
      <c r="AP64" s="663"/>
      <c r="AQ64" s="664">
        <f t="shared" si="75"/>
        <v>0</v>
      </c>
      <c r="AR64" s="665"/>
      <c r="AS64" s="666">
        <f t="shared" si="76"/>
        <v>0</v>
      </c>
      <c r="AT64" s="667">
        <f t="shared" si="77"/>
        <v>0</v>
      </c>
      <c r="AU64" s="667">
        <f t="shared" si="78"/>
        <v>0</v>
      </c>
      <c r="AV64" s="102"/>
    </row>
    <row r="65" spans="1:48" s="54" customFormat="1">
      <c r="A65" s="80"/>
      <c r="B65" s="98"/>
      <c r="C65" s="1132"/>
      <c r="D65" s="100"/>
      <c r="E65" s="662"/>
      <c r="F65" s="663"/>
      <c r="G65" s="664">
        <f t="shared" si="63"/>
        <v>0</v>
      </c>
      <c r="H65" s="665"/>
      <c r="I65" s="666">
        <f t="shared" si="64"/>
        <v>0</v>
      </c>
      <c r="J65" s="667">
        <f t="shared" si="65"/>
        <v>0</v>
      </c>
      <c r="K65" s="667">
        <f t="shared" si="66"/>
        <v>0</v>
      </c>
      <c r="L65" s="102"/>
      <c r="M65"/>
      <c r="N65" s="98"/>
      <c r="O65" s="1132"/>
      <c r="P65" s="100"/>
      <c r="Q65" s="662"/>
      <c r="R65" s="663"/>
      <c r="S65" s="664">
        <f t="shared" si="67"/>
        <v>0</v>
      </c>
      <c r="T65" s="665"/>
      <c r="U65" s="666">
        <f t="shared" si="68"/>
        <v>0</v>
      </c>
      <c r="V65" s="667">
        <f t="shared" si="69"/>
        <v>0</v>
      </c>
      <c r="W65" s="667">
        <f t="shared" si="70"/>
        <v>0</v>
      </c>
      <c r="X65" s="102"/>
      <c r="Y65"/>
      <c r="Z65" s="98"/>
      <c r="AA65" s="1132"/>
      <c r="AB65" s="100"/>
      <c r="AC65" s="662"/>
      <c r="AD65" s="663"/>
      <c r="AE65" s="664">
        <f t="shared" si="71"/>
        <v>0</v>
      </c>
      <c r="AF65" s="665"/>
      <c r="AG65" s="666">
        <f t="shared" si="72"/>
        <v>0</v>
      </c>
      <c r="AH65" s="667">
        <f t="shared" si="73"/>
        <v>0</v>
      </c>
      <c r="AI65" s="667">
        <f t="shared" si="74"/>
        <v>0</v>
      </c>
      <c r="AJ65" s="102"/>
      <c r="AK65"/>
      <c r="AL65" s="98"/>
      <c r="AM65" s="1132"/>
      <c r="AN65" s="100"/>
      <c r="AO65" s="662"/>
      <c r="AP65" s="663"/>
      <c r="AQ65" s="664">
        <f t="shared" si="75"/>
        <v>0</v>
      </c>
      <c r="AR65" s="665"/>
      <c r="AS65" s="666">
        <f t="shared" si="76"/>
        <v>0</v>
      </c>
      <c r="AT65" s="667">
        <f t="shared" si="77"/>
        <v>0</v>
      </c>
      <c r="AU65" s="667">
        <f t="shared" si="78"/>
        <v>0</v>
      </c>
      <c r="AV65" s="102"/>
    </row>
    <row r="66" spans="1:48" s="54" customFormat="1">
      <c r="A66" s="80"/>
      <c r="B66" s="98"/>
      <c r="C66" s="1132"/>
      <c r="D66" s="100"/>
      <c r="E66" s="662"/>
      <c r="F66" s="663"/>
      <c r="G66" s="664">
        <f t="shared" si="63"/>
        <v>0</v>
      </c>
      <c r="H66" s="665"/>
      <c r="I66" s="666">
        <f t="shared" si="64"/>
        <v>0</v>
      </c>
      <c r="J66" s="667">
        <f t="shared" si="65"/>
        <v>0</v>
      </c>
      <c r="K66" s="667">
        <f t="shared" si="66"/>
        <v>0</v>
      </c>
      <c r="L66" s="102"/>
      <c r="M66"/>
      <c r="N66" s="98"/>
      <c r="O66" s="1132"/>
      <c r="P66" s="100"/>
      <c r="Q66" s="662"/>
      <c r="R66" s="663"/>
      <c r="S66" s="664">
        <f t="shared" si="67"/>
        <v>0</v>
      </c>
      <c r="T66" s="665"/>
      <c r="U66" s="666">
        <f t="shared" si="68"/>
        <v>0</v>
      </c>
      <c r="V66" s="667">
        <f t="shared" si="69"/>
        <v>0</v>
      </c>
      <c r="W66" s="667">
        <f t="shared" si="70"/>
        <v>0</v>
      </c>
      <c r="X66" s="102"/>
      <c r="Y66"/>
      <c r="Z66" s="98"/>
      <c r="AA66" s="1132"/>
      <c r="AB66" s="100"/>
      <c r="AC66" s="662"/>
      <c r="AD66" s="663"/>
      <c r="AE66" s="664">
        <f t="shared" si="71"/>
        <v>0</v>
      </c>
      <c r="AF66" s="665"/>
      <c r="AG66" s="666">
        <f t="shared" si="72"/>
        <v>0</v>
      </c>
      <c r="AH66" s="667">
        <f t="shared" si="73"/>
        <v>0</v>
      </c>
      <c r="AI66" s="667">
        <f t="shared" si="74"/>
        <v>0</v>
      </c>
      <c r="AJ66" s="102"/>
      <c r="AK66"/>
      <c r="AL66" s="98"/>
      <c r="AM66" s="1132"/>
      <c r="AN66" s="100"/>
      <c r="AO66" s="662"/>
      <c r="AP66" s="663"/>
      <c r="AQ66" s="664">
        <f t="shared" si="75"/>
        <v>0</v>
      </c>
      <c r="AR66" s="665"/>
      <c r="AS66" s="666">
        <f t="shared" si="76"/>
        <v>0</v>
      </c>
      <c r="AT66" s="667">
        <f t="shared" si="77"/>
        <v>0</v>
      </c>
      <c r="AU66" s="667">
        <f t="shared" si="78"/>
        <v>0</v>
      </c>
      <c r="AV66" s="102"/>
    </row>
    <row r="67" spans="1:48" s="54" customFormat="1">
      <c r="A67" s="80"/>
      <c r="B67" s="98"/>
      <c r="C67" s="1132"/>
      <c r="D67" s="100"/>
      <c r="E67" s="662"/>
      <c r="F67" s="663"/>
      <c r="G67" s="664">
        <f t="shared" si="63"/>
        <v>0</v>
      </c>
      <c r="H67" s="665"/>
      <c r="I67" s="666">
        <f t="shared" si="64"/>
        <v>0</v>
      </c>
      <c r="J67" s="667">
        <f t="shared" si="65"/>
        <v>0</v>
      </c>
      <c r="K67" s="667">
        <f t="shared" si="66"/>
        <v>0</v>
      </c>
      <c r="L67" s="102"/>
      <c r="M67"/>
      <c r="N67" s="98"/>
      <c r="O67" s="1132"/>
      <c r="P67" s="100"/>
      <c r="Q67" s="662"/>
      <c r="R67" s="663"/>
      <c r="S67" s="664">
        <f t="shared" si="67"/>
        <v>0</v>
      </c>
      <c r="T67" s="665"/>
      <c r="U67" s="666">
        <f t="shared" si="68"/>
        <v>0</v>
      </c>
      <c r="V67" s="667">
        <f t="shared" si="69"/>
        <v>0</v>
      </c>
      <c r="W67" s="667">
        <f t="shared" si="70"/>
        <v>0</v>
      </c>
      <c r="X67" s="102"/>
      <c r="Y67"/>
      <c r="Z67" s="98"/>
      <c r="AA67" s="1132"/>
      <c r="AB67" s="100"/>
      <c r="AC67" s="662"/>
      <c r="AD67" s="663"/>
      <c r="AE67" s="664">
        <f t="shared" si="71"/>
        <v>0</v>
      </c>
      <c r="AF67" s="665"/>
      <c r="AG67" s="666">
        <f t="shared" si="72"/>
        <v>0</v>
      </c>
      <c r="AH67" s="667">
        <f t="shared" si="73"/>
        <v>0</v>
      </c>
      <c r="AI67" s="667">
        <f t="shared" si="74"/>
        <v>0</v>
      </c>
      <c r="AJ67" s="102"/>
      <c r="AK67"/>
      <c r="AL67" s="98"/>
      <c r="AM67" s="1132"/>
      <c r="AN67" s="100"/>
      <c r="AO67" s="662"/>
      <c r="AP67" s="663"/>
      <c r="AQ67" s="664">
        <f t="shared" si="75"/>
        <v>0</v>
      </c>
      <c r="AR67" s="665"/>
      <c r="AS67" s="666">
        <f t="shared" si="76"/>
        <v>0</v>
      </c>
      <c r="AT67" s="667">
        <f t="shared" si="77"/>
        <v>0</v>
      </c>
      <c r="AU67" s="667">
        <f t="shared" si="78"/>
        <v>0</v>
      </c>
      <c r="AV67" s="102"/>
    </row>
    <row r="68" spans="1:48" s="54" customFormat="1">
      <c r="A68" s="80"/>
      <c r="B68" s="98"/>
      <c r="C68" s="1132"/>
      <c r="D68" s="100"/>
      <c r="E68" s="662"/>
      <c r="F68" s="663"/>
      <c r="G68" s="664">
        <f t="shared" si="63"/>
        <v>0</v>
      </c>
      <c r="H68" s="665"/>
      <c r="I68" s="666">
        <f t="shared" si="64"/>
        <v>0</v>
      </c>
      <c r="J68" s="667">
        <f t="shared" si="65"/>
        <v>0</v>
      </c>
      <c r="K68" s="667">
        <f t="shared" si="66"/>
        <v>0</v>
      </c>
      <c r="L68" s="102"/>
      <c r="M68"/>
      <c r="N68" s="98"/>
      <c r="O68" s="1132"/>
      <c r="P68" s="100"/>
      <c r="Q68" s="662"/>
      <c r="R68" s="663"/>
      <c r="S68" s="664">
        <f t="shared" si="67"/>
        <v>0</v>
      </c>
      <c r="T68" s="665"/>
      <c r="U68" s="666">
        <f t="shared" si="68"/>
        <v>0</v>
      </c>
      <c r="V68" s="667">
        <f t="shared" si="69"/>
        <v>0</v>
      </c>
      <c r="W68" s="667">
        <f t="shared" si="70"/>
        <v>0</v>
      </c>
      <c r="X68" s="102"/>
      <c r="Y68"/>
      <c r="Z68" s="98"/>
      <c r="AA68" s="1132"/>
      <c r="AB68" s="100"/>
      <c r="AC68" s="662"/>
      <c r="AD68" s="663"/>
      <c r="AE68" s="664">
        <f t="shared" si="71"/>
        <v>0</v>
      </c>
      <c r="AF68" s="665"/>
      <c r="AG68" s="666">
        <f t="shared" si="72"/>
        <v>0</v>
      </c>
      <c r="AH68" s="667">
        <f t="shared" si="73"/>
        <v>0</v>
      </c>
      <c r="AI68" s="667">
        <f t="shared" si="74"/>
        <v>0</v>
      </c>
      <c r="AJ68" s="102"/>
      <c r="AK68"/>
      <c r="AL68" s="98"/>
      <c r="AM68" s="1132"/>
      <c r="AN68" s="100"/>
      <c r="AO68" s="662"/>
      <c r="AP68" s="663"/>
      <c r="AQ68" s="664">
        <f t="shared" si="75"/>
        <v>0</v>
      </c>
      <c r="AR68" s="665"/>
      <c r="AS68" s="666">
        <f t="shared" si="76"/>
        <v>0</v>
      </c>
      <c r="AT68" s="667">
        <f t="shared" si="77"/>
        <v>0</v>
      </c>
      <c r="AU68" s="667">
        <f t="shared" si="78"/>
        <v>0</v>
      </c>
      <c r="AV68" s="102"/>
    </row>
    <row r="69" spans="1:48" s="54" customFormat="1" ht="24" thickBot="1">
      <c r="A69" s="80"/>
      <c r="B69" s="1133"/>
      <c r="C69" s="1134"/>
      <c r="D69" s="101"/>
      <c r="E69" s="668"/>
      <c r="F69" s="669"/>
      <c r="G69" s="670">
        <f t="shared" si="63"/>
        <v>0</v>
      </c>
      <c r="H69" s="671"/>
      <c r="I69" s="672">
        <f t="shared" si="64"/>
        <v>0</v>
      </c>
      <c r="J69" s="673">
        <f t="shared" si="65"/>
        <v>0</v>
      </c>
      <c r="K69" s="673">
        <f t="shared" si="66"/>
        <v>0</v>
      </c>
      <c r="L69" s="103"/>
      <c r="M69"/>
      <c r="N69" s="1133"/>
      <c r="O69" s="1134"/>
      <c r="P69" s="101"/>
      <c r="Q69" s="668"/>
      <c r="R69" s="669"/>
      <c r="S69" s="670">
        <f t="shared" si="67"/>
        <v>0</v>
      </c>
      <c r="T69" s="671"/>
      <c r="U69" s="672">
        <f t="shared" si="68"/>
        <v>0</v>
      </c>
      <c r="V69" s="673">
        <f t="shared" si="69"/>
        <v>0</v>
      </c>
      <c r="W69" s="673">
        <f t="shared" si="70"/>
        <v>0</v>
      </c>
      <c r="X69" s="103"/>
      <c r="Y69"/>
      <c r="Z69" s="1133"/>
      <c r="AA69" s="1134"/>
      <c r="AB69" s="101"/>
      <c r="AC69" s="668"/>
      <c r="AD69" s="669"/>
      <c r="AE69" s="670">
        <f t="shared" si="71"/>
        <v>0</v>
      </c>
      <c r="AF69" s="671"/>
      <c r="AG69" s="672">
        <f t="shared" si="72"/>
        <v>0</v>
      </c>
      <c r="AH69" s="673">
        <f t="shared" si="73"/>
        <v>0</v>
      </c>
      <c r="AI69" s="673">
        <f t="shared" si="74"/>
        <v>0</v>
      </c>
      <c r="AJ69" s="103"/>
      <c r="AK69"/>
      <c r="AL69" s="1133"/>
      <c r="AM69" s="1134"/>
      <c r="AN69" s="101"/>
      <c r="AO69" s="668"/>
      <c r="AP69" s="669"/>
      <c r="AQ69" s="670">
        <f t="shared" si="75"/>
        <v>0</v>
      </c>
      <c r="AR69" s="671"/>
      <c r="AS69" s="672">
        <f t="shared" si="76"/>
        <v>0</v>
      </c>
      <c r="AT69" s="673">
        <f t="shared" si="77"/>
        <v>0</v>
      </c>
      <c r="AU69" s="673">
        <f t="shared" si="78"/>
        <v>0</v>
      </c>
      <c r="AV69" s="103"/>
    </row>
    <row r="70" spans="1:48" s="54" customFormat="1" ht="24.5" thickTop="1" thickBot="1">
      <c r="A70" s="80"/>
      <c r="B70" s="2018" t="s">
        <v>339</v>
      </c>
      <c r="C70" s="2019"/>
      <c r="D70" s="2019"/>
      <c r="E70" s="2019"/>
      <c r="F70" s="674"/>
      <c r="G70" s="674">
        <f>SUM(G60:G69)</f>
        <v>0</v>
      </c>
      <c r="H70" s="675"/>
      <c r="I70" s="675">
        <f>SUM(I60:I69)</f>
        <v>0</v>
      </c>
      <c r="J70" s="676"/>
      <c r="K70" s="676">
        <f>SUM(K60:K69)</f>
        <v>0</v>
      </c>
      <c r="L70" s="48"/>
      <c r="M70"/>
      <c r="N70" s="2018" t="s">
        <v>339</v>
      </c>
      <c r="O70" s="2019"/>
      <c r="P70" s="2019"/>
      <c r="Q70" s="2019"/>
      <c r="R70" s="674"/>
      <c r="S70" s="674">
        <f>SUM(S60:S69)</f>
        <v>0</v>
      </c>
      <c r="T70" s="675"/>
      <c r="U70" s="675">
        <f>SUM(U60:U69)</f>
        <v>0</v>
      </c>
      <c r="V70" s="676"/>
      <c r="W70" s="676">
        <f>SUM(W60:W69)</f>
        <v>0</v>
      </c>
      <c r="X70" s="48"/>
      <c r="Y70"/>
      <c r="Z70" s="2018" t="s">
        <v>339</v>
      </c>
      <c r="AA70" s="2019"/>
      <c r="AB70" s="2019"/>
      <c r="AC70" s="2019"/>
      <c r="AD70" s="674"/>
      <c r="AE70" s="674">
        <f>SUM(AE60:AE69)</f>
        <v>0</v>
      </c>
      <c r="AF70" s="675"/>
      <c r="AG70" s="675">
        <f>SUM(AG60:AG69)</f>
        <v>0</v>
      </c>
      <c r="AH70" s="676"/>
      <c r="AI70" s="676">
        <f>SUM(AI60:AI69)</f>
        <v>0</v>
      </c>
      <c r="AJ70" s="48"/>
      <c r="AK70"/>
      <c r="AL70" s="2018" t="s">
        <v>339</v>
      </c>
      <c r="AM70" s="2019"/>
      <c r="AN70" s="2019"/>
      <c r="AO70" s="2019"/>
      <c r="AP70" s="674"/>
      <c r="AQ70" s="674">
        <f>SUM(AQ60:AQ69)</f>
        <v>0</v>
      </c>
      <c r="AR70" s="675"/>
      <c r="AS70" s="675">
        <f>SUM(AS60:AS69)</f>
        <v>0</v>
      </c>
      <c r="AT70" s="676"/>
      <c r="AU70" s="676">
        <f>SUM(AU60:AU69)</f>
        <v>0</v>
      </c>
      <c r="AV70" s="48"/>
    </row>
    <row r="71" spans="1:48" s="54" customFormat="1" ht="42" thickBot="1">
      <c r="A71" s="84"/>
      <c r="B71" s="2043" t="s">
        <v>292</v>
      </c>
      <c r="C71" s="2044"/>
      <c r="D71" s="2044"/>
      <c r="E71" s="2044"/>
      <c r="F71" s="677"/>
      <c r="G71" s="677">
        <f>SUM(G26,G37,G48,G59,G70)</f>
        <v>0</v>
      </c>
      <c r="H71" s="678"/>
      <c r="I71" s="678">
        <f>SUM(I26,I37,I48,I59,I70)</f>
        <v>0</v>
      </c>
      <c r="J71" s="679"/>
      <c r="K71" s="679">
        <f>SUM(K26,K37,K48,K59,K70)</f>
        <v>0</v>
      </c>
      <c r="L71" s="55"/>
      <c r="M71"/>
      <c r="N71" s="2043" t="s">
        <v>292</v>
      </c>
      <c r="O71" s="2044"/>
      <c r="P71" s="2044"/>
      <c r="Q71" s="2044"/>
      <c r="R71" s="677"/>
      <c r="S71" s="677">
        <f>SUM(S26,S37,S48,S59,S70)</f>
        <v>0</v>
      </c>
      <c r="T71" s="678"/>
      <c r="U71" s="678">
        <f>SUM(U26,U37,U48,U59,U70)</f>
        <v>0</v>
      </c>
      <c r="V71" s="679"/>
      <c r="W71" s="679">
        <f>SUM(W26,W37,W48,W59,W70)</f>
        <v>0</v>
      </c>
      <c r="X71" s="55"/>
      <c r="Y71"/>
      <c r="Z71" s="2043" t="s">
        <v>292</v>
      </c>
      <c r="AA71" s="2044"/>
      <c r="AB71" s="2044"/>
      <c r="AC71" s="2044"/>
      <c r="AD71" s="677"/>
      <c r="AE71" s="677">
        <f>SUM(AE26,AE37,AE48,AE59,AE70)</f>
        <v>0</v>
      </c>
      <c r="AF71" s="678"/>
      <c r="AG71" s="678">
        <f>SUM(AG26,AG37,AG48,AG59,AG70)</f>
        <v>0</v>
      </c>
      <c r="AH71" s="679"/>
      <c r="AI71" s="679">
        <f>SUM(AI26,AI37,AI48,AI59,AI70)</f>
        <v>0</v>
      </c>
      <c r="AJ71" s="55"/>
      <c r="AK71"/>
      <c r="AL71" s="2043" t="s">
        <v>292</v>
      </c>
      <c r="AM71" s="2044"/>
      <c r="AN71" s="2044"/>
      <c r="AO71" s="2044"/>
      <c r="AP71" s="677"/>
      <c r="AQ71" s="677">
        <f>SUM(AQ26,AQ37,AQ48,AQ59,AQ70)</f>
        <v>0</v>
      </c>
      <c r="AR71" s="678"/>
      <c r="AS71" s="678">
        <f>SUM(AS26,AS37,AS48,AS59,AS70)</f>
        <v>0</v>
      </c>
      <c r="AT71" s="679"/>
      <c r="AU71" s="679">
        <f>SUM(AU26,AU37,AU48,AU59,AU70)</f>
        <v>0</v>
      </c>
      <c r="AV71" s="55"/>
    </row>
  </sheetData>
  <sheetProtection insertRows="0" deleteRows="0"/>
  <mergeCells count="72">
    <mergeCell ref="AL9:AU10"/>
    <mergeCell ref="B7:L7"/>
    <mergeCell ref="N7:X7"/>
    <mergeCell ref="Z7:AJ7"/>
    <mergeCell ref="AL7:AV7"/>
    <mergeCell ref="B12:L12"/>
    <mergeCell ref="N12:X12"/>
    <mergeCell ref="Z12:AJ12"/>
    <mergeCell ref="B9:K10"/>
    <mergeCell ref="N9:W10"/>
    <mergeCell ref="Z9:AI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22"/>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&amp;R&amp;K00-041R6高層ZEH-M_ver.1.1</oddFooter>
  </headerFooter>
  <colBreaks count="3" manualBreakCount="3">
    <brk id="12" min="5" max="71" man="1"/>
    <brk id="24" min="5" max="71" man="1"/>
    <brk id="36" min="5" max="71" man="1"/>
  </colBreaks>
  <ignoredErrors>
    <ignoredError sqref="G26 I26 K26 G37 I37 K37 G48 I48 K48 G59 I59 K59 S26 U26 W26 S37 U37 W37 S48 U48 W48 S59 U59 W59 AE26 AG26 AI26 AE37 AG37 AI37 AI48 AG48 AE48 AE59 AG59 AI59 AQ26 AS26 AU26 AQ37 AS37 AU37 AU48 AS48 AQ48 AQ59 AS59 AU59"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8E0E82C0-1C5F-4CF4-B961-03C773B5AEB9}">
            <xm:f>入力シート!$F$13="単年度事業"</xm:f>
            <x14:dxf>
              <fill>
                <patternFill>
                  <bgColor theme="0" tint="-0.499984740745262"/>
                </patternFill>
              </fill>
            </x14:dxf>
          </x14:cfRule>
          <xm:sqref>M6:AV71</xm:sqref>
        </x14:conditionalFormatting>
        <x14:conditionalFormatting xmlns:xm="http://schemas.microsoft.com/office/excel/2006/main">
          <x14:cfRule type="expression" priority="2" id="{D49F487B-04A1-4CB5-8CD4-7DA9B2EEDC4E}">
            <xm:f>入力シート!$F$13="2年度事業（1年目）"</xm:f>
            <x14:dxf>
              <fill>
                <patternFill>
                  <bgColor theme="0" tint="-0.499984740745262"/>
                </patternFill>
              </fill>
            </x14:dxf>
          </x14:cfRule>
          <xm:sqref>Y6:AV71</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m:sqref>AK6:AV71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A1:R54"/>
  <sheetViews>
    <sheetView showGridLines="0" view="pageBreakPreview" topLeftCell="B1" zoomScale="85" zoomScaleNormal="100" zoomScaleSheetLayoutView="85" workbookViewId="0">
      <selection activeCell="C7" sqref="C7"/>
    </sheetView>
  </sheetViews>
  <sheetFormatPr defaultColWidth="9" defaultRowHeight="13"/>
  <cols>
    <col min="1" max="1" width="1.5" style="450" hidden="1" customWidth="1"/>
    <col min="2" max="2" width="6.83203125" style="452" customWidth="1"/>
    <col min="3" max="4" width="9.58203125" style="450" customWidth="1"/>
    <col min="5" max="5" width="9.58203125" style="451" customWidth="1"/>
    <col min="6" max="6" width="9.58203125" style="450" customWidth="1"/>
    <col min="7" max="7" width="12.08203125" style="450" customWidth="1"/>
    <col min="8" max="8" width="1.5" style="450" customWidth="1"/>
    <col min="9" max="9" width="6.58203125" style="452" customWidth="1"/>
    <col min="10" max="11" width="9.58203125" style="450" customWidth="1"/>
    <col min="12" max="12" width="9.58203125" style="451" customWidth="1"/>
    <col min="13" max="13" width="9.58203125" style="450" customWidth="1"/>
    <col min="14" max="14" width="12.5" style="450" customWidth="1"/>
    <col min="15" max="15" width="1.33203125" style="450" customWidth="1"/>
    <col min="16" max="16" width="9" style="450"/>
    <col min="17" max="17" width="18.08203125" style="450" hidden="1" customWidth="1"/>
    <col min="18" max="18" width="7.83203125" style="450" hidden="1" customWidth="1"/>
    <col min="19" max="16384" width="9" style="450"/>
  </cols>
  <sheetData>
    <row r="1" spans="2:18" ht="16.5">
      <c r="B1" s="995" t="s">
        <v>1063</v>
      </c>
    </row>
    <row r="2" spans="2:18" ht="26.25" customHeight="1">
      <c r="B2" s="722" t="s">
        <v>659</v>
      </c>
    </row>
    <row r="3" spans="2:18" ht="30" customHeight="1">
      <c r="B3" s="453" t="s">
        <v>1064</v>
      </c>
      <c r="C3" s="454"/>
      <c r="D3" s="455"/>
      <c r="E3" s="456"/>
      <c r="F3" s="455"/>
      <c r="G3" s="455"/>
      <c r="H3" s="455"/>
      <c r="I3" s="457"/>
      <c r="J3" s="455"/>
      <c r="K3" s="455"/>
      <c r="L3" s="456"/>
      <c r="M3" s="455"/>
      <c r="N3" s="455"/>
    </row>
    <row r="4" spans="2:18" ht="12.75" customHeight="1" thickBot="1">
      <c r="B4" s="457"/>
      <c r="C4" s="458"/>
      <c r="D4" s="455"/>
      <c r="E4" s="456"/>
      <c r="F4" s="455"/>
      <c r="G4" s="455"/>
      <c r="H4" s="455"/>
      <c r="I4" s="457"/>
      <c r="J4" s="455"/>
      <c r="K4" s="455"/>
      <c r="L4" s="456"/>
      <c r="M4" s="455"/>
      <c r="N4" s="455"/>
      <c r="Q4" s="450" t="s">
        <v>530</v>
      </c>
    </row>
    <row r="5" spans="2:18" ht="20.149999999999999" customHeight="1" thickBot="1">
      <c r="B5" s="2063" t="s">
        <v>551</v>
      </c>
      <c r="C5" s="2084" t="s">
        <v>531</v>
      </c>
      <c r="D5" s="2085"/>
      <c r="E5" s="2086"/>
      <c r="F5" s="2050" t="s">
        <v>532</v>
      </c>
      <c r="G5" s="2052" t="s">
        <v>435</v>
      </c>
      <c r="H5" s="459"/>
      <c r="I5" s="2087" t="s">
        <v>551</v>
      </c>
      <c r="J5" s="2065" t="s">
        <v>531</v>
      </c>
      <c r="K5" s="2066"/>
      <c r="L5" s="2067"/>
      <c r="M5" s="2050" t="s">
        <v>532</v>
      </c>
      <c r="N5" s="2052" t="s">
        <v>435</v>
      </c>
      <c r="O5" s="460"/>
    </row>
    <row r="6" spans="2:18" ht="20.149999999999999" customHeight="1" thickBot="1">
      <c r="B6" s="2064"/>
      <c r="C6" s="461" t="s">
        <v>656</v>
      </c>
      <c r="D6" s="462" t="s">
        <v>657</v>
      </c>
      <c r="E6" s="463" t="s">
        <v>658</v>
      </c>
      <c r="F6" s="2051"/>
      <c r="G6" s="2053"/>
      <c r="H6" s="459"/>
      <c r="I6" s="2088"/>
      <c r="J6" s="461" t="s">
        <v>656</v>
      </c>
      <c r="K6" s="462" t="s">
        <v>657</v>
      </c>
      <c r="L6" s="463" t="s">
        <v>658</v>
      </c>
      <c r="M6" s="2051"/>
      <c r="N6" s="2053"/>
      <c r="O6" s="464"/>
      <c r="Q6" s="465" t="s">
        <v>535</v>
      </c>
      <c r="R6" s="466" t="s">
        <v>536</v>
      </c>
    </row>
    <row r="7" spans="2:18" ht="30" customHeight="1" thickTop="1">
      <c r="B7" s="2054" t="s">
        <v>537</v>
      </c>
      <c r="C7" s="629"/>
      <c r="D7" s="630"/>
      <c r="E7" s="631"/>
      <c r="F7" s="632"/>
      <c r="G7" s="697">
        <f t="shared" ref="G7:G12" si="0">IF(OR(C7="",D7="",E7="",F7=""),0,ROUNDDOWN(IF(C7*D7/1000000&lt;$Q$7,$R$7,IF(C7*D7/1000000&lt;$Q$8,$R$8,IF(C7*D7/1000000&lt;$Q$9,$R$9,IF(C7*D7/1000000&lt;$Q$10,$R$10,$R$11))))*IF(AND(D7&lt;=$Q$19,E7&gt;=$Q$20),$R$19,IF(E7&lt;$Q$16,$R$16,IF(E7&lt;$Q$17,$R$17,IF(E7&gt;=$Q$18,$R$18))))*(C7*D7/1000000*F7),0)+F7*$R$25)</f>
        <v>0</v>
      </c>
      <c r="H7" s="467"/>
      <c r="I7" s="2076" t="s">
        <v>538</v>
      </c>
      <c r="J7" s="629"/>
      <c r="K7" s="630"/>
      <c r="L7" s="631"/>
      <c r="M7" s="632"/>
      <c r="N7" s="697">
        <f t="shared" ref="N7:N12" si="1">IF(OR(J7="",K7="",L7="",M7=""),0,ROUNDDOWN(IF(J7*K7/1000000&lt;$Q$7,$R$7,IF(J7*K7/1000000&lt;$Q$8,$R$8,IF(J7*K7/1000000&lt;$Q$9,$R$9,IF(J7*K7/1000000&lt;$Q$10,$R$10,$R$11))))*IF(AND(K7&lt;=$Q$19,L7&gt;=$Q$20),$R$19,IF(L7&lt;$Q$16,$R$16,IF(L7&lt;$Q$17,$R$17,IF(L7&gt;=$Q$18,$R$18))))*(J7*K7/1000000*M7),0)+M7*$R$25)</f>
        <v>0</v>
      </c>
      <c r="O7" s="464"/>
      <c r="Q7" s="468">
        <v>0.2</v>
      </c>
      <c r="R7" s="469">
        <v>220000</v>
      </c>
    </row>
    <row r="8" spans="2:18" ht="30" customHeight="1">
      <c r="B8" s="2055"/>
      <c r="C8" s="629"/>
      <c r="D8" s="630"/>
      <c r="E8" s="631"/>
      <c r="F8" s="632"/>
      <c r="G8" s="697">
        <f t="shared" si="0"/>
        <v>0</v>
      </c>
      <c r="H8" s="467"/>
      <c r="I8" s="2077"/>
      <c r="J8" s="629"/>
      <c r="K8" s="630"/>
      <c r="L8" s="631"/>
      <c r="M8" s="632"/>
      <c r="N8" s="697">
        <f t="shared" si="1"/>
        <v>0</v>
      </c>
      <c r="O8" s="464"/>
      <c r="Q8" s="470">
        <v>0.4</v>
      </c>
      <c r="R8" s="471">
        <v>130000</v>
      </c>
    </row>
    <row r="9" spans="2:18" ht="30" customHeight="1">
      <c r="B9" s="2055"/>
      <c r="C9" s="633"/>
      <c r="D9" s="634"/>
      <c r="E9" s="635"/>
      <c r="F9" s="636"/>
      <c r="G9" s="697">
        <f t="shared" si="0"/>
        <v>0</v>
      </c>
      <c r="H9" s="467"/>
      <c r="I9" s="2077"/>
      <c r="J9" s="633"/>
      <c r="K9" s="634"/>
      <c r="L9" s="635"/>
      <c r="M9" s="636"/>
      <c r="N9" s="697">
        <f t="shared" si="1"/>
        <v>0</v>
      </c>
      <c r="O9" s="464"/>
      <c r="Q9" s="470">
        <v>0.7</v>
      </c>
      <c r="R9" s="471">
        <v>90000</v>
      </c>
    </row>
    <row r="10" spans="2:18" ht="30" customHeight="1">
      <c r="B10" s="2055"/>
      <c r="C10" s="633"/>
      <c r="D10" s="634"/>
      <c r="E10" s="635"/>
      <c r="F10" s="636"/>
      <c r="G10" s="697">
        <f t="shared" si="0"/>
        <v>0</v>
      </c>
      <c r="H10" s="467"/>
      <c r="I10" s="2077"/>
      <c r="J10" s="633"/>
      <c r="K10" s="634"/>
      <c r="L10" s="635"/>
      <c r="M10" s="636"/>
      <c r="N10" s="697">
        <f t="shared" si="1"/>
        <v>0</v>
      </c>
      <c r="O10" s="464"/>
      <c r="Q10" s="470">
        <v>1</v>
      </c>
      <c r="R10" s="471">
        <v>70000</v>
      </c>
    </row>
    <row r="11" spans="2:18" ht="30" customHeight="1" thickBot="1">
      <c r="B11" s="2055"/>
      <c r="C11" s="633"/>
      <c r="D11" s="634"/>
      <c r="E11" s="635"/>
      <c r="F11" s="636"/>
      <c r="G11" s="697">
        <f t="shared" si="0"/>
        <v>0</v>
      </c>
      <c r="H11" s="472"/>
      <c r="I11" s="2055"/>
      <c r="J11" s="633"/>
      <c r="K11" s="634"/>
      <c r="L11" s="635"/>
      <c r="M11" s="636"/>
      <c r="N11" s="697">
        <f t="shared" si="1"/>
        <v>0</v>
      </c>
      <c r="O11" s="464"/>
      <c r="Q11" s="473">
        <v>1</v>
      </c>
      <c r="R11" s="474">
        <v>60000</v>
      </c>
    </row>
    <row r="12" spans="2:18" ht="30" customHeight="1" thickBot="1">
      <c r="B12" s="2055"/>
      <c r="C12" s="637"/>
      <c r="D12" s="638"/>
      <c r="E12" s="639"/>
      <c r="F12" s="640"/>
      <c r="G12" s="697">
        <f t="shared" si="0"/>
        <v>0</v>
      </c>
      <c r="H12" s="472"/>
      <c r="I12" s="2055"/>
      <c r="J12" s="637"/>
      <c r="K12" s="638"/>
      <c r="L12" s="639"/>
      <c r="M12" s="640"/>
      <c r="N12" s="697">
        <f t="shared" si="1"/>
        <v>0</v>
      </c>
      <c r="O12" s="464"/>
    </row>
    <row r="13" spans="2:18" ht="30" customHeight="1" thickTop="1" thickBot="1">
      <c r="B13" s="2056"/>
      <c r="C13" s="2078" t="s">
        <v>601</v>
      </c>
      <c r="D13" s="2079"/>
      <c r="E13" s="2079"/>
      <c r="F13" s="2080"/>
      <c r="G13" s="698">
        <f>SUM(G7:G12)</f>
        <v>0</v>
      </c>
      <c r="H13" s="472"/>
      <c r="I13" s="2056"/>
      <c r="J13" s="2081" t="s">
        <v>601</v>
      </c>
      <c r="K13" s="2082"/>
      <c r="L13" s="2082"/>
      <c r="M13" s="2083"/>
      <c r="N13" s="702">
        <f>SUM(N7:N12)</f>
        <v>0</v>
      </c>
      <c r="O13" s="464"/>
    </row>
    <row r="14" spans="2:18" ht="9" customHeight="1" thickBot="1">
      <c r="B14" s="457"/>
      <c r="C14" s="475"/>
      <c r="D14" s="475"/>
      <c r="E14" s="475"/>
      <c r="F14" s="475"/>
      <c r="G14" s="476"/>
      <c r="H14" s="477"/>
      <c r="I14" s="475"/>
      <c r="J14" s="475"/>
      <c r="K14" s="475"/>
      <c r="L14" s="475"/>
      <c r="M14" s="457"/>
      <c r="N14" s="477"/>
      <c r="O14" s="478"/>
    </row>
    <row r="15" spans="2:18" ht="20.149999999999999" customHeight="1" thickBot="1">
      <c r="B15" s="2063" t="s">
        <v>551</v>
      </c>
      <c r="C15" s="2070" t="s">
        <v>531</v>
      </c>
      <c r="D15" s="2071"/>
      <c r="E15" s="2072"/>
      <c r="F15" s="2073" t="s">
        <v>532</v>
      </c>
      <c r="G15" s="2074" t="s">
        <v>435</v>
      </c>
      <c r="H15" s="459"/>
      <c r="I15" s="2075" t="s">
        <v>551</v>
      </c>
      <c r="J15" s="2070" t="s">
        <v>531</v>
      </c>
      <c r="K15" s="2071"/>
      <c r="L15" s="2072"/>
      <c r="M15" s="2050" t="s">
        <v>532</v>
      </c>
      <c r="N15" s="2068" t="s">
        <v>435</v>
      </c>
      <c r="O15" s="464"/>
      <c r="Q15" s="479" t="s">
        <v>539</v>
      </c>
      <c r="R15" s="480" t="s">
        <v>540</v>
      </c>
    </row>
    <row r="16" spans="2:18" ht="20.149999999999999" customHeight="1" thickBot="1">
      <c r="B16" s="2064"/>
      <c r="C16" s="461" t="s">
        <v>656</v>
      </c>
      <c r="D16" s="462" t="s">
        <v>657</v>
      </c>
      <c r="E16" s="463" t="s">
        <v>658</v>
      </c>
      <c r="F16" s="2051"/>
      <c r="G16" s="2053"/>
      <c r="H16" s="481"/>
      <c r="I16" s="2064"/>
      <c r="J16" s="461" t="s">
        <v>656</v>
      </c>
      <c r="K16" s="462" t="s">
        <v>657</v>
      </c>
      <c r="L16" s="463" t="s">
        <v>658</v>
      </c>
      <c r="M16" s="2051"/>
      <c r="N16" s="2069"/>
      <c r="O16" s="464"/>
      <c r="Q16" s="482">
        <v>75</v>
      </c>
      <c r="R16" s="483">
        <v>1</v>
      </c>
    </row>
    <row r="17" spans="2:18" ht="30" customHeight="1" thickTop="1">
      <c r="B17" s="2054" t="s">
        <v>541</v>
      </c>
      <c r="C17" s="641"/>
      <c r="D17" s="642"/>
      <c r="E17" s="643"/>
      <c r="F17" s="644"/>
      <c r="G17" s="697">
        <f t="shared" ref="G17:G22" si="2">IF(OR(C17="",D17="",E17="",F17=""),0,ROUNDDOWN(IF(C17*D17/1000000&lt;$Q$7,$R$7,IF(C17*D17/1000000&lt;$Q$8,$R$8,IF(C17*D17/1000000&lt;$Q$9,$R$9,IF(C17*D17/1000000&lt;$Q$10,$R$10,$R$11))))*IF(AND(D17&lt;=$Q$19,E17&gt;=$Q$20),$R$19,IF(E17&lt;$Q$16,$R$16,IF(E17&lt;$Q$17,$R$17,IF(E17&gt;=$Q$18,$R$18))))*(C17*D17/1000000*F17),0)+F17*$R$25)</f>
        <v>0</v>
      </c>
      <c r="H17" s="467"/>
      <c r="I17" s="2054" t="s">
        <v>534</v>
      </c>
      <c r="J17" s="641"/>
      <c r="K17" s="642"/>
      <c r="L17" s="643"/>
      <c r="M17" s="644"/>
      <c r="N17" s="697">
        <f t="shared" ref="N17:N22" si="3">IF(OR(J17="",K17="",L17="",M17=""),0,ROUNDDOWN(IF(J17*K17/1000000&lt;$Q$7,$R$7,IF(J17*K17/1000000&lt;$Q$8,$R$8,IF(J17*K17/1000000&lt;$Q$9,$R$9,IF(J17*K17/1000000&lt;$Q$10,$R$10,$R$11))))*IF(AND(K17&lt;=$Q$19,L17&gt;=$Q$20),$R$19,IF(L17&lt;$Q$16,$R$16,IF(L17&lt;$Q$17,$R$17,IF(L17&gt;=$Q$18,$R$18))))*(J17*K17/1000000*M17),0)+M17*$R$25)</f>
        <v>0</v>
      </c>
      <c r="O17" s="464"/>
      <c r="Q17" s="484">
        <v>150</v>
      </c>
      <c r="R17" s="485">
        <v>1.6</v>
      </c>
    </row>
    <row r="18" spans="2:18" ht="30" customHeight="1" thickBot="1">
      <c r="B18" s="2055"/>
      <c r="C18" s="645"/>
      <c r="D18" s="646"/>
      <c r="E18" s="646"/>
      <c r="F18" s="647"/>
      <c r="G18" s="697">
        <f t="shared" si="2"/>
        <v>0</v>
      </c>
      <c r="H18" s="472"/>
      <c r="I18" s="2055"/>
      <c r="J18" s="645"/>
      <c r="K18" s="646"/>
      <c r="L18" s="646"/>
      <c r="M18" s="647"/>
      <c r="N18" s="697">
        <f t="shared" si="3"/>
        <v>0</v>
      </c>
      <c r="O18" s="464"/>
      <c r="Q18" s="486">
        <v>150</v>
      </c>
      <c r="R18" s="487">
        <v>2.9</v>
      </c>
    </row>
    <row r="19" spans="2:18" ht="30" customHeight="1">
      <c r="B19" s="2055"/>
      <c r="C19" s="645"/>
      <c r="D19" s="646"/>
      <c r="E19" s="646"/>
      <c r="F19" s="647"/>
      <c r="G19" s="697">
        <f t="shared" si="2"/>
        <v>0</v>
      </c>
      <c r="H19" s="472"/>
      <c r="I19" s="2055"/>
      <c r="J19" s="645"/>
      <c r="K19" s="646"/>
      <c r="L19" s="646"/>
      <c r="M19" s="647"/>
      <c r="N19" s="697">
        <f t="shared" si="3"/>
        <v>0</v>
      </c>
      <c r="O19" s="464"/>
      <c r="Q19" s="488">
        <v>200</v>
      </c>
      <c r="R19" s="489">
        <v>3.4</v>
      </c>
    </row>
    <row r="20" spans="2:18" ht="30" customHeight="1" thickBot="1">
      <c r="B20" s="2055"/>
      <c r="C20" s="645"/>
      <c r="D20" s="646"/>
      <c r="E20" s="646"/>
      <c r="F20" s="647"/>
      <c r="G20" s="697">
        <f t="shared" si="2"/>
        <v>0</v>
      </c>
      <c r="H20" s="472"/>
      <c r="I20" s="2055"/>
      <c r="J20" s="645"/>
      <c r="K20" s="646"/>
      <c r="L20" s="646"/>
      <c r="M20" s="647"/>
      <c r="N20" s="697">
        <f t="shared" si="3"/>
        <v>0</v>
      </c>
      <c r="O20" s="464"/>
      <c r="Q20" s="490">
        <v>125</v>
      </c>
      <c r="R20" s="474"/>
    </row>
    <row r="21" spans="2:18" ht="30" customHeight="1" thickBot="1">
      <c r="B21" s="2055"/>
      <c r="C21" s="645"/>
      <c r="D21" s="646"/>
      <c r="E21" s="646"/>
      <c r="F21" s="647"/>
      <c r="G21" s="697">
        <f t="shared" si="2"/>
        <v>0</v>
      </c>
      <c r="H21" s="472"/>
      <c r="I21" s="2055"/>
      <c r="J21" s="645"/>
      <c r="K21" s="646"/>
      <c r="L21" s="646"/>
      <c r="M21" s="647"/>
      <c r="N21" s="697">
        <f t="shared" si="3"/>
        <v>0</v>
      </c>
      <c r="O21" s="464"/>
    </row>
    <row r="22" spans="2:18" ht="30" customHeight="1" thickBot="1">
      <c r="B22" s="2055"/>
      <c r="C22" s="648"/>
      <c r="D22" s="649"/>
      <c r="E22" s="649"/>
      <c r="F22" s="650"/>
      <c r="G22" s="697">
        <f t="shared" si="2"/>
        <v>0</v>
      </c>
      <c r="H22" s="472"/>
      <c r="I22" s="2055"/>
      <c r="J22" s="648"/>
      <c r="K22" s="649"/>
      <c r="L22" s="649"/>
      <c r="M22" s="650"/>
      <c r="N22" s="697">
        <f t="shared" si="3"/>
        <v>0</v>
      </c>
      <c r="O22" s="464"/>
      <c r="Q22" s="465" t="s">
        <v>542</v>
      </c>
      <c r="R22" s="466" t="s">
        <v>474</v>
      </c>
    </row>
    <row r="23" spans="2:18" ht="30" customHeight="1" thickTop="1" thickBot="1">
      <c r="B23" s="2056"/>
      <c r="C23" s="2060" t="s">
        <v>601</v>
      </c>
      <c r="D23" s="2061"/>
      <c r="E23" s="2061"/>
      <c r="F23" s="2062"/>
      <c r="G23" s="699">
        <f>SUM(G17:G22)</f>
        <v>0</v>
      </c>
      <c r="H23" s="472"/>
      <c r="I23" s="2056"/>
      <c r="J23" s="2060" t="s">
        <v>601</v>
      </c>
      <c r="K23" s="2061"/>
      <c r="L23" s="2061"/>
      <c r="M23" s="2062"/>
      <c r="N23" s="699">
        <f>SUM(N17:N22)</f>
        <v>0</v>
      </c>
      <c r="O23" s="464"/>
      <c r="Q23" s="491"/>
      <c r="R23" s="492"/>
    </row>
    <row r="24" spans="2:18" ht="13.5" customHeight="1" thickBot="1">
      <c r="B24" s="457"/>
      <c r="C24" s="475"/>
      <c r="D24" s="475"/>
      <c r="E24" s="475"/>
      <c r="F24" s="475"/>
      <c r="G24" s="476"/>
      <c r="H24" s="477"/>
      <c r="I24" s="475"/>
      <c r="J24" s="475"/>
      <c r="K24" s="475"/>
      <c r="L24" s="475"/>
      <c r="M24" s="457"/>
      <c r="N24" s="477"/>
      <c r="O24" s="478"/>
    </row>
    <row r="25" spans="2:18" ht="20.149999999999999" customHeight="1">
      <c r="B25" s="2063" t="s">
        <v>551</v>
      </c>
      <c r="C25" s="2065" t="s">
        <v>531</v>
      </c>
      <c r="D25" s="2066"/>
      <c r="E25" s="2067"/>
      <c r="F25" s="2050" t="s">
        <v>532</v>
      </c>
      <c r="G25" s="2052" t="s">
        <v>435</v>
      </c>
      <c r="H25" s="459"/>
      <c r="I25" s="2063" t="s">
        <v>551</v>
      </c>
      <c r="J25" s="2065" t="s">
        <v>531</v>
      </c>
      <c r="K25" s="2066"/>
      <c r="L25" s="2067"/>
      <c r="M25" s="2050" t="s">
        <v>532</v>
      </c>
      <c r="N25" s="2052" t="s">
        <v>435</v>
      </c>
      <c r="O25" s="464"/>
      <c r="Q25" s="493">
        <v>1</v>
      </c>
      <c r="R25" s="469">
        <v>25000</v>
      </c>
    </row>
    <row r="26" spans="2:18" ht="20.149999999999999" customHeight="1" thickBot="1">
      <c r="B26" s="2064"/>
      <c r="C26" s="461" t="s">
        <v>656</v>
      </c>
      <c r="D26" s="462" t="s">
        <v>657</v>
      </c>
      <c r="E26" s="463" t="s">
        <v>658</v>
      </c>
      <c r="F26" s="2051"/>
      <c r="G26" s="2053"/>
      <c r="H26" s="481"/>
      <c r="I26" s="2064"/>
      <c r="J26" s="461" t="s">
        <v>656</v>
      </c>
      <c r="K26" s="462" t="s">
        <v>657</v>
      </c>
      <c r="L26" s="463" t="s">
        <v>658</v>
      </c>
      <c r="M26" s="2051"/>
      <c r="N26" s="2053"/>
      <c r="O26" s="464"/>
      <c r="Q26" s="494"/>
      <c r="R26" s="485"/>
    </row>
    <row r="27" spans="2:18" ht="30" customHeight="1" thickTop="1" thickBot="1">
      <c r="B27" s="2054" t="s">
        <v>543</v>
      </c>
      <c r="C27" s="641"/>
      <c r="D27" s="642"/>
      <c r="E27" s="643"/>
      <c r="F27" s="644"/>
      <c r="G27" s="697">
        <f t="shared" ref="G27:G32" si="4">IF(OR(C27="",D27="",E27="",F27=""),0,ROUNDDOWN(IF(C27*D27/1000000&lt;$Q$7,$R$7,IF(C27*D27/1000000&lt;$Q$8,$R$8,IF(C27*D27/1000000&lt;$Q$9,$R$9,IF(C27*D27/1000000&lt;$Q$10,$R$10,$R$11))))*IF(AND(D27&lt;=$Q$19,E27&gt;=$Q$20),$R$19,IF(E27&lt;$Q$16,$R$16,IF(E27&lt;$Q$17,$R$17,IF(E27&gt;=$Q$18,$R$18))))*(C27*D27/1000000*F27),0)+F27*$R$25)</f>
        <v>0</v>
      </c>
      <c r="H27" s="467"/>
      <c r="I27" s="2054" t="s">
        <v>544</v>
      </c>
      <c r="J27" s="641"/>
      <c r="K27" s="642"/>
      <c r="L27" s="643"/>
      <c r="M27" s="644"/>
      <c r="N27" s="697">
        <f t="shared" ref="N27:N32" si="5">IF(OR(J27="",K27="",L27="",M27=""),0,ROUNDDOWN(IF(J27*K27/1000000&lt;$Q$7,$R$7,IF(J27*K27/1000000&lt;$Q$8,$R$8,IF(J27*K27/1000000&lt;$Q$9,$R$9,IF(J27*K27/1000000&lt;$Q$10,$R$10,$R$11))))*IF(AND(K27&lt;=$Q$19,L27&gt;=$Q$20),$R$19,IF(L27&lt;$Q$16,$R$16,IF(L27&lt;$Q$17,$R$17,IF(L27&gt;=$Q$18,$R$18))))*(J27*K27/1000000*M27),0)+M27*$R$25)</f>
        <v>0</v>
      </c>
      <c r="O27" s="464"/>
      <c r="Q27" s="495"/>
      <c r="R27" s="487"/>
    </row>
    <row r="28" spans="2:18" ht="30" customHeight="1">
      <c r="B28" s="2055"/>
      <c r="C28" s="645"/>
      <c r="D28" s="646"/>
      <c r="E28" s="646"/>
      <c r="F28" s="647"/>
      <c r="G28" s="697">
        <f t="shared" si="4"/>
        <v>0</v>
      </c>
      <c r="H28" s="472"/>
      <c r="I28" s="2055"/>
      <c r="J28" s="645"/>
      <c r="K28" s="646"/>
      <c r="L28" s="646"/>
      <c r="M28" s="647"/>
      <c r="N28" s="697">
        <f t="shared" si="5"/>
        <v>0</v>
      </c>
      <c r="O28" s="464"/>
    </row>
    <row r="29" spans="2:18" ht="30" customHeight="1">
      <c r="B29" s="2055"/>
      <c r="C29" s="645"/>
      <c r="D29" s="646"/>
      <c r="E29" s="646"/>
      <c r="F29" s="647"/>
      <c r="G29" s="697">
        <f t="shared" si="4"/>
        <v>0</v>
      </c>
      <c r="H29" s="472"/>
      <c r="I29" s="2055"/>
      <c r="J29" s="645"/>
      <c r="K29" s="646"/>
      <c r="L29" s="646"/>
      <c r="M29" s="647"/>
      <c r="N29" s="697">
        <f t="shared" si="5"/>
        <v>0</v>
      </c>
      <c r="O29" s="464"/>
    </row>
    <row r="30" spans="2:18" ht="30" customHeight="1">
      <c r="B30" s="2055"/>
      <c r="C30" s="645"/>
      <c r="D30" s="646"/>
      <c r="E30" s="646"/>
      <c r="F30" s="647"/>
      <c r="G30" s="697">
        <f t="shared" si="4"/>
        <v>0</v>
      </c>
      <c r="H30" s="472"/>
      <c r="I30" s="2055"/>
      <c r="J30" s="645"/>
      <c r="K30" s="646"/>
      <c r="L30" s="646"/>
      <c r="M30" s="647"/>
      <c r="N30" s="697">
        <f t="shared" si="5"/>
        <v>0</v>
      </c>
      <c r="O30" s="464"/>
    </row>
    <row r="31" spans="2:18" ht="30" customHeight="1">
      <c r="B31" s="2055"/>
      <c r="C31" s="645"/>
      <c r="D31" s="646"/>
      <c r="E31" s="646"/>
      <c r="F31" s="647"/>
      <c r="G31" s="697">
        <f t="shared" si="4"/>
        <v>0</v>
      </c>
      <c r="H31" s="472"/>
      <c r="I31" s="2055"/>
      <c r="J31" s="645"/>
      <c r="K31" s="646"/>
      <c r="L31" s="646"/>
      <c r="M31" s="647"/>
      <c r="N31" s="697">
        <f t="shared" si="5"/>
        <v>0</v>
      </c>
      <c r="O31" s="464"/>
    </row>
    <row r="32" spans="2:18" ht="30" customHeight="1" thickBot="1">
      <c r="B32" s="2055"/>
      <c r="C32" s="648"/>
      <c r="D32" s="649"/>
      <c r="E32" s="649"/>
      <c r="F32" s="650"/>
      <c r="G32" s="697">
        <f t="shared" si="4"/>
        <v>0</v>
      </c>
      <c r="H32" s="472"/>
      <c r="I32" s="2055"/>
      <c r="J32" s="648"/>
      <c r="K32" s="649"/>
      <c r="L32" s="649"/>
      <c r="M32" s="650"/>
      <c r="N32" s="697">
        <f t="shared" si="5"/>
        <v>0</v>
      </c>
      <c r="O32" s="464"/>
    </row>
    <row r="33" spans="2:15" ht="30" customHeight="1" thickTop="1" thickBot="1">
      <c r="B33" s="2056"/>
      <c r="C33" s="2060" t="s">
        <v>601</v>
      </c>
      <c r="D33" s="2061"/>
      <c r="E33" s="2061"/>
      <c r="F33" s="2062"/>
      <c r="G33" s="699">
        <f>SUM(G27:G32)</f>
        <v>0</v>
      </c>
      <c r="H33" s="472"/>
      <c r="I33" s="2056"/>
      <c r="J33" s="2060" t="s">
        <v>601</v>
      </c>
      <c r="K33" s="2061"/>
      <c r="L33" s="2061"/>
      <c r="M33" s="2062"/>
      <c r="N33" s="699">
        <f>SUM(N27:N32)</f>
        <v>0</v>
      </c>
      <c r="O33" s="464"/>
    </row>
    <row r="34" spans="2:15" ht="13.5" customHeight="1" thickBot="1">
      <c r="B34" s="457"/>
      <c r="C34" s="475"/>
      <c r="D34" s="475"/>
      <c r="E34" s="475"/>
      <c r="F34" s="475"/>
      <c r="G34" s="496"/>
      <c r="H34" s="477"/>
      <c r="I34" s="475"/>
      <c r="J34" s="475"/>
      <c r="K34" s="475"/>
      <c r="L34" s="475"/>
      <c r="M34" s="457"/>
      <c r="N34" s="477"/>
      <c r="O34" s="478"/>
    </row>
    <row r="35" spans="2:15" ht="20.149999999999999" customHeight="1">
      <c r="B35" s="2063" t="s">
        <v>551</v>
      </c>
      <c r="C35" s="2065" t="s">
        <v>531</v>
      </c>
      <c r="D35" s="2066"/>
      <c r="E35" s="2067"/>
      <c r="F35" s="2050" t="s">
        <v>532</v>
      </c>
      <c r="G35" s="2052" t="s">
        <v>435</v>
      </c>
      <c r="H35" s="459"/>
      <c r="I35" s="2063" t="s">
        <v>551</v>
      </c>
      <c r="J35" s="2065" t="s">
        <v>531</v>
      </c>
      <c r="K35" s="2066"/>
      <c r="L35" s="2067"/>
      <c r="M35" s="2050" t="s">
        <v>532</v>
      </c>
      <c r="N35" s="2052" t="s">
        <v>435</v>
      </c>
      <c r="O35" s="464"/>
    </row>
    <row r="36" spans="2:15" ht="20.149999999999999" customHeight="1" thickBot="1">
      <c r="B36" s="2064"/>
      <c r="C36" s="461" t="s">
        <v>656</v>
      </c>
      <c r="D36" s="462" t="s">
        <v>657</v>
      </c>
      <c r="E36" s="463" t="s">
        <v>658</v>
      </c>
      <c r="F36" s="2051"/>
      <c r="G36" s="2053"/>
      <c r="H36" s="481"/>
      <c r="I36" s="2064"/>
      <c r="J36" s="461" t="s">
        <v>656</v>
      </c>
      <c r="K36" s="462" t="s">
        <v>657</v>
      </c>
      <c r="L36" s="463" t="s">
        <v>658</v>
      </c>
      <c r="M36" s="2051"/>
      <c r="N36" s="2053"/>
      <c r="O36" s="464"/>
    </row>
    <row r="37" spans="2:15" ht="30" customHeight="1" thickTop="1">
      <c r="B37" s="2054" t="s">
        <v>545</v>
      </c>
      <c r="C37" s="641"/>
      <c r="D37" s="642"/>
      <c r="E37" s="643"/>
      <c r="F37" s="644"/>
      <c r="G37" s="697">
        <f t="shared" ref="G37:G42" si="6">IF(OR(C37="",D37="",E37="",F37=""),0,ROUNDDOWN(IF(C37*D37/1000000&lt;$Q$7,$R$7,IF(C37*D37/1000000&lt;$Q$8,$R$8,IF(C37*D37/1000000&lt;$Q$9,$R$9,IF(C37*D37/1000000&lt;$Q$10,$R$10,$R$11))))*IF(AND(D37&lt;=$Q$19,E37&gt;=$Q$20),$R$19,IF(E37&lt;$Q$16,$R$16,IF(E37&lt;$Q$17,$R$17,IF(E37&gt;=$Q$18,$R$18))))*(C37*D37/1000000*F37),0)+F37*$R$25)</f>
        <v>0</v>
      </c>
      <c r="H37" s="467"/>
      <c r="I37" s="2057" t="s">
        <v>533</v>
      </c>
      <c r="J37" s="641"/>
      <c r="K37" s="642"/>
      <c r="L37" s="643"/>
      <c r="M37" s="644"/>
      <c r="N37" s="697">
        <f t="shared" ref="N37:N42" si="7">IF(OR(J37="",K37="",L37="",M37=""),0,ROUNDDOWN(IF(J37*K37/1000000&lt;$Q$7,$R$7,IF(J37*K37/1000000&lt;$Q$8,$R$8,IF(J37*K37/1000000&lt;$Q$9,$R$9,IF(J37*K37/1000000&lt;$Q$10,$R$10,$R$11))))*IF(AND(K37&lt;=$Q$19,L37&gt;=$Q$20),$R$19,IF(L37&lt;$Q$16,$R$16,IF(L37&lt;$Q$17,$R$17,IF(L37&gt;=$Q$18,$R$18))))*(J37*K37/1000000*M37),0)+M37*$R$25)</f>
        <v>0</v>
      </c>
      <c r="O37" s="464"/>
    </row>
    <row r="38" spans="2:15" ht="30" customHeight="1">
      <c r="B38" s="2055"/>
      <c r="C38" s="645"/>
      <c r="D38" s="646"/>
      <c r="E38" s="646"/>
      <c r="F38" s="647"/>
      <c r="G38" s="697">
        <f t="shared" si="6"/>
        <v>0</v>
      </c>
      <c r="H38" s="472"/>
      <c r="I38" s="2058"/>
      <c r="J38" s="645"/>
      <c r="K38" s="646"/>
      <c r="L38" s="646"/>
      <c r="M38" s="647"/>
      <c r="N38" s="697">
        <f t="shared" si="7"/>
        <v>0</v>
      </c>
      <c r="O38" s="464"/>
    </row>
    <row r="39" spans="2:15" ht="30" customHeight="1">
      <c r="B39" s="2055"/>
      <c r="C39" s="703"/>
      <c r="D39" s="704"/>
      <c r="E39" s="705"/>
      <c r="F39" s="651"/>
      <c r="G39" s="697">
        <f t="shared" si="6"/>
        <v>0</v>
      </c>
      <c r="H39" s="472"/>
      <c r="I39" s="2058"/>
      <c r="J39" s="645"/>
      <c r="K39" s="646"/>
      <c r="L39" s="646"/>
      <c r="M39" s="647"/>
      <c r="N39" s="697">
        <f t="shared" si="7"/>
        <v>0</v>
      </c>
      <c r="O39" s="464"/>
    </row>
    <row r="40" spans="2:15" ht="30" customHeight="1">
      <c r="B40" s="2055"/>
      <c r="C40" s="645"/>
      <c r="D40" s="646"/>
      <c r="E40" s="646"/>
      <c r="F40" s="647"/>
      <c r="G40" s="697">
        <f t="shared" si="6"/>
        <v>0</v>
      </c>
      <c r="H40" s="472"/>
      <c r="I40" s="2058"/>
      <c r="J40" s="645"/>
      <c r="K40" s="646"/>
      <c r="L40" s="646"/>
      <c r="M40" s="647"/>
      <c r="N40" s="697">
        <f t="shared" si="7"/>
        <v>0</v>
      </c>
    </row>
    <row r="41" spans="2:15" ht="30" customHeight="1">
      <c r="B41" s="2055"/>
      <c r="C41" s="645"/>
      <c r="D41" s="646"/>
      <c r="E41" s="646"/>
      <c r="F41" s="647"/>
      <c r="G41" s="697">
        <f t="shared" si="6"/>
        <v>0</v>
      </c>
      <c r="H41" s="472"/>
      <c r="I41" s="2058"/>
      <c r="J41" s="645"/>
      <c r="K41" s="646"/>
      <c r="L41" s="646"/>
      <c r="M41" s="647"/>
      <c r="N41" s="697">
        <f t="shared" si="7"/>
        <v>0</v>
      </c>
    </row>
    <row r="42" spans="2:15" ht="30" customHeight="1" thickBot="1">
      <c r="B42" s="2055"/>
      <c r="C42" s="648"/>
      <c r="D42" s="649"/>
      <c r="E42" s="649"/>
      <c r="F42" s="650"/>
      <c r="G42" s="700">
        <f t="shared" si="6"/>
        <v>0</v>
      </c>
      <c r="H42" s="472"/>
      <c r="I42" s="2058"/>
      <c r="J42" s="648"/>
      <c r="K42" s="649"/>
      <c r="L42" s="649"/>
      <c r="M42" s="650"/>
      <c r="N42" s="697">
        <f t="shared" si="7"/>
        <v>0</v>
      </c>
    </row>
    <row r="43" spans="2:15" ht="30" customHeight="1" thickTop="1" thickBot="1">
      <c r="B43" s="2056"/>
      <c r="C43" s="2060" t="s">
        <v>601</v>
      </c>
      <c r="D43" s="2061"/>
      <c r="E43" s="2061"/>
      <c r="F43" s="2062"/>
      <c r="G43" s="701">
        <f>SUM(G37:G42)</f>
        <v>0</v>
      </c>
      <c r="H43" s="497"/>
      <c r="I43" s="2059"/>
      <c r="J43" s="2060" t="s">
        <v>601</v>
      </c>
      <c r="K43" s="2061"/>
      <c r="L43" s="2061"/>
      <c r="M43" s="2062"/>
      <c r="N43" s="699">
        <f>SUM(N37:N42)</f>
        <v>0</v>
      </c>
    </row>
    <row r="44" spans="2:15" ht="9" customHeight="1"/>
    <row r="45" spans="2:15" ht="13.5" thickBot="1"/>
    <row r="46" spans="2:15" ht="19.5" customHeight="1">
      <c r="B46" s="2063" t="s">
        <v>551</v>
      </c>
      <c r="C46" s="2065" t="s">
        <v>531</v>
      </c>
      <c r="D46" s="2066"/>
      <c r="E46" s="2067"/>
      <c r="F46" s="2050" t="s">
        <v>532</v>
      </c>
      <c r="G46" s="2052" t="s">
        <v>435</v>
      </c>
      <c r="I46" s="2063" t="s">
        <v>551</v>
      </c>
      <c r="J46" s="2065" t="s">
        <v>531</v>
      </c>
      <c r="K46" s="2066"/>
      <c r="L46" s="2067"/>
      <c r="M46" s="2050" t="s">
        <v>532</v>
      </c>
      <c r="N46" s="2052" t="s">
        <v>435</v>
      </c>
    </row>
    <row r="47" spans="2:15" ht="19.5" customHeight="1" thickBot="1">
      <c r="B47" s="2064"/>
      <c r="C47" s="461" t="s">
        <v>656</v>
      </c>
      <c r="D47" s="462" t="s">
        <v>657</v>
      </c>
      <c r="E47" s="463" t="s">
        <v>658</v>
      </c>
      <c r="F47" s="2051"/>
      <c r="G47" s="2053"/>
      <c r="I47" s="2064"/>
      <c r="J47" s="461" t="s">
        <v>656</v>
      </c>
      <c r="K47" s="462" t="s">
        <v>657</v>
      </c>
      <c r="L47" s="463" t="s">
        <v>658</v>
      </c>
      <c r="M47" s="2051"/>
      <c r="N47" s="2053"/>
    </row>
    <row r="48" spans="2:15" ht="30" customHeight="1" thickTop="1">
      <c r="B48" s="2054" t="s">
        <v>640</v>
      </c>
      <c r="C48" s="641"/>
      <c r="D48" s="642"/>
      <c r="E48" s="643"/>
      <c r="F48" s="644"/>
      <c r="G48" s="697">
        <f t="shared" ref="G48:G53" si="8">IF(OR(C48="",D48="",E48="",F48=""),0,ROUNDDOWN(IF(C48*D48/1000000&lt;$Q$7,$R$7,IF(C48*D48/1000000&lt;$Q$8,$R$8,IF(C48*D48/1000000&lt;$Q$9,$R$9,IF(C48*D48/1000000&lt;$Q$10,$R$10,$R$11))))*IF(AND(D48&lt;=$Q$19,E48&gt;=$Q$20),$R$19,IF(E48&lt;$Q$16,$R$16,IF(E48&lt;$Q$17,$R$17,IF(E48&gt;=$Q$18,$R$18))))*(C48*D48/1000000*F48),0)+F48*$R$25)</f>
        <v>0</v>
      </c>
      <c r="I48" s="2057" t="s">
        <v>641</v>
      </c>
      <c r="J48" s="641"/>
      <c r="K48" s="642"/>
      <c r="L48" s="643"/>
      <c r="M48" s="644"/>
      <c r="N48" s="697">
        <f t="shared" ref="N48:N53" si="9">IF(OR(J48="",K48="",L48="",M48=""),0,ROUNDDOWN(IF(J48*K48/1000000&lt;$Q$7,$R$7,IF(J48*K48/1000000&lt;$Q$8,$R$8,IF(J48*K48/1000000&lt;$Q$9,$R$9,IF(J48*K48/1000000&lt;$Q$10,$R$10,$R$11))))*IF(AND(K48&lt;=$Q$19,L48&gt;=$Q$20),$R$19,IF(L48&lt;$Q$16,$R$16,IF(L48&lt;$Q$17,$R$17,IF(L48&gt;=$Q$18,$R$18))))*(J48*K48/1000000*M48),0)+M48*$R$25)</f>
        <v>0</v>
      </c>
    </row>
    <row r="49" spans="2:14" ht="30" customHeight="1">
      <c r="B49" s="2055"/>
      <c r="C49" s="645"/>
      <c r="D49" s="646"/>
      <c r="E49" s="646"/>
      <c r="F49" s="647"/>
      <c r="G49" s="697">
        <f t="shared" si="8"/>
        <v>0</v>
      </c>
      <c r="I49" s="2058"/>
      <c r="J49" s="645"/>
      <c r="K49" s="646"/>
      <c r="L49" s="646"/>
      <c r="M49" s="647"/>
      <c r="N49" s="697">
        <f t="shared" si="9"/>
        <v>0</v>
      </c>
    </row>
    <row r="50" spans="2:14" ht="30" customHeight="1">
      <c r="B50" s="2055"/>
      <c r="C50" s="645"/>
      <c r="D50" s="646"/>
      <c r="E50" s="646"/>
      <c r="F50" s="651"/>
      <c r="G50" s="697">
        <f t="shared" si="8"/>
        <v>0</v>
      </c>
      <c r="I50" s="2058"/>
      <c r="J50" s="645"/>
      <c r="K50" s="646"/>
      <c r="L50" s="646"/>
      <c r="M50" s="647"/>
      <c r="N50" s="697">
        <f t="shared" si="9"/>
        <v>0</v>
      </c>
    </row>
    <row r="51" spans="2:14" ht="30" customHeight="1">
      <c r="B51" s="2055"/>
      <c r="C51" s="645"/>
      <c r="D51" s="646"/>
      <c r="E51" s="646"/>
      <c r="F51" s="647"/>
      <c r="G51" s="697">
        <f t="shared" si="8"/>
        <v>0</v>
      </c>
      <c r="I51" s="2058"/>
      <c r="J51" s="645"/>
      <c r="K51" s="646"/>
      <c r="L51" s="646"/>
      <c r="M51" s="647"/>
      <c r="N51" s="697">
        <f t="shared" si="9"/>
        <v>0</v>
      </c>
    </row>
    <row r="52" spans="2:14" ht="30" customHeight="1">
      <c r="B52" s="2055"/>
      <c r="C52" s="645"/>
      <c r="D52" s="646"/>
      <c r="E52" s="646"/>
      <c r="F52" s="647"/>
      <c r="G52" s="697">
        <f t="shared" si="8"/>
        <v>0</v>
      </c>
      <c r="I52" s="2058"/>
      <c r="J52" s="645"/>
      <c r="K52" s="646"/>
      <c r="L52" s="646"/>
      <c r="M52" s="647"/>
      <c r="N52" s="697">
        <f t="shared" si="9"/>
        <v>0</v>
      </c>
    </row>
    <row r="53" spans="2:14" ht="30" customHeight="1" thickBot="1">
      <c r="B53" s="2055"/>
      <c r="C53" s="648"/>
      <c r="D53" s="649"/>
      <c r="E53" s="649"/>
      <c r="F53" s="650"/>
      <c r="G53" s="700">
        <f t="shared" si="8"/>
        <v>0</v>
      </c>
      <c r="I53" s="2058"/>
      <c r="J53" s="648"/>
      <c r="K53" s="649"/>
      <c r="L53" s="649"/>
      <c r="M53" s="650"/>
      <c r="N53" s="697">
        <f t="shared" si="9"/>
        <v>0</v>
      </c>
    </row>
    <row r="54" spans="2:14" ht="30" customHeight="1" thickTop="1" thickBot="1">
      <c r="B54" s="2056"/>
      <c r="C54" s="2060" t="s">
        <v>292</v>
      </c>
      <c r="D54" s="2061"/>
      <c r="E54" s="2061"/>
      <c r="F54" s="2062"/>
      <c r="G54" s="701">
        <f>SUM(G48:G53)</f>
        <v>0</v>
      </c>
      <c r="H54" s="498"/>
      <c r="I54" s="2059"/>
      <c r="J54" s="2060" t="s">
        <v>292</v>
      </c>
      <c r="K54" s="2061"/>
      <c r="L54" s="2061"/>
      <c r="M54" s="2062"/>
      <c r="N54" s="699">
        <f>SUM(N48:N53)</f>
        <v>0</v>
      </c>
    </row>
  </sheetData>
  <sheetProtection algorithmName="SHA-512" hashValue="MdJpjR1fYij6wTgJ4CCU7qkPJSbh5Ykhc1rOIYxrCRg465UEPxqFkU2THWOqOyKr28mOPkA6I/6mmag8SJhpYw==" saltValue="MtEg8L18GOPNVL4wvwQWHQ=="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22"/>
  <conditionalFormatting sqref="B2">
    <cfRule type="expression" dxfId="255" priority="10">
      <formula>_xlfn.ISFORMULA(B2)=TRUE</formula>
    </cfRule>
  </conditionalFormatting>
  <conditionalFormatting sqref="C7:F12">
    <cfRule type="containsBlanks" dxfId="254" priority="4">
      <formula>LEN(TRIM(C7))=0</formula>
    </cfRule>
  </conditionalFormatting>
  <conditionalFormatting sqref="C17:F22 J17:M22 C27:F32 J27:M32 J37:M42">
    <cfRule type="containsBlanks" dxfId="253" priority="11">
      <formula>LEN(TRIM(C17))=0</formula>
    </cfRule>
  </conditionalFormatting>
  <conditionalFormatting sqref="C37:F42">
    <cfRule type="containsBlanks" dxfId="252" priority="1">
      <formula>LEN(TRIM(C37))=0</formula>
    </cfRule>
  </conditionalFormatting>
  <conditionalFormatting sqref="C48:F53">
    <cfRule type="containsBlanks" dxfId="251" priority="6">
      <formula>LEN(TRIM(C48))=0</formula>
    </cfRule>
  </conditionalFormatting>
  <conditionalFormatting sqref="J7:M12">
    <cfRule type="containsBlanks" dxfId="250" priority="2">
      <formula>LEN(TRIM(J7))=0</formula>
    </cfRule>
  </conditionalFormatting>
  <conditionalFormatting sqref="J48:M53">
    <cfRule type="containsBlanks" dxfId="249" priority="5">
      <formula>LEN(TRIM(J48))=0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&amp;R&amp;K00-041R6高層ZEH-M_ver.1.1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4"/>
  <sheetViews>
    <sheetView showGridLines="0" view="pageBreakPreview" topLeftCell="B1" zoomScale="70" zoomScaleNormal="65" zoomScaleSheetLayoutView="70" workbookViewId="0">
      <selection activeCell="B1" sqref="B1"/>
    </sheetView>
  </sheetViews>
  <sheetFormatPr defaultColWidth="9" defaultRowHeight="39.5"/>
  <cols>
    <col min="1" max="1" width="2.58203125" style="389" hidden="1" customWidth="1"/>
    <col min="2" max="2" width="36.08203125" style="186" customWidth="1"/>
    <col min="3" max="3" width="89.25" style="186" customWidth="1"/>
    <col min="4" max="6" width="12.58203125" style="388" customWidth="1"/>
    <col min="7" max="7" width="58.5" style="390" customWidth="1"/>
    <col min="8" max="8" width="2.58203125" style="186" customWidth="1"/>
    <col min="9" max="16384" width="9" style="186"/>
  </cols>
  <sheetData>
    <row r="1" spans="1:7" ht="25" customHeight="1">
      <c r="B1" s="966" t="s">
        <v>602</v>
      </c>
      <c r="C1" s="222"/>
      <c r="D1" s="222"/>
      <c r="E1" s="222"/>
      <c r="F1" s="222"/>
      <c r="G1" s="222"/>
    </row>
    <row r="2" spans="1:7" ht="25" customHeight="1">
      <c r="B2" s="966" t="s">
        <v>1112</v>
      </c>
      <c r="C2" s="222"/>
      <c r="D2" s="222"/>
      <c r="E2" s="222"/>
      <c r="F2" s="222"/>
      <c r="G2" s="222"/>
    </row>
    <row r="3" spans="1:7" s="380" customFormat="1" ht="25">
      <c r="B3" s="966" t="s">
        <v>1038</v>
      </c>
      <c r="D3" s="381"/>
      <c r="E3" s="381"/>
      <c r="F3" s="381"/>
      <c r="G3" s="382"/>
    </row>
    <row r="4" spans="1:7" s="380" customFormat="1" ht="25">
      <c r="B4" s="973" t="s">
        <v>987</v>
      </c>
      <c r="D4" s="381"/>
      <c r="E4" s="381"/>
      <c r="F4" s="381"/>
      <c r="G4" s="382"/>
    </row>
    <row r="5" spans="1:7" ht="63">
      <c r="A5" s="383"/>
      <c r="B5" s="384" t="s">
        <v>148</v>
      </c>
      <c r="C5" s="385" t="s">
        <v>149</v>
      </c>
      <c r="D5" s="386" t="s">
        <v>150</v>
      </c>
      <c r="E5" s="386" t="s">
        <v>151</v>
      </c>
      <c r="F5" s="386" t="s">
        <v>1097</v>
      </c>
      <c r="G5" s="387" t="s">
        <v>152</v>
      </c>
    </row>
    <row r="6" spans="1:7">
      <c r="B6" s="1291" t="s">
        <v>153</v>
      </c>
      <c r="C6" s="958" t="s">
        <v>154</v>
      </c>
      <c r="D6" s="1289" t="s">
        <v>1099</v>
      </c>
      <c r="E6" s="1287" t="s">
        <v>155</v>
      </c>
      <c r="F6" s="1288" t="s">
        <v>1098</v>
      </c>
      <c r="G6" s="1016"/>
    </row>
    <row r="7" spans="1:7">
      <c r="B7" s="1291"/>
      <c r="C7" s="959" t="s">
        <v>1326</v>
      </c>
      <c r="D7" s="1287"/>
      <c r="E7" s="1287"/>
      <c r="F7" s="1288"/>
      <c r="G7" s="706"/>
    </row>
    <row r="8" spans="1:7">
      <c r="B8" s="1291"/>
      <c r="C8" s="958" t="s">
        <v>1327</v>
      </c>
      <c r="D8" s="1287"/>
      <c r="E8" s="1287"/>
      <c r="F8" s="1288"/>
      <c r="G8" s="706"/>
    </row>
    <row r="9" spans="1:7" ht="42">
      <c r="B9" s="1291"/>
      <c r="C9" s="958" t="s">
        <v>1328</v>
      </c>
      <c r="D9" s="1287"/>
      <c r="E9" s="695" t="s">
        <v>308</v>
      </c>
      <c r="F9" s="1288"/>
      <c r="G9" s="706" t="s">
        <v>1087</v>
      </c>
    </row>
    <row r="10" spans="1:7" ht="42">
      <c r="B10" s="1291"/>
      <c r="C10" s="958" t="s">
        <v>156</v>
      </c>
      <c r="D10" s="1287"/>
      <c r="E10" s="1287" t="s">
        <v>155</v>
      </c>
      <c r="F10" s="1288"/>
      <c r="G10" s="706" t="s">
        <v>1088</v>
      </c>
    </row>
    <row r="11" spans="1:7">
      <c r="B11" s="1291"/>
      <c r="C11" s="960" t="s">
        <v>943</v>
      </c>
      <c r="D11" s="1287"/>
      <c r="E11" s="1287"/>
      <c r="F11" s="1288"/>
      <c r="G11" s="1017"/>
    </row>
    <row r="12" spans="1:7">
      <c r="B12" s="1284" t="s">
        <v>1208</v>
      </c>
      <c r="C12" s="958" t="s">
        <v>157</v>
      </c>
      <c r="D12" s="1287"/>
      <c r="E12" s="1287"/>
      <c r="F12" s="1288"/>
      <c r="G12" s="706"/>
    </row>
    <row r="13" spans="1:7">
      <c r="B13" s="1284"/>
      <c r="C13" s="958" t="s">
        <v>158</v>
      </c>
      <c r="D13" s="1287"/>
      <c r="E13" s="1287"/>
      <c r="F13" s="1288"/>
      <c r="G13" s="706" t="s">
        <v>1111</v>
      </c>
    </row>
    <row r="14" spans="1:7" ht="39.65" hidden="1" customHeight="1">
      <c r="B14" s="1284"/>
      <c r="C14" s="105" t="s">
        <v>318</v>
      </c>
      <c r="D14" s="1287"/>
      <c r="E14" s="1287"/>
      <c r="F14" s="1288"/>
      <c r="G14" s="706"/>
    </row>
    <row r="15" spans="1:7">
      <c r="B15" s="1284"/>
      <c r="C15" s="960" t="s">
        <v>1015</v>
      </c>
      <c r="D15" s="1287"/>
      <c r="E15" s="1287"/>
      <c r="F15" s="1288"/>
      <c r="G15" s="706" t="s">
        <v>159</v>
      </c>
    </row>
    <row r="16" spans="1:7">
      <c r="B16" s="1284"/>
      <c r="C16" s="960" t="s">
        <v>1016</v>
      </c>
      <c r="D16" s="1287"/>
      <c r="E16" s="1287"/>
      <c r="F16" s="1288"/>
      <c r="G16" s="706" t="s">
        <v>326</v>
      </c>
    </row>
    <row r="17" spans="2:7">
      <c r="B17" s="1284"/>
      <c r="C17" s="975" t="s">
        <v>1017</v>
      </c>
      <c r="D17" s="1287"/>
      <c r="E17" s="1287"/>
      <c r="F17" s="1288"/>
      <c r="G17" s="706"/>
    </row>
    <row r="18" spans="2:7" ht="39.65" customHeight="1">
      <c r="B18" s="1284"/>
      <c r="C18" s="975" t="s">
        <v>1018</v>
      </c>
      <c r="D18" s="1287"/>
      <c r="E18" s="1287"/>
      <c r="F18" s="1288"/>
      <c r="G18" s="706"/>
    </row>
    <row r="19" spans="2:7" ht="63" customHeight="1">
      <c r="B19" s="1284"/>
      <c r="C19" s="975" t="s">
        <v>1090</v>
      </c>
      <c r="D19" s="1287"/>
      <c r="E19" s="1288" t="s">
        <v>160</v>
      </c>
      <c r="F19" s="1288"/>
      <c r="G19" s="706" t="s">
        <v>1082</v>
      </c>
    </row>
    <row r="20" spans="2:7">
      <c r="B20" s="1284"/>
      <c r="C20" s="975" t="s">
        <v>1019</v>
      </c>
      <c r="D20" s="1287"/>
      <c r="E20" s="1288"/>
      <c r="F20" s="1288"/>
      <c r="G20" s="706" t="s">
        <v>1082</v>
      </c>
    </row>
    <row r="21" spans="2:7" ht="63" customHeight="1">
      <c r="B21" s="1284"/>
      <c r="C21" s="975" t="s">
        <v>1089</v>
      </c>
      <c r="D21" s="1287"/>
      <c r="E21" s="1288"/>
      <c r="F21" s="1288"/>
      <c r="G21" s="706" t="s">
        <v>1091</v>
      </c>
    </row>
    <row r="22" spans="2:7">
      <c r="B22" s="1284"/>
      <c r="C22" s="975" t="s">
        <v>1008</v>
      </c>
      <c r="D22" s="1287"/>
      <c r="E22" s="1288"/>
      <c r="F22" s="1288"/>
      <c r="G22" s="696" t="s">
        <v>1083</v>
      </c>
    </row>
    <row r="23" spans="2:7">
      <c r="B23" s="1284"/>
      <c r="C23" s="960" t="s">
        <v>1022</v>
      </c>
      <c r="D23" s="1287"/>
      <c r="E23" s="1288"/>
      <c r="F23" s="1288"/>
      <c r="G23" s="696" t="s">
        <v>1080</v>
      </c>
    </row>
    <row r="24" spans="2:7">
      <c r="B24" s="1284"/>
      <c r="C24" s="960" t="s">
        <v>1023</v>
      </c>
      <c r="D24" s="1287"/>
      <c r="E24" s="1288"/>
      <c r="F24" s="1288"/>
      <c r="G24" s="696" t="s">
        <v>1084</v>
      </c>
    </row>
    <row r="25" spans="2:7">
      <c r="B25" s="1284"/>
      <c r="C25" s="975" t="s">
        <v>869</v>
      </c>
      <c r="D25" s="1287"/>
      <c r="E25" s="1288"/>
      <c r="F25" s="1288"/>
      <c r="G25" s="1286" t="s">
        <v>1086</v>
      </c>
    </row>
    <row r="26" spans="2:7">
      <c r="B26" s="1284"/>
      <c r="C26" s="960" t="s">
        <v>1024</v>
      </c>
      <c r="D26" s="1287"/>
      <c r="E26" s="1288"/>
      <c r="F26" s="1288"/>
      <c r="G26" s="1286"/>
    </row>
    <row r="27" spans="2:7">
      <c r="B27" s="1284"/>
      <c r="C27" s="975" t="s">
        <v>1025</v>
      </c>
      <c r="D27" s="1287"/>
      <c r="E27" s="1288"/>
      <c r="F27" s="1288"/>
      <c r="G27" s="696" t="s">
        <v>1085</v>
      </c>
    </row>
    <row r="28" spans="2:7">
      <c r="B28" s="1284"/>
      <c r="C28" s="960" t="s">
        <v>1026</v>
      </c>
      <c r="D28" s="1287"/>
      <c r="E28" s="1288"/>
      <c r="F28" s="1288"/>
      <c r="G28" s="1286" t="s">
        <v>1082</v>
      </c>
    </row>
    <row r="29" spans="2:7" ht="42" customHeight="1">
      <c r="B29" s="1284"/>
      <c r="C29" s="975" t="s">
        <v>1027</v>
      </c>
      <c r="D29" s="1287"/>
      <c r="E29" s="1288"/>
      <c r="F29" s="1288"/>
      <c r="G29" s="1286"/>
    </row>
    <row r="30" spans="2:7">
      <c r="B30" s="1284"/>
      <c r="C30" s="960" t="s">
        <v>1310</v>
      </c>
      <c r="D30" s="1287"/>
      <c r="E30" s="1288"/>
      <c r="F30" s="1288"/>
      <c r="G30" s="1286"/>
    </row>
    <row r="31" spans="2:7">
      <c r="B31" s="1284"/>
      <c r="C31" s="960" t="s">
        <v>1028</v>
      </c>
      <c r="D31" s="1287"/>
      <c r="E31" s="1288"/>
      <c r="F31" s="1288"/>
      <c r="G31" s="1286"/>
    </row>
    <row r="32" spans="2:7" ht="42" customHeight="1">
      <c r="B32" s="1284"/>
      <c r="C32" s="960" t="s">
        <v>1029</v>
      </c>
      <c r="D32" s="1287"/>
      <c r="E32" s="1288"/>
      <c r="F32" s="1288"/>
      <c r="G32" s="1286"/>
    </row>
    <row r="33" spans="2:7" ht="42" customHeight="1">
      <c r="B33" s="1284"/>
      <c r="C33" s="960" t="s">
        <v>1030</v>
      </c>
      <c r="D33" s="1287"/>
      <c r="E33" s="1288"/>
      <c r="F33" s="1288"/>
      <c r="G33" s="1286"/>
    </row>
    <row r="34" spans="2:7">
      <c r="B34" s="1284"/>
      <c r="C34" s="960" t="s">
        <v>1031</v>
      </c>
      <c r="D34" s="1287"/>
      <c r="E34" s="1018" t="s">
        <v>155</v>
      </c>
      <c r="F34" s="1288"/>
      <c r="G34" s="696" t="s">
        <v>326</v>
      </c>
    </row>
    <row r="35" spans="2:7" ht="42">
      <c r="B35" s="988" t="s">
        <v>1020</v>
      </c>
      <c r="C35" s="1009" t="s">
        <v>1021</v>
      </c>
      <c r="D35" s="1287" t="s">
        <v>161</v>
      </c>
      <c r="E35" s="695" t="s">
        <v>160</v>
      </c>
      <c r="F35" s="1288" t="s">
        <v>1110</v>
      </c>
      <c r="G35" s="696" t="s">
        <v>1329</v>
      </c>
    </row>
    <row r="36" spans="2:7">
      <c r="B36" s="512" t="s">
        <v>1032</v>
      </c>
      <c r="C36" s="105" t="s">
        <v>1092</v>
      </c>
      <c r="D36" s="1287"/>
      <c r="E36" s="1287" t="s">
        <v>301</v>
      </c>
      <c r="F36" s="1288"/>
      <c r="G36" s="1016" t="s">
        <v>1093</v>
      </c>
    </row>
    <row r="37" spans="2:7" ht="63">
      <c r="B37" s="1284" t="s">
        <v>1033</v>
      </c>
      <c r="C37" s="105" t="s">
        <v>392</v>
      </c>
      <c r="D37" s="1287"/>
      <c r="E37" s="1287"/>
      <c r="F37" s="1288"/>
      <c r="G37" s="706" t="s">
        <v>1330</v>
      </c>
    </row>
    <row r="38" spans="2:7">
      <c r="B38" s="1284"/>
      <c r="C38" s="105" t="s">
        <v>1081</v>
      </c>
      <c r="D38" s="1287"/>
      <c r="E38" s="695" t="s">
        <v>160</v>
      </c>
      <c r="F38" s="1288"/>
      <c r="G38" s="706" t="s">
        <v>1094</v>
      </c>
    </row>
    <row r="39" spans="2:7">
      <c r="B39" s="1285" t="s">
        <v>1034</v>
      </c>
      <c r="C39" s="1011" t="s">
        <v>163</v>
      </c>
      <c r="D39" s="1287" t="s">
        <v>162</v>
      </c>
      <c r="E39" s="1287" t="s">
        <v>155</v>
      </c>
      <c r="F39" s="1288"/>
      <c r="G39" s="1281" t="s">
        <v>1095</v>
      </c>
    </row>
    <row r="40" spans="2:7">
      <c r="B40" s="1285"/>
      <c r="C40" s="1011" t="s">
        <v>164</v>
      </c>
      <c r="D40" s="1287"/>
      <c r="E40" s="1287"/>
      <c r="F40" s="1288"/>
      <c r="G40" s="1281"/>
    </row>
    <row r="41" spans="2:7">
      <c r="B41" s="1285"/>
      <c r="C41" s="1011" t="s">
        <v>165</v>
      </c>
      <c r="D41" s="1287"/>
      <c r="E41" s="1287"/>
      <c r="F41" s="1288"/>
      <c r="G41" s="1281"/>
    </row>
    <row r="42" spans="2:7">
      <c r="B42" s="1285"/>
      <c r="C42" s="1011" t="s">
        <v>324</v>
      </c>
      <c r="D42" s="1287"/>
      <c r="E42" s="1287"/>
      <c r="F42" s="1288"/>
      <c r="G42" s="1281"/>
    </row>
    <row r="43" spans="2:7">
      <c r="B43" s="1285"/>
      <c r="C43" s="1011" t="s">
        <v>319</v>
      </c>
      <c r="D43" s="1287"/>
      <c r="E43" s="1287"/>
      <c r="F43" s="1288"/>
      <c r="G43" s="1281"/>
    </row>
    <row r="44" spans="2:7">
      <c r="B44" s="1285"/>
      <c r="C44" s="1011" t="s">
        <v>1096</v>
      </c>
      <c r="D44" s="1287"/>
      <c r="E44" s="1287"/>
      <c r="F44" s="1288"/>
      <c r="G44" s="1281"/>
    </row>
    <row r="45" spans="2:7" ht="84">
      <c r="B45" s="707" t="s">
        <v>1035</v>
      </c>
      <c r="C45" s="1012" t="s">
        <v>1009</v>
      </c>
      <c r="D45" s="1287"/>
      <c r="E45" s="1287"/>
      <c r="F45" s="1288"/>
      <c r="G45" s="706" t="s">
        <v>887</v>
      </c>
    </row>
    <row r="46" spans="2:7" s="391" customFormat="1" ht="126">
      <c r="B46" s="1282" t="s">
        <v>1036</v>
      </c>
      <c r="C46" s="1013" t="s">
        <v>1100</v>
      </c>
      <c r="D46" s="1287"/>
      <c r="E46" s="1290" t="s">
        <v>603</v>
      </c>
      <c r="F46" s="1288"/>
      <c r="G46" s="696" t="s">
        <v>1209</v>
      </c>
    </row>
    <row r="47" spans="2:7" s="391" customFormat="1" ht="105">
      <c r="B47" s="1282"/>
      <c r="C47" s="1014" t="s">
        <v>1296</v>
      </c>
      <c r="D47" s="1287"/>
      <c r="E47" s="1290"/>
      <c r="F47" s="1288"/>
      <c r="G47" s="696" t="s">
        <v>1102</v>
      </c>
    </row>
    <row r="48" spans="2:7" s="391" customFormat="1" ht="210">
      <c r="B48" s="1282"/>
      <c r="C48" s="1014" t="s">
        <v>1104</v>
      </c>
      <c r="D48" s="1287"/>
      <c r="E48" s="1290"/>
      <c r="F48" s="1288"/>
      <c r="G48" s="696" t="s">
        <v>1311</v>
      </c>
    </row>
    <row r="49" spans="2:7" s="391" customFormat="1" ht="126">
      <c r="B49" s="1282"/>
      <c r="C49" s="1014" t="s">
        <v>1101</v>
      </c>
      <c r="D49" s="1287"/>
      <c r="E49" s="1290"/>
      <c r="F49" s="1288"/>
      <c r="G49" s="696" t="s">
        <v>1312</v>
      </c>
    </row>
    <row r="50" spans="2:7" s="391" customFormat="1" ht="105">
      <c r="B50" s="1282"/>
      <c r="C50" s="1014" t="s">
        <v>1103</v>
      </c>
      <c r="D50" s="1287"/>
      <c r="E50" s="1290"/>
      <c r="F50" s="1288"/>
      <c r="G50" s="696" t="s">
        <v>1313</v>
      </c>
    </row>
    <row r="51" spans="2:7" s="391" customFormat="1" ht="84">
      <c r="B51" s="1283"/>
      <c r="C51" s="1014" t="s">
        <v>604</v>
      </c>
      <c r="D51" s="1287"/>
      <c r="E51" s="1290"/>
      <c r="F51" s="1288"/>
      <c r="G51" s="696" t="s">
        <v>1105</v>
      </c>
    </row>
    <row r="52" spans="2:7" ht="84">
      <c r="B52" s="512" t="s">
        <v>1037</v>
      </c>
      <c r="C52" s="105" t="s">
        <v>393</v>
      </c>
      <c r="D52" s="695" t="s">
        <v>161</v>
      </c>
      <c r="E52" s="695" t="s">
        <v>155</v>
      </c>
      <c r="F52" s="1288"/>
      <c r="G52" s="706" t="s">
        <v>1106</v>
      </c>
    </row>
    <row r="53" spans="2:7" ht="42" hidden="1">
      <c r="B53" s="512" t="s">
        <v>1107</v>
      </c>
      <c r="C53" s="105"/>
      <c r="D53" s="1015" t="s">
        <v>1099</v>
      </c>
      <c r="E53" s="695" t="s">
        <v>1108</v>
      </c>
      <c r="F53" s="1288"/>
      <c r="G53" s="706" t="s">
        <v>1109</v>
      </c>
    </row>
    <row r="54" spans="2:7">
      <c r="B54" s="512" t="s">
        <v>1349</v>
      </c>
      <c r="C54" s="105"/>
      <c r="D54" s="695" t="s">
        <v>162</v>
      </c>
      <c r="E54" s="695" t="s">
        <v>160</v>
      </c>
      <c r="F54" s="1288"/>
      <c r="G54" s="706" t="s">
        <v>166</v>
      </c>
    </row>
  </sheetData>
  <sheetProtection algorithmName="SHA-512" hashValue="c4Xmvd6lawRI3GyYDhZKe41H005/aQt7JW2iWJhI86FOF3Cz6UcBv9ZS2j6+U/OgrSVGsdNe5V8/Kh5zd2oqQQ==" saltValue="T/QVNBEGfehTuCEDWfHSSQ==" spinCount="100000" sheet="1" formatCells="0" insertRows="0" insertHyperlinks="0"/>
  <mergeCells count="19">
    <mergeCell ref="F35:F54"/>
    <mergeCell ref="B6:B11"/>
    <mergeCell ref="E6:E8"/>
    <mergeCell ref="G39:G44"/>
    <mergeCell ref="B46:B51"/>
    <mergeCell ref="B12:B34"/>
    <mergeCell ref="B37:B38"/>
    <mergeCell ref="B39:B44"/>
    <mergeCell ref="G25:G26"/>
    <mergeCell ref="G28:G33"/>
    <mergeCell ref="E10:E18"/>
    <mergeCell ref="F6:F34"/>
    <mergeCell ref="E19:E33"/>
    <mergeCell ref="D6:D34"/>
    <mergeCell ref="E36:E37"/>
    <mergeCell ref="D35:D38"/>
    <mergeCell ref="E39:E45"/>
    <mergeCell ref="D39:D51"/>
    <mergeCell ref="E46:E51"/>
  </mergeCells>
  <phoneticPr fontId="22"/>
  <conditionalFormatting sqref="B5:G5 B6:E6 G6:G25 C7:C11 E9:E10 B12:C12 D35:E35 B36:C36 E36 C37:C38 E38 B39:E39 C40:C44 G45 B45:C51 E46 B52:E54 G52:G54">
    <cfRule type="expression" dxfId="583" priority="106">
      <formula>$B$5&lt;&gt;""</formula>
    </cfRule>
  </conditionalFormatting>
  <conditionalFormatting sqref="C13:C34 E19 E34">
    <cfRule type="expression" dxfId="582" priority="2">
      <formula>$B$5&lt;&gt;""</formula>
    </cfRule>
  </conditionalFormatting>
  <conditionalFormatting sqref="E6 E9:E10 E19 E34:E36 E38:E39 E46 E52:E54 E55:F1048576">
    <cfRule type="expression" dxfId="581" priority="1">
      <formula>$E6="必須"</formula>
    </cfRule>
  </conditionalFormatting>
  <conditionalFormatting sqref="E1:F5">
    <cfRule type="expression" dxfId="580" priority="105">
      <formula>$E1="必須"</formula>
    </cfRule>
  </conditionalFormatting>
  <conditionalFormatting sqref="G27:G28 G34:G35">
    <cfRule type="expression" dxfId="579" priority="3">
      <formula>$B$5&lt;&gt;""</formula>
    </cfRule>
  </conditionalFormatting>
  <conditionalFormatting sqref="G37:G39">
    <cfRule type="expression" dxfId="578" priority="101">
      <formula>$B$5&lt;&gt;""</formula>
    </cfRule>
  </conditionalFormatting>
  <dataValidations count="1">
    <dataValidation imeMode="hiragana" allowBlank="1" showInputMessage="1" showErrorMessage="1" sqref="G38"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2" location="'1.申請者の詳細'!A1" display="１．申請者の詳細" xr:uid="{B5875225-275F-4382-9357-7C60B851C8BF}"/>
    <hyperlink ref="C13" location="'2.全体概要'!A1" display="２．全体概要" xr:uid="{1FAC8BB9-2C8B-4719-8B73-663E7B11BB93}"/>
    <hyperlink ref="C16" location="'４.住戸情報入力'!A1" display="４．住戸情報入力" xr:uid="{CC2BF29F-793B-49ED-9B5F-CAF6B920F5BF}"/>
    <hyperlink ref="C17" location="'５.補助対象経費総括表（まとめ）'!A1" display="５．補助対象経費総括表（まとめ）" xr:uid="{74716AB7-C96F-4C64-902E-406F9F67A133}"/>
    <hyperlink ref="C18" location="'６ｰ１.補助対象経費総括表（1年目） '!A1" display="６-１～４．補助対象経費総括表（１年目）（２年目）（３年目）（４年目）" xr:uid="{D3F7B966-6BDF-4A27-9E87-3F11C6B08E9C}"/>
    <hyperlink ref="C19" location="'７.共用部定額単価算出シート'!A1" display="７-１～４．共用部定額単価算出シート" xr:uid="{FDF2943D-0EC6-47B3-9B0F-D2A3DB63183D}"/>
    <hyperlink ref="C20" location="'８.共用部空調設備費用算出シート'!A1" display="８．共用部空調設備費用算出シート" xr:uid="{C76B5CB2-0EF9-45D1-A799-EC4EF54A4E70}"/>
    <hyperlink ref="C21" location="'９.費用明細書（共用部）'!A1" display="９-１～４．費用明細書（共用部）" xr:uid="{CD682E05-6A50-4839-97BF-302D2A5FD3AC}"/>
    <hyperlink ref="C24" location="'１２.MEMS補助対象経費算出シート '!A1" display="１２．ＭＥＭＳ補助対象経費算出シート" xr:uid="{B1B99939-C031-48D8-87D3-0A5C486C9F4F}"/>
    <hyperlink ref="C25" location="'１３.追加補助対象となる設備等の補助金額集計表'!A1" display="　　１３．追加補助対象となる設備等の補助金額集計表" xr:uid="{E2B8D2BE-3E8C-463D-BF7B-7ABA16D8FACC}"/>
    <hyperlink ref="C31" location="'１９.地中熱ヒートポンプ・システム明細'!A1" display="　　１９．地中熱ヒートポンプ・システム明細" xr:uid="{EF2E0073-E22E-4448-9CF3-4C98AFB84392}"/>
    <hyperlink ref="C32" location="'２０.ＰＶＴシステム明細 '!A1" display="　　２０．ＰＶＴシステム明細" xr:uid="{7FBD4E5B-377A-49F3-A2C9-AE3617F2B082}"/>
    <hyperlink ref="C33" location="'２１.液体集熱式太陽熱利用システム明細'!A1" display="　　２１．液体集熱式太陽熱利用システム明細" xr:uid="{0EA5F269-94D4-44FC-9B35-6873A5E991B8}"/>
    <hyperlink ref="C34" location="'２２.工程表'!A1" display="２２．工程表" xr:uid="{9D6F9DB3-866E-49D6-8D9F-E5F5252C6BD8}"/>
    <hyperlink ref="C11" location="個人情報の取得と利用について!A1" display="個人情報の取得と利用について" xr:uid="{D64FBAB0-40A4-4E72-8F26-0B989147C8DD}"/>
    <hyperlink ref="C26" location="'１４.蓄電システム明細（専有部）'!A1" display="　　１４．蓄電システム明細（専有部）" xr:uid="{B7EB5C8B-7ACE-422D-B8CC-7293D361F47D}"/>
    <hyperlink ref="C27" location="'１５.水害等の災害時の電源確保に配慮した蓄電システム導入計画'!A1" display="　　１５．水害等の災害時の電源確保に配慮した蓄電システム導入計画" xr:uid="{F9EE4461-C8B6-4B3B-A470-963A69DC7A3E}"/>
    <hyperlink ref="C30" location="'１８.直交集成板（ＣＬＴ）明細'!A1" display="　　１８．直交集成板（ＣＬＴ）明細" xr:uid="{29488268-6C31-41F5-9529-C1AC5947523A}"/>
    <hyperlink ref="C28" location="'１６.ＥＶ充電設備補助金算出シート'!A1" display="　　１６．ＥＶ充電設備補助金算出シート" xr:uid="{E7DDAB3F-8071-42D4-A007-6BD335B0C336}"/>
    <hyperlink ref="C29" location="'１７.Ｖ２Ｈ充電設備（充放電設備）補助金算出シート'!A1" display="　　１７．Ｖ２Ｈ充電設備（充放電設備）補助金算出シート" xr:uid="{1D222664-3DF5-4B07-8540-82B506B139F1}"/>
    <hyperlink ref="C15" location="'３.補助事業概要図'!A1" display="３．補助事業概要図" xr:uid="{0D9CCDEE-E1EA-4C59-A5F7-486317AF96DB}"/>
    <hyperlink ref="C22" location="'10.パネルラジエーター設備費用算出シート'!A1" display="１０．パネルラジエーター設備費用算出シート" xr:uid="{A75F7159-4F72-4CD7-95ED-5EC66E2B18F2}"/>
    <hyperlink ref="C23" location="'１１.蓄電システム補助対象経費算出シート（共用部）'!A1" display="１１．蓄電システム補助対象経費算出シート（共用部）" xr:uid="{58DCFAA6-4BE2-4BDB-9E1F-9553722FCD12}"/>
    <hyperlink ref="C10" location="誓約書!A1" display="誓約書" xr:uid="{275A1A79-8E2E-45DD-9E31-9E55D9852D8A}"/>
  </hyperlinks>
  <printOptions horizontalCentered="1"/>
  <pageMargins left="0.51181102362204722" right="0.11811023622047245" top="0.35433070866141736" bottom="0.35433070866141736" header="0.31496062992125984" footer="0.11811023622047245"/>
  <pageSetup paperSize="9" scale="28" orientation="portrait" r:id="rId1"/>
  <headerFooter scaleWithDoc="0">
    <oddFooter>&amp;R&amp;K00-041R6高層ZEH-M_ver.1.1</oddFooter>
  </headerFooter>
  <rowBreaks count="1" manualBreakCount="1">
    <brk id="44" min="1" max="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A1:AN203"/>
  <sheetViews>
    <sheetView showGridLines="0" view="pageBreakPreview" topLeftCell="B1" zoomScaleNormal="100" zoomScaleSheetLayoutView="100" workbookViewId="0">
      <selection activeCell="D18" sqref="D18:G18"/>
    </sheetView>
  </sheetViews>
  <sheetFormatPr defaultColWidth="9" defaultRowHeight="20.149999999999999" customHeight="1"/>
  <cols>
    <col min="1" max="1" width="1.08203125" style="278" hidden="1" customWidth="1"/>
    <col min="2" max="2" width="1.5" style="278" customWidth="1"/>
    <col min="3" max="3" width="2.5" style="278" customWidth="1"/>
    <col min="4" max="5" width="3.83203125" style="278" customWidth="1"/>
    <col min="6" max="8" width="4" style="278" customWidth="1"/>
    <col min="9" max="25" width="3.83203125" style="278" customWidth="1"/>
    <col min="26" max="27" width="3.58203125" style="278" customWidth="1"/>
    <col min="28" max="28" width="3.83203125" style="228" customWidth="1"/>
    <col min="29" max="29" width="3.83203125" style="346" customWidth="1"/>
    <col min="30" max="30" width="3.83203125" style="347" customWidth="1"/>
    <col min="31" max="33" width="4" style="278" customWidth="1"/>
    <col min="34" max="38" width="3.83203125" style="278" customWidth="1"/>
    <col min="39" max="16384" width="9" style="278"/>
  </cols>
  <sheetData>
    <row r="1" spans="2:36" ht="20.149999999999999" customHeight="1">
      <c r="B1" s="722" t="s">
        <v>365</v>
      </c>
    </row>
    <row r="2" spans="2:36" ht="20.149999999999999" customHeight="1">
      <c r="B2" s="722" t="s">
        <v>583</v>
      </c>
    </row>
    <row r="3" spans="2:36" ht="20.149999999999999" customHeight="1">
      <c r="B3" s="722" t="s">
        <v>585</v>
      </c>
    </row>
    <row r="4" spans="2:36"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36" ht="19.5" customHeight="1">
      <c r="B5" s="283" t="s">
        <v>1059</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36"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36" ht="15.75" customHeight="1">
      <c r="B7" s="280"/>
      <c r="C7" s="286"/>
      <c r="D7" s="287"/>
      <c r="E7" s="287"/>
      <c r="F7" s="287"/>
      <c r="G7" s="287"/>
      <c r="H7" s="287"/>
      <c r="I7" s="284"/>
      <c r="J7" s="284"/>
      <c r="K7" s="284"/>
      <c r="L7" s="284"/>
      <c r="M7" s="284"/>
      <c r="N7" s="284"/>
      <c r="O7" s="284"/>
      <c r="P7" s="284"/>
      <c r="Q7" s="284"/>
      <c r="R7" s="284"/>
      <c r="S7" s="284"/>
      <c r="T7" s="284"/>
      <c r="U7" s="284"/>
      <c r="V7" s="284"/>
      <c r="W7" s="284"/>
      <c r="X7" s="284"/>
      <c r="Y7" s="284"/>
      <c r="Z7" s="280"/>
      <c r="AA7" s="280"/>
    </row>
    <row r="8" spans="2:36" ht="15.75" customHeight="1">
      <c r="B8" s="280"/>
      <c r="C8" s="289" t="s">
        <v>438</v>
      </c>
      <c r="D8" s="287"/>
      <c r="E8" s="287"/>
      <c r="F8" s="287"/>
      <c r="G8" s="287"/>
      <c r="H8" s="287"/>
      <c r="I8" s="284"/>
      <c r="J8" s="284"/>
      <c r="K8" s="284"/>
      <c r="L8" s="284"/>
      <c r="M8" s="284"/>
      <c r="N8" s="284"/>
      <c r="O8" s="284"/>
      <c r="P8" s="284"/>
      <c r="Q8" s="284"/>
      <c r="R8" s="284"/>
      <c r="S8" s="284"/>
      <c r="T8" s="284"/>
      <c r="U8" s="284"/>
      <c r="V8" s="284"/>
      <c r="W8" s="284"/>
      <c r="X8" s="284"/>
      <c r="Y8" s="284"/>
      <c r="Z8" s="280"/>
      <c r="AA8" s="280"/>
    </row>
    <row r="9" spans="2:36" ht="15.75" customHeight="1">
      <c r="B9" s="280"/>
      <c r="C9" s="286"/>
      <c r="D9" s="2090" t="s">
        <v>925</v>
      </c>
      <c r="E9" s="2090"/>
      <c r="F9" s="2090"/>
      <c r="G9" s="2091" t="str">
        <f>IF(入力シート!F11="","",入力シート!F11)</f>
        <v/>
      </c>
      <c r="H9" s="2091"/>
      <c r="I9" s="2091"/>
      <c r="J9" s="2091"/>
      <c r="K9" s="2091"/>
      <c r="L9" s="2091"/>
      <c r="M9" s="2091"/>
      <c r="N9" s="2092"/>
      <c r="O9" s="2093" t="s">
        <v>1359</v>
      </c>
      <c r="P9" s="2094"/>
      <c r="Q9" s="2094"/>
      <c r="R9" s="2094"/>
      <c r="S9" s="2094"/>
      <c r="T9" s="284"/>
      <c r="U9" s="284"/>
      <c r="V9" s="284"/>
      <c r="W9" s="284"/>
      <c r="X9" s="284"/>
      <c r="Y9" s="284"/>
      <c r="Z9" s="280"/>
      <c r="AA9" s="280"/>
    </row>
    <row r="10" spans="2:36" ht="15.75" customHeight="1">
      <c r="B10" s="280"/>
      <c r="C10" s="286"/>
      <c r="D10" s="2090"/>
      <c r="E10" s="2090"/>
      <c r="F10" s="2090"/>
      <c r="G10" s="2091"/>
      <c r="H10" s="2091"/>
      <c r="I10" s="2091"/>
      <c r="J10" s="2091"/>
      <c r="K10" s="2091"/>
      <c r="L10" s="2091"/>
      <c r="M10" s="2091"/>
      <c r="N10" s="2092"/>
      <c r="O10" s="2093"/>
      <c r="P10" s="2094"/>
      <c r="Q10" s="2094"/>
      <c r="R10" s="2094"/>
      <c r="S10" s="2094"/>
      <c r="T10" s="284"/>
      <c r="U10" s="284"/>
      <c r="V10" s="284"/>
      <c r="W10" s="284"/>
      <c r="X10" s="284"/>
      <c r="Y10" s="284"/>
      <c r="Z10" s="280"/>
      <c r="AA10" s="280"/>
      <c r="AJ10" s="745" t="s">
        <v>761</v>
      </c>
    </row>
    <row r="11" spans="2:36" ht="15.75" customHeight="1">
      <c r="B11" s="280"/>
      <c r="C11" s="286"/>
      <c r="D11" s="914" t="s">
        <v>935</v>
      </c>
      <c r="E11" s="343"/>
      <c r="F11" s="343"/>
      <c r="G11" s="913"/>
      <c r="H11" s="913"/>
      <c r="I11" s="913"/>
      <c r="J11" s="913"/>
      <c r="K11" s="913"/>
      <c r="L11" s="913"/>
      <c r="M11" s="913"/>
      <c r="N11" s="913"/>
      <c r="O11" s="712"/>
      <c r="P11" s="712"/>
      <c r="Q11" s="712"/>
      <c r="R11" s="712"/>
      <c r="S11" s="712"/>
      <c r="T11" s="284"/>
      <c r="U11" s="284"/>
      <c r="V11" s="284"/>
      <c r="W11" s="284"/>
      <c r="X11" s="284"/>
      <c r="Y11" s="284"/>
      <c r="Z11" s="280"/>
      <c r="AA11" s="280"/>
    </row>
    <row r="12" spans="2:36" ht="15.75" customHeight="1">
      <c r="B12" s="280"/>
      <c r="C12" s="286"/>
      <c r="D12" s="914" t="s">
        <v>1056</v>
      </c>
      <c r="E12" s="343"/>
      <c r="F12" s="343"/>
      <c r="G12" s="913"/>
      <c r="H12" s="913"/>
      <c r="I12" s="913"/>
      <c r="J12" s="913"/>
      <c r="K12" s="913"/>
      <c r="L12" s="913"/>
      <c r="M12" s="913"/>
      <c r="N12" s="913"/>
      <c r="O12" s="712"/>
      <c r="P12" s="712"/>
      <c r="Q12" s="712"/>
      <c r="R12" s="712"/>
      <c r="S12" s="712"/>
      <c r="T12" s="284"/>
      <c r="U12" s="284"/>
      <c r="V12" s="284"/>
      <c r="W12" s="284"/>
      <c r="X12" s="284"/>
      <c r="Y12" s="284"/>
      <c r="Z12" s="280"/>
      <c r="AA12" s="280"/>
    </row>
    <row r="13" spans="2:36" ht="15.75" customHeight="1">
      <c r="B13" s="280"/>
      <c r="C13" s="286"/>
      <c r="D13" s="914" t="s">
        <v>1057</v>
      </c>
      <c r="E13" s="343"/>
      <c r="F13" s="343"/>
      <c r="G13" s="913"/>
      <c r="H13" s="913"/>
      <c r="I13" s="913"/>
      <c r="J13" s="913"/>
      <c r="K13" s="913"/>
      <c r="L13" s="913"/>
      <c r="M13" s="913"/>
      <c r="N13" s="913"/>
      <c r="O13" s="712"/>
      <c r="P13" s="712"/>
      <c r="Q13" s="712"/>
      <c r="R13" s="712"/>
      <c r="S13" s="712"/>
      <c r="T13" s="284"/>
      <c r="U13" s="284"/>
      <c r="V13" s="284"/>
      <c r="W13" s="284"/>
      <c r="X13" s="284"/>
      <c r="Y13" s="284"/>
      <c r="Z13" s="280"/>
      <c r="AA13" s="280"/>
    </row>
    <row r="14" spans="2:36" ht="15.75" customHeight="1">
      <c r="B14" s="280"/>
      <c r="C14" s="286"/>
      <c r="D14" s="914" t="s">
        <v>1061</v>
      </c>
      <c r="E14" s="343"/>
      <c r="F14" s="343"/>
      <c r="G14" s="913"/>
      <c r="H14" s="913"/>
      <c r="I14" s="913"/>
      <c r="J14" s="913"/>
      <c r="K14" s="913"/>
      <c r="L14" s="913"/>
      <c r="M14" s="913"/>
      <c r="N14" s="913"/>
      <c r="O14" s="712"/>
      <c r="P14" s="712"/>
      <c r="Q14" s="712"/>
      <c r="R14" s="712"/>
      <c r="S14" s="712"/>
      <c r="T14" s="284"/>
      <c r="U14" s="284"/>
      <c r="V14" s="284"/>
      <c r="W14" s="284"/>
      <c r="X14" s="284"/>
      <c r="Y14" s="284"/>
      <c r="Z14" s="280"/>
      <c r="AA14" s="280"/>
    </row>
    <row r="15" spans="2:36" ht="15.75" customHeight="1">
      <c r="B15" s="280"/>
      <c r="C15" s="286"/>
      <c r="D15" s="931" t="s">
        <v>938</v>
      </c>
      <c r="E15" s="343"/>
      <c r="F15" s="343"/>
      <c r="G15" s="913"/>
      <c r="H15" s="913"/>
      <c r="I15" s="913"/>
      <c r="J15" s="913"/>
      <c r="K15" s="913"/>
      <c r="L15" s="913"/>
      <c r="M15" s="913"/>
      <c r="N15" s="913"/>
      <c r="O15" s="712"/>
      <c r="P15" s="712"/>
      <c r="Q15" s="712"/>
      <c r="R15" s="712"/>
      <c r="S15" s="712"/>
      <c r="T15" s="284"/>
      <c r="U15" s="284"/>
      <c r="V15" s="284"/>
      <c r="W15" s="284"/>
      <c r="X15" s="284"/>
      <c r="Y15" s="284"/>
      <c r="Z15" s="280"/>
      <c r="AA15" s="280"/>
    </row>
    <row r="16" spans="2:36" ht="26.25" customHeight="1">
      <c r="B16" s="280"/>
      <c r="D16" s="2127" t="s">
        <v>279</v>
      </c>
      <c r="E16" s="2128"/>
      <c r="F16" s="2128"/>
      <c r="G16" s="2129"/>
      <c r="H16" s="2133" t="s">
        <v>317</v>
      </c>
      <c r="I16" s="2133"/>
      <c r="J16" s="2133"/>
      <c r="K16" s="2133"/>
      <c r="L16" s="2133"/>
      <c r="M16" s="2134" t="s">
        <v>280</v>
      </c>
      <c r="N16" s="2135" t="s">
        <v>283</v>
      </c>
      <c r="O16" s="2135"/>
      <c r="P16" s="2136"/>
      <c r="Q16" s="2139" t="s">
        <v>284</v>
      </c>
      <c r="R16" s="2140"/>
      <c r="S16" s="2140"/>
      <c r="T16" s="2141"/>
      <c r="U16" s="2142" t="s">
        <v>921</v>
      </c>
      <c r="V16" s="2142"/>
      <c r="W16" s="2142"/>
      <c r="X16" s="2142"/>
      <c r="Y16" s="2143" t="s">
        <v>286</v>
      </c>
      <c r="Z16" s="2143"/>
      <c r="AA16" s="2143"/>
      <c r="AB16" s="2143"/>
      <c r="AC16" s="2144" t="s">
        <v>618</v>
      </c>
      <c r="AD16" s="2144"/>
      <c r="AE16" s="2144"/>
      <c r="AF16" s="2144"/>
      <c r="AG16" s="2144"/>
      <c r="AH16" s="2144"/>
      <c r="AJ16" s="745"/>
    </row>
    <row r="17" spans="2:36" ht="26.25" customHeight="1">
      <c r="B17" s="280"/>
      <c r="D17" s="2130"/>
      <c r="E17" s="2131"/>
      <c r="F17" s="2131"/>
      <c r="G17" s="2132"/>
      <c r="H17" s="2133"/>
      <c r="I17" s="2133"/>
      <c r="J17" s="2133"/>
      <c r="K17" s="2133"/>
      <c r="L17" s="2133"/>
      <c r="M17" s="2134"/>
      <c r="N17" s="2137"/>
      <c r="O17" s="2137"/>
      <c r="P17" s="2138"/>
      <c r="Q17" s="922" t="s">
        <v>287</v>
      </c>
      <c r="R17" s="2024" t="s">
        <v>288</v>
      </c>
      <c r="S17" s="2145"/>
      <c r="T17" s="2025"/>
      <c r="U17" s="923" t="s">
        <v>287</v>
      </c>
      <c r="V17" s="2146" t="s">
        <v>288</v>
      </c>
      <c r="W17" s="2146"/>
      <c r="X17" s="2146"/>
      <c r="Y17" s="924" t="s">
        <v>287</v>
      </c>
      <c r="Z17" s="2147" t="s">
        <v>526</v>
      </c>
      <c r="AA17" s="2147"/>
      <c r="AB17" s="2147"/>
      <c r="AC17" s="2144"/>
      <c r="AD17" s="2144"/>
      <c r="AE17" s="2144"/>
      <c r="AF17" s="2144"/>
      <c r="AG17" s="2144"/>
      <c r="AH17" s="2144"/>
    </row>
    <row r="18" spans="2:36" ht="19.5" customHeight="1">
      <c r="B18" s="280"/>
      <c r="C18" s="939"/>
      <c r="D18" s="2095"/>
      <c r="E18" s="2096"/>
      <c r="F18" s="2096"/>
      <c r="G18" s="2097"/>
      <c r="H18" s="2095"/>
      <c r="I18" s="2096"/>
      <c r="J18" s="2096"/>
      <c r="K18" s="2096"/>
      <c r="L18" s="2097"/>
      <c r="M18" s="929"/>
      <c r="N18" s="2098"/>
      <c r="O18" s="2099"/>
      <c r="P18" s="2100"/>
      <c r="Q18" s="945"/>
      <c r="R18" s="2101">
        <f t="shared" ref="R18:R25" si="0">INT(Q18*N18)</f>
        <v>0</v>
      </c>
      <c r="S18" s="2102"/>
      <c r="T18" s="2103"/>
      <c r="U18" s="948"/>
      <c r="V18" s="2101">
        <f t="shared" ref="V18:V25" si="1">INT(N18*U18)</f>
        <v>0</v>
      </c>
      <c r="W18" s="2102"/>
      <c r="X18" s="2103"/>
      <c r="Y18" s="927">
        <f t="shared" ref="Y18:Y25" si="2">Q18-U18</f>
        <v>0</v>
      </c>
      <c r="Z18" s="2101">
        <f t="shared" ref="Z18:Z25" si="3">R18-V18</f>
        <v>0</v>
      </c>
      <c r="AA18" s="2102"/>
      <c r="AB18" s="2103"/>
      <c r="AC18" s="2115"/>
      <c r="AD18" s="2116"/>
      <c r="AE18" s="2116"/>
      <c r="AF18" s="2116"/>
      <c r="AG18" s="2116"/>
      <c r="AH18" s="2117"/>
      <c r="AJ18" s="746" t="s">
        <v>940</v>
      </c>
    </row>
    <row r="19" spans="2:36" ht="19.5" customHeight="1">
      <c r="B19" s="280"/>
      <c r="C19" s="939"/>
      <c r="D19" s="2095"/>
      <c r="E19" s="2096"/>
      <c r="F19" s="2096"/>
      <c r="G19" s="2097"/>
      <c r="H19" s="2095"/>
      <c r="I19" s="2096"/>
      <c r="J19" s="2096"/>
      <c r="K19" s="2096"/>
      <c r="L19" s="2097"/>
      <c r="M19" s="929"/>
      <c r="N19" s="2098"/>
      <c r="O19" s="2099"/>
      <c r="P19" s="2100"/>
      <c r="Q19" s="945"/>
      <c r="R19" s="2101">
        <f t="shared" si="0"/>
        <v>0</v>
      </c>
      <c r="S19" s="2102"/>
      <c r="T19" s="2103"/>
      <c r="U19" s="948"/>
      <c r="V19" s="2101">
        <f t="shared" si="1"/>
        <v>0</v>
      </c>
      <c r="W19" s="2102"/>
      <c r="X19" s="2103"/>
      <c r="Y19" s="927">
        <f t="shared" si="2"/>
        <v>0</v>
      </c>
      <c r="Z19" s="2101">
        <f t="shared" si="3"/>
        <v>0</v>
      </c>
      <c r="AA19" s="2102"/>
      <c r="AB19" s="2103"/>
      <c r="AC19" s="2115"/>
      <c r="AD19" s="2116"/>
      <c r="AE19" s="2116"/>
      <c r="AF19" s="2116"/>
      <c r="AG19" s="2116"/>
      <c r="AH19" s="2117"/>
    </row>
    <row r="20" spans="2:36" ht="19.5" customHeight="1">
      <c r="B20" s="280"/>
      <c r="C20" s="939"/>
      <c r="D20" s="2095"/>
      <c r="E20" s="2096"/>
      <c r="F20" s="2096"/>
      <c r="G20" s="2097"/>
      <c r="H20" s="2095"/>
      <c r="I20" s="2096"/>
      <c r="J20" s="2096"/>
      <c r="K20" s="2096"/>
      <c r="L20" s="2097"/>
      <c r="M20" s="929"/>
      <c r="N20" s="2098"/>
      <c r="O20" s="2099"/>
      <c r="P20" s="2100"/>
      <c r="Q20" s="945"/>
      <c r="R20" s="2101">
        <f t="shared" si="0"/>
        <v>0</v>
      </c>
      <c r="S20" s="2102"/>
      <c r="T20" s="2103"/>
      <c r="U20" s="948"/>
      <c r="V20" s="2101">
        <f t="shared" si="1"/>
        <v>0</v>
      </c>
      <c r="W20" s="2102"/>
      <c r="X20" s="2103"/>
      <c r="Y20" s="927">
        <f t="shared" si="2"/>
        <v>0</v>
      </c>
      <c r="Z20" s="2101">
        <f t="shared" si="3"/>
        <v>0</v>
      </c>
      <c r="AA20" s="2102"/>
      <c r="AB20" s="2103"/>
      <c r="AC20" s="2115"/>
      <c r="AD20" s="2116"/>
      <c r="AE20" s="2116"/>
      <c r="AF20" s="2116"/>
      <c r="AG20" s="2116"/>
      <c r="AH20" s="2117"/>
    </row>
    <row r="21" spans="2:36" ht="19.5" customHeight="1">
      <c r="B21" s="280"/>
      <c r="C21" s="939"/>
      <c r="D21" s="2095"/>
      <c r="E21" s="2096"/>
      <c r="F21" s="2096"/>
      <c r="G21" s="2097"/>
      <c r="H21" s="2095"/>
      <c r="I21" s="2096"/>
      <c r="J21" s="2096"/>
      <c r="K21" s="2096"/>
      <c r="L21" s="2097"/>
      <c r="M21" s="929"/>
      <c r="N21" s="2098"/>
      <c r="O21" s="2099"/>
      <c r="P21" s="2100"/>
      <c r="Q21" s="945"/>
      <c r="R21" s="2101">
        <f t="shared" si="0"/>
        <v>0</v>
      </c>
      <c r="S21" s="2102"/>
      <c r="T21" s="2103"/>
      <c r="U21" s="948"/>
      <c r="V21" s="2101">
        <f t="shared" si="1"/>
        <v>0</v>
      </c>
      <c r="W21" s="2102"/>
      <c r="X21" s="2103"/>
      <c r="Y21" s="927">
        <f t="shared" si="2"/>
        <v>0</v>
      </c>
      <c r="Z21" s="2101">
        <f t="shared" si="3"/>
        <v>0</v>
      </c>
      <c r="AA21" s="2102"/>
      <c r="AB21" s="2103"/>
      <c r="AC21" s="2115"/>
      <c r="AD21" s="2116"/>
      <c r="AE21" s="2116"/>
      <c r="AF21" s="2116"/>
      <c r="AG21" s="2116"/>
      <c r="AH21" s="2117"/>
    </row>
    <row r="22" spans="2:36" ht="19.5" customHeight="1">
      <c r="B22" s="280"/>
      <c r="C22" s="939"/>
      <c r="D22" s="2095"/>
      <c r="E22" s="2096"/>
      <c r="F22" s="2096"/>
      <c r="G22" s="2097"/>
      <c r="H22" s="2095"/>
      <c r="I22" s="2096"/>
      <c r="J22" s="2096"/>
      <c r="K22" s="2096"/>
      <c r="L22" s="2097"/>
      <c r="M22" s="929"/>
      <c r="N22" s="2098"/>
      <c r="O22" s="2099"/>
      <c r="P22" s="2100"/>
      <c r="Q22" s="945"/>
      <c r="R22" s="2101">
        <f t="shared" si="0"/>
        <v>0</v>
      </c>
      <c r="S22" s="2102"/>
      <c r="T22" s="2103"/>
      <c r="U22" s="948"/>
      <c r="V22" s="2101">
        <f t="shared" si="1"/>
        <v>0</v>
      </c>
      <c r="W22" s="2102"/>
      <c r="X22" s="2103"/>
      <c r="Y22" s="927">
        <f t="shared" si="2"/>
        <v>0</v>
      </c>
      <c r="Z22" s="2101">
        <f t="shared" si="3"/>
        <v>0</v>
      </c>
      <c r="AA22" s="2102"/>
      <c r="AB22" s="2103"/>
      <c r="AC22" s="2115"/>
      <c r="AD22" s="2116"/>
      <c r="AE22" s="2116"/>
      <c r="AF22" s="2116"/>
      <c r="AG22" s="2116"/>
      <c r="AH22" s="2117"/>
    </row>
    <row r="23" spans="2:36" ht="19.5" customHeight="1">
      <c r="B23" s="280"/>
      <c r="C23" s="939"/>
      <c r="D23" s="2095"/>
      <c r="E23" s="2096"/>
      <c r="F23" s="2096"/>
      <c r="G23" s="2097"/>
      <c r="H23" s="2095"/>
      <c r="I23" s="2096"/>
      <c r="J23" s="2096"/>
      <c r="K23" s="2096"/>
      <c r="L23" s="2097"/>
      <c r="M23" s="929"/>
      <c r="N23" s="2098"/>
      <c r="O23" s="2099"/>
      <c r="P23" s="2100"/>
      <c r="Q23" s="945"/>
      <c r="R23" s="2101">
        <f t="shared" si="0"/>
        <v>0</v>
      </c>
      <c r="S23" s="2102"/>
      <c r="T23" s="2103"/>
      <c r="U23" s="948"/>
      <c r="V23" s="2101">
        <f t="shared" si="1"/>
        <v>0</v>
      </c>
      <c r="W23" s="2102"/>
      <c r="X23" s="2103"/>
      <c r="Y23" s="927">
        <f t="shared" si="2"/>
        <v>0</v>
      </c>
      <c r="Z23" s="2101">
        <f t="shared" si="3"/>
        <v>0</v>
      </c>
      <c r="AA23" s="2102"/>
      <c r="AB23" s="2103"/>
      <c r="AC23" s="2115"/>
      <c r="AD23" s="2116"/>
      <c r="AE23" s="2116"/>
      <c r="AF23" s="2116"/>
      <c r="AG23" s="2116"/>
      <c r="AH23" s="2117"/>
    </row>
    <row r="24" spans="2:36" ht="19.5" customHeight="1">
      <c r="B24" s="280"/>
      <c r="C24" s="957"/>
      <c r="D24" s="2095"/>
      <c r="E24" s="2096"/>
      <c r="F24" s="2096"/>
      <c r="G24" s="2097"/>
      <c r="H24" s="2095"/>
      <c r="I24" s="2096"/>
      <c r="J24" s="2096"/>
      <c r="K24" s="2096"/>
      <c r="L24" s="2097"/>
      <c r="M24" s="929"/>
      <c r="N24" s="2098"/>
      <c r="O24" s="2099"/>
      <c r="P24" s="2100"/>
      <c r="Q24" s="945"/>
      <c r="R24" s="2101">
        <f t="shared" si="0"/>
        <v>0</v>
      </c>
      <c r="S24" s="2102"/>
      <c r="T24" s="2103"/>
      <c r="U24" s="948"/>
      <c r="V24" s="2101">
        <f t="shared" si="1"/>
        <v>0</v>
      </c>
      <c r="W24" s="2102"/>
      <c r="X24" s="2103"/>
      <c r="Y24" s="927">
        <f t="shared" si="2"/>
        <v>0</v>
      </c>
      <c r="Z24" s="2101">
        <f t="shared" si="3"/>
        <v>0</v>
      </c>
      <c r="AA24" s="2102"/>
      <c r="AB24" s="2103"/>
      <c r="AC24" s="2115"/>
      <c r="AD24" s="2116"/>
      <c r="AE24" s="2116"/>
      <c r="AF24" s="2116"/>
      <c r="AG24" s="2116"/>
      <c r="AH24" s="2117"/>
    </row>
    <row r="25" spans="2:36" s="344" customFormat="1" ht="19.5" customHeight="1" thickBot="1">
      <c r="B25" s="295"/>
      <c r="C25" s="957"/>
      <c r="D25" s="2109"/>
      <c r="E25" s="2110"/>
      <c r="F25" s="2110"/>
      <c r="G25" s="2111"/>
      <c r="H25" s="2109"/>
      <c r="I25" s="2110"/>
      <c r="J25" s="2110"/>
      <c r="K25" s="2110"/>
      <c r="L25" s="2111"/>
      <c r="M25" s="930"/>
      <c r="N25" s="2112"/>
      <c r="O25" s="2113"/>
      <c r="P25" s="2114"/>
      <c r="Q25" s="946"/>
      <c r="R25" s="2148">
        <f t="shared" si="0"/>
        <v>0</v>
      </c>
      <c r="S25" s="2149"/>
      <c r="T25" s="2150"/>
      <c r="U25" s="949"/>
      <c r="V25" s="2148">
        <f t="shared" si="1"/>
        <v>0</v>
      </c>
      <c r="W25" s="2149"/>
      <c r="X25" s="2150"/>
      <c r="Y25" s="928">
        <f t="shared" si="2"/>
        <v>0</v>
      </c>
      <c r="Z25" s="2148">
        <f t="shared" si="3"/>
        <v>0</v>
      </c>
      <c r="AA25" s="2149"/>
      <c r="AB25" s="2150"/>
      <c r="AC25" s="2151"/>
      <c r="AD25" s="2152"/>
      <c r="AE25" s="2152"/>
      <c r="AF25" s="2152"/>
      <c r="AG25" s="2152"/>
      <c r="AH25" s="2153"/>
      <c r="AJ25" s="278"/>
    </row>
    <row r="26" spans="2:36" s="344" customFormat="1" ht="19.5" customHeight="1" thickTop="1">
      <c r="B26" s="295"/>
      <c r="C26" s="286"/>
      <c r="D26" s="2106" t="s">
        <v>292</v>
      </c>
      <c r="E26" s="2106"/>
      <c r="F26" s="2106"/>
      <c r="G26" s="2106"/>
      <c r="H26" s="2106"/>
      <c r="I26" s="2106"/>
      <c r="J26" s="2106"/>
      <c r="K26" s="2106"/>
      <c r="L26" s="2106"/>
      <c r="M26" s="2106"/>
      <c r="N26" s="2106"/>
      <c r="O26" s="2106"/>
      <c r="P26" s="2107"/>
      <c r="Q26" s="926"/>
      <c r="R26" s="2108">
        <f>SUM(R18:T25)</f>
        <v>0</v>
      </c>
      <c r="S26" s="2108"/>
      <c r="T26" s="2108"/>
      <c r="U26" s="925"/>
      <c r="V26" s="2108">
        <f>SUM(V18:X25)</f>
        <v>0</v>
      </c>
      <c r="W26" s="2108"/>
      <c r="X26" s="2108"/>
      <c r="Y26" s="925"/>
      <c r="Z26" s="2108">
        <f>SUM(Z18:AB25)</f>
        <v>0</v>
      </c>
      <c r="AA26" s="2108"/>
      <c r="AB26" s="2108"/>
      <c r="AC26" s="2126"/>
      <c r="AD26" s="2126"/>
      <c r="AE26" s="2126"/>
      <c r="AF26" s="2126"/>
      <c r="AG26" s="2126"/>
      <c r="AH26" s="2126"/>
      <c r="AJ26" s="278"/>
    </row>
    <row r="27" spans="2:36" s="293" customFormat="1" ht="26.25" customHeight="1">
      <c r="B27" s="288"/>
      <c r="C27" s="289" t="s">
        <v>411</v>
      </c>
      <c r="AJ27" s="344"/>
    </row>
    <row r="28" spans="2:36" s="344" customFormat="1" ht="30" customHeight="1">
      <c r="B28" s="295"/>
      <c r="C28" s="286"/>
      <c r="D28" s="2090" t="s">
        <v>278</v>
      </c>
      <c r="E28" s="2090"/>
      <c r="F28" s="2090"/>
      <c r="G28" s="2090"/>
      <c r="H28" s="2090"/>
      <c r="I28" s="2090"/>
      <c r="J28" s="2125"/>
      <c r="K28" s="2125"/>
      <c r="L28" s="2125"/>
      <c r="M28" s="2125"/>
      <c r="N28" s="2125"/>
      <c r="O28" s="2125"/>
      <c r="P28" s="2125"/>
      <c r="Q28" s="950"/>
      <c r="R28" s="951"/>
      <c r="S28" s="951"/>
      <c r="T28" s="951"/>
      <c r="U28" s="951"/>
      <c r="V28" s="951"/>
      <c r="W28" s="279"/>
      <c r="X28" s="279"/>
      <c r="Y28" s="279"/>
      <c r="Z28" s="295"/>
      <c r="AA28" s="295"/>
      <c r="AB28" s="345"/>
      <c r="AC28" s="301"/>
      <c r="AD28" s="347"/>
      <c r="AJ28" s="293"/>
    </row>
    <row r="29" spans="2:36" s="344" customFormat="1" ht="30" customHeight="1">
      <c r="B29" s="295"/>
      <c r="C29" s="286"/>
      <c r="D29" s="2090" t="s">
        <v>703</v>
      </c>
      <c r="E29" s="2090"/>
      <c r="F29" s="2090"/>
      <c r="G29" s="2090"/>
      <c r="H29" s="2090"/>
      <c r="I29" s="2090"/>
      <c r="J29" s="2125"/>
      <c r="K29" s="2125"/>
      <c r="L29" s="2125"/>
      <c r="M29" s="2125"/>
      <c r="N29" s="2125"/>
      <c r="O29" s="2125"/>
      <c r="P29" s="2125"/>
      <c r="Q29" s="950"/>
      <c r="R29" s="951"/>
      <c r="S29" s="951"/>
      <c r="T29" s="951"/>
      <c r="U29" s="951"/>
      <c r="V29" s="951"/>
      <c r="W29" s="279"/>
      <c r="X29" s="279"/>
      <c r="Y29" s="279"/>
      <c r="Z29" s="295"/>
      <c r="AA29" s="295"/>
      <c r="AB29" s="345"/>
      <c r="AC29" s="301"/>
      <c r="AD29" s="347"/>
      <c r="AJ29" s="746" t="s">
        <v>762</v>
      </c>
    </row>
    <row r="30" spans="2:36" s="344" customFormat="1" ht="30" customHeight="1">
      <c r="B30" s="295"/>
      <c r="C30" s="286"/>
      <c r="D30" s="2090" t="s">
        <v>704</v>
      </c>
      <c r="E30" s="2090"/>
      <c r="F30" s="2090"/>
      <c r="G30" s="2090"/>
      <c r="H30" s="2090"/>
      <c r="I30" s="2090"/>
      <c r="J30" s="2125"/>
      <c r="K30" s="2125"/>
      <c r="L30" s="2125"/>
      <c r="M30" s="2125"/>
      <c r="N30" s="2125"/>
      <c r="O30" s="2125"/>
      <c r="P30" s="2125"/>
      <c r="Q30" s="741" t="s">
        <v>759</v>
      </c>
      <c r="R30" s="951"/>
      <c r="S30" s="951"/>
      <c r="T30" s="951"/>
      <c r="U30" s="951"/>
      <c r="V30" s="951"/>
      <c r="W30" s="952"/>
      <c r="X30" s="279"/>
      <c r="Y30" s="279"/>
      <c r="Z30" s="295"/>
      <c r="AA30" s="295"/>
      <c r="AB30" s="345"/>
      <c r="AC30" s="301"/>
      <c r="AD30" s="347"/>
    </row>
    <row r="31" spans="2:36" s="344" customFormat="1" ht="15" customHeight="1">
      <c r="B31" s="295"/>
      <c r="C31" s="286"/>
      <c r="D31" s="296"/>
      <c r="E31" s="296"/>
      <c r="F31" s="296"/>
      <c r="G31" s="296"/>
      <c r="H31" s="296"/>
      <c r="I31" s="296"/>
      <c r="J31" s="296"/>
      <c r="K31" s="296"/>
      <c r="L31" s="296"/>
      <c r="M31" s="296"/>
      <c r="N31" s="296"/>
      <c r="O31" s="296"/>
      <c r="P31" s="296"/>
      <c r="Q31" s="296"/>
      <c r="R31" s="296"/>
      <c r="S31" s="296"/>
      <c r="T31" s="296"/>
      <c r="U31" s="296"/>
      <c r="V31" s="296"/>
      <c r="W31" s="279"/>
      <c r="X31" s="279"/>
      <c r="Y31" s="279"/>
      <c r="Z31" s="295"/>
      <c r="AA31" s="295"/>
      <c r="AB31" s="345"/>
      <c r="AC31" s="346"/>
      <c r="AD31" s="347"/>
    </row>
    <row r="32" spans="2:36" s="293" customFormat="1" ht="15.5">
      <c r="B32" s="288"/>
      <c r="C32" s="289" t="s">
        <v>936</v>
      </c>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88"/>
      <c r="AB32" s="236"/>
      <c r="AC32" s="346"/>
      <c r="AD32" s="347"/>
      <c r="AJ32" s="344"/>
    </row>
    <row r="33" spans="2:40" s="293" customFormat="1" ht="15.5">
      <c r="B33" s="288"/>
      <c r="C33" s="289"/>
      <c r="D33" s="277" t="s">
        <v>726</v>
      </c>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40" s="344" customFormat="1" ht="30" customHeight="1">
      <c r="B34" s="295"/>
      <c r="C34" s="286"/>
      <c r="D34" s="2118" t="s">
        <v>727</v>
      </c>
      <c r="E34" s="2118"/>
      <c r="F34" s="2118"/>
      <c r="G34" s="2118"/>
      <c r="H34" s="2118"/>
      <c r="I34" s="2118"/>
      <c r="J34" s="2119">
        <f>V26</f>
        <v>0</v>
      </c>
      <c r="K34" s="2120"/>
      <c r="L34" s="2120"/>
      <c r="M34" s="2120"/>
      <c r="N34" s="2120"/>
      <c r="O34" s="2120"/>
      <c r="P34" s="2121"/>
      <c r="Q34" s="306" t="s">
        <v>277</v>
      </c>
      <c r="R34" s="289" t="s">
        <v>412</v>
      </c>
      <c r="S34" s="2089"/>
      <c r="T34" s="2089"/>
      <c r="U34" s="2089"/>
      <c r="V34" s="2089"/>
      <c r="W34" s="2089"/>
      <c r="X34" s="2089"/>
      <c r="Y34" s="279"/>
      <c r="Z34" s="279"/>
      <c r="AA34" s="295"/>
      <c r="AB34" s="345"/>
      <c r="AC34" s="346"/>
      <c r="AD34" s="347"/>
      <c r="AJ34" s="746" t="s">
        <v>942</v>
      </c>
    </row>
    <row r="35" spans="2:40" s="293" customFormat="1" ht="30" customHeight="1">
      <c r="B35" s="288"/>
      <c r="C35" s="289"/>
      <c r="D35" s="2090" t="s">
        <v>710</v>
      </c>
      <c r="E35" s="2090"/>
      <c r="F35" s="2090"/>
      <c r="G35" s="2090"/>
      <c r="H35" s="2090"/>
      <c r="I35" s="2090"/>
      <c r="J35" s="2122"/>
      <c r="K35" s="2123"/>
      <c r="L35" s="2123"/>
      <c r="M35" s="2123"/>
      <c r="N35" s="2123"/>
      <c r="O35" s="2123"/>
      <c r="P35" s="2124"/>
      <c r="Q35" s="302" t="s">
        <v>440</v>
      </c>
      <c r="R35" s="279" t="s">
        <v>441</v>
      </c>
      <c r="S35" s="302"/>
      <c r="T35" s="279"/>
      <c r="U35" s="291"/>
      <c r="V35" s="291"/>
      <c r="W35" s="291"/>
      <c r="X35" s="291"/>
      <c r="Y35" s="291"/>
      <c r="Z35" s="288"/>
      <c r="AA35" s="288"/>
      <c r="AB35" s="236"/>
      <c r="AC35" s="346"/>
      <c r="AD35" s="347"/>
    </row>
    <row r="36" spans="2:40" s="344" customFormat="1" ht="30" customHeight="1">
      <c r="B36" s="295"/>
      <c r="C36" s="286"/>
      <c r="D36" s="2090" t="s">
        <v>712</v>
      </c>
      <c r="E36" s="2090"/>
      <c r="F36" s="2090"/>
      <c r="G36" s="2090"/>
      <c r="H36" s="2090"/>
      <c r="I36" s="2090"/>
      <c r="J36" s="2105">
        <f>J34*J35</f>
        <v>0</v>
      </c>
      <c r="K36" s="2105"/>
      <c r="L36" s="2105"/>
      <c r="M36" s="2105"/>
      <c r="N36" s="2105"/>
      <c r="O36" s="2105"/>
      <c r="P36" s="2105"/>
      <c r="Q36" s="306" t="s">
        <v>277</v>
      </c>
      <c r="R36" s="289" t="s">
        <v>738</v>
      </c>
      <c r="S36" s="2089" t="s">
        <v>728</v>
      </c>
      <c r="T36" s="2089"/>
      <c r="U36" s="2089"/>
      <c r="V36" s="2089"/>
      <c r="W36" s="2089"/>
      <c r="X36" s="279"/>
      <c r="Y36" s="279"/>
      <c r="Z36" s="279"/>
      <c r="AA36" s="295"/>
      <c r="AB36" s="345"/>
      <c r="AC36" s="346"/>
      <c r="AD36" s="347"/>
      <c r="AJ36" s="746" t="s">
        <v>942</v>
      </c>
      <c r="AN36" s="293"/>
    </row>
    <row r="37" spans="2:40" s="344" customFormat="1" ht="15" customHeight="1">
      <c r="B37" s="295"/>
      <c r="C37" s="286"/>
      <c r="D37" s="712"/>
      <c r="E37" s="303"/>
      <c r="F37" s="304"/>
      <c r="G37" s="305"/>
      <c r="H37" s="305"/>
      <c r="I37" s="305"/>
      <c r="J37" s="305"/>
      <c r="K37" s="305"/>
      <c r="L37" s="239"/>
      <c r="M37" s="239"/>
      <c r="N37" s="239"/>
      <c r="O37" s="239"/>
      <c r="P37" s="239"/>
      <c r="Q37" s="239"/>
      <c r="R37" s="239"/>
      <c r="S37" s="239"/>
      <c r="T37" s="239"/>
      <c r="U37" s="239"/>
      <c r="V37" s="239"/>
      <c r="W37" s="239"/>
      <c r="X37" s="239"/>
      <c r="Y37" s="239"/>
      <c r="Z37" s="295"/>
      <c r="AA37" s="295"/>
      <c r="AB37" s="345"/>
      <c r="AC37" s="346"/>
      <c r="AD37" s="347"/>
    </row>
    <row r="38" spans="2:40" s="293" customFormat="1" ht="15.5">
      <c r="B38" s="288"/>
      <c r="C38" s="289"/>
      <c r="D38" s="277" t="s">
        <v>1341</v>
      </c>
      <c r="E38" s="291"/>
      <c r="F38" s="291"/>
      <c r="G38" s="291"/>
      <c r="H38" s="291"/>
      <c r="I38" s="291"/>
      <c r="J38" s="291"/>
      <c r="K38" s="291"/>
      <c r="L38" s="291"/>
      <c r="M38" s="291"/>
      <c r="N38" s="291"/>
      <c r="O38" s="291"/>
      <c r="P38" s="291"/>
      <c r="Q38" s="291"/>
      <c r="R38" s="291"/>
      <c r="S38" s="291"/>
      <c r="T38" s="291"/>
      <c r="U38" s="292"/>
      <c r="V38" s="291"/>
      <c r="W38" s="291"/>
      <c r="X38" s="291"/>
      <c r="Y38" s="291"/>
      <c r="Z38" s="288"/>
      <c r="AA38" s="288"/>
      <c r="AB38" s="236"/>
      <c r="AC38" s="346"/>
      <c r="AD38" s="347"/>
    </row>
    <row r="39" spans="2:40" s="344" customFormat="1" ht="30" customHeight="1">
      <c r="B39" s="295"/>
      <c r="C39" s="286"/>
      <c r="D39" s="2104" t="s">
        <v>729</v>
      </c>
      <c r="E39" s="2104"/>
      <c r="F39" s="2104"/>
      <c r="G39" s="2104"/>
      <c r="H39" s="2104"/>
      <c r="I39" s="2104"/>
      <c r="J39" s="2105">
        <f>J30*160000*J35</f>
        <v>0</v>
      </c>
      <c r="K39" s="2105"/>
      <c r="L39" s="2105"/>
      <c r="M39" s="2105"/>
      <c r="N39" s="2105"/>
      <c r="O39" s="2105"/>
      <c r="P39" s="2105"/>
      <c r="Q39" s="306" t="s">
        <v>277</v>
      </c>
      <c r="R39" s="289" t="s">
        <v>766</v>
      </c>
      <c r="S39" s="2089" t="s">
        <v>780</v>
      </c>
      <c r="T39" s="2089"/>
      <c r="U39" s="2089"/>
      <c r="V39" s="2089"/>
      <c r="W39" s="2089"/>
      <c r="X39" s="2089"/>
      <c r="Y39" s="2089"/>
      <c r="Z39" s="279"/>
      <c r="AA39" s="295"/>
      <c r="AB39" s="345"/>
      <c r="AC39" s="346"/>
      <c r="AD39" s="347"/>
      <c r="AJ39" s="746" t="s">
        <v>942</v>
      </c>
    </row>
    <row r="40" spans="2:40" s="344" customFormat="1" ht="15" customHeight="1">
      <c r="B40" s="295"/>
      <c r="C40" s="286"/>
      <c r="D40" s="307"/>
      <c r="E40" s="711"/>
      <c r="F40" s="308"/>
      <c r="G40" s="307"/>
      <c r="H40" s="307"/>
      <c r="I40" s="710"/>
      <c r="J40" s="710"/>
      <c r="K40" s="710"/>
      <c r="L40" s="710"/>
      <c r="M40" s="710"/>
      <c r="N40" s="710"/>
      <c r="O40" s="710"/>
      <c r="P40" s="710"/>
      <c r="Q40" s="710"/>
      <c r="R40" s="710"/>
      <c r="S40" s="710"/>
      <c r="T40" s="710"/>
      <c r="U40" s="710"/>
      <c r="V40" s="710"/>
      <c r="W40" s="710"/>
      <c r="X40" s="710"/>
      <c r="Y40" s="710"/>
      <c r="Z40" s="295"/>
      <c r="AA40" s="295"/>
      <c r="AB40" s="345"/>
      <c r="AC40" s="346"/>
      <c r="AD40" s="347"/>
    </row>
    <row r="41" spans="2:40" s="293" customFormat="1" ht="15.5">
      <c r="B41" s="288"/>
      <c r="C41" s="289"/>
      <c r="D41" s="277" t="s">
        <v>937</v>
      </c>
      <c r="E41" s="291"/>
      <c r="F41" s="291"/>
      <c r="G41" s="291"/>
      <c r="H41" s="291"/>
      <c r="I41" s="291"/>
      <c r="J41" s="291"/>
      <c r="K41" s="291"/>
      <c r="L41" s="291"/>
      <c r="M41" s="291"/>
      <c r="N41" s="291"/>
      <c r="O41" s="291"/>
      <c r="P41" s="291"/>
      <c r="Q41" s="291"/>
      <c r="R41" s="291"/>
      <c r="S41" s="291"/>
      <c r="T41" s="291"/>
      <c r="U41" s="292"/>
      <c r="V41" s="291"/>
      <c r="W41" s="291"/>
      <c r="X41" s="291"/>
      <c r="Y41" s="291"/>
      <c r="Z41" s="288"/>
      <c r="AA41" s="288"/>
      <c r="AB41" s="236"/>
      <c r="AC41" s="346"/>
      <c r="AD41" s="347"/>
    </row>
    <row r="42" spans="2:40" s="344" customFormat="1" ht="40" customHeight="1">
      <c r="B42" s="295"/>
      <c r="C42" s="286"/>
      <c r="D42" s="2104" t="s">
        <v>730</v>
      </c>
      <c r="E42" s="2104"/>
      <c r="F42" s="2104"/>
      <c r="G42" s="2104"/>
      <c r="H42" s="2104"/>
      <c r="I42" s="2104"/>
      <c r="J42" s="2105">
        <f>MIN(J36,J39)</f>
        <v>0</v>
      </c>
      <c r="K42" s="2105"/>
      <c r="L42" s="2105"/>
      <c r="M42" s="2105"/>
      <c r="N42" s="2105"/>
      <c r="O42" s="2105"/>
      <c r="P42" s="2105"/>
      <c r="Q42" s="306" t="s">
        <v>277</v>
      </c>
      <c r="R42" s="289" t="s">
        <v>767</v>
      </c>
      <c r="S42" s="2089" t="s">
        <v>768</v>
      </c>
      <c r="T42" s="2089"/>
      <c r="U42" s="2089"/>
      <c r="V42" s="2089"/>
      <c r="W42" s="2089"/>
      <c r="X42" s="2089"/>
      <c r="Y42" s="279"/>
      <c r="Z42" s="279"/>
      <c r="AA42" s="295"/>
      <c r="AB42" s="345"/>
      <c r="AC42" s="346"/>
      <c r="AD42" s="347"/>
      <c r="AJ42" s="746" t="s">
        <v>942</v>
      </c>
    </row>
    <row r="43" spans="2:40" s="344" customFormat="1" ht="15" customHeight="1">
      <c r="B43" s="295"/>
      <c r="C43" s="286"/>
      <c r="D43" s="723" t="s">
        <v>1060</v>
      </c>
      <c r="E43" s="239"/>
      <c r="F43" s="239"/>
      <c r="G43" s="239"/>
      <c r="H43" s="239"/>
      <c r="I43" s="239"/>
      <c r="J43" s="239"/>
      <c r="K43" s="239"/>
      <c r="L43" s="239"/>
      <c r="M43" s="239"/>
      <c r="N43" s="239"/>
      <c r="O43" s="239"/>
      <c r="P43" s="239"/>
      <c r="Q43" s="239"/>
      <c r="R43" s="239"/>
      <c r="S43" s="239"/>
      <c r="T43" s="239"/>
      <c r="U43" s="239"/>
      <c r="V43" s="239"/>
      <c r="W43" s="239"/>
      <c r="X43" s="239"/>
      <c r="Y43" s="239"/>
      <c r="Z43" s="239"/>
      <c r="AA43" s="295"/>
      <c r="AB43" s="345"/>
      <c r="AC43" s="346"/>
      <c r="AD43" s="347"/>
    </row>
    <row r="44" spans="2:40" s="293" customFormat="1" ht="15.5">
      <c r="B44" s="288"/>
      <c r="C44" s="28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88"/>
      <c r="AB44" s="236"/>
      <c r="AC44" s="346"/>
      <c r="AD44" s="347"/>
    </row>
    <row r="45" spans="2:4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4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4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4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46"/>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09"/>
      <c r="AD56" s="310"/>
    </row>
    <row r="57" spans="2:31"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1" ht="12.75" customHeight="1">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C58" s="309"/>
      <c r="AD58" s="310"/>
    </row>
    <row r="59" spans="2:31" ht="20.149999999999999" customHeight="1">
      <c r="AC59" s="309"/>
      <c r="AD59" s="310"/>
    </row>
    <row r="60" spans="2:31" ht="20.149999999999999" customHeight="1">
      <c r="AC60" s="309"/>
      <c r="AD60" s="310"/>
    </row>
    <row r="61" spans="2:31" ht="20.149999999999999" customHeight="1">
      <c r="AC61" s="309"/>
      <c r="AD61" s="310"/>
    </row>
    <row r="62" spans="2:31" ht="20.149999999999999" customHeight="1">
      <c r="AC62" s="309"/>
      <c r="AD62" s="310"/>
    </row>
    <row r="63" spans="2:31" ht="20.149999999999999" customHeight="1">
      <c r="AC63" s="309"/>
      <c r="AD63" s="310"/>
      <c r="AE63" s="311"/>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12"/>
      <c r="AD75" s="313"/>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92" spans="29:30" ht="20.149999999999999" customHeight="1">
      <c r="AD92" s="314"/>
    </row>
    <row r="93" spans="29:30" ht="20.149999999999999" customHeight="1">
      <c r="AD93" s="315"/>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8"/>
      <c r="AD198" s="248"/>
    </row>
    <row r="199" spans="29:30" ht="20.149999999999999" customHeight="1">
      <c r="AC199" s="318"/>
      <c r="AD199" s="248"/>
    </row>
    <row r="200" spans="29:30" ht="20.149999999999999" customHeight="1">
      <c r="AC200" s="319"/>
      <c r="AD200" s="250"/>
    </row>
    <row r="201" spans="29:30" ht="20.149999999999999" customHeight="1">
      <c r="AC201" s="319"/>
      <c r="AD201" s="250"/>
    </row>
    <row r="202" spans="29:30" ht="20.149999999999999" customHeight="1">
      <c r="AC202" s="319"/>
      <c r="AD202" s="250"/>
    </row>
    <row r="203" spans="29:30" ht="20.149999999999999" customHeight="1">
      <c r="AC203" s="319"/>
      <c r="AD203" s="250"/>
    </row>
  </sheetData>
  <sheetProtection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22"/>
  <conditionalFormatting sqref="B1:B3">
    <cfRule type="expression" dxfId="248" priority="35">
      <formula>_xlfn.ISFORMULA(B1)=TRUE</formula>
    </cfRule>
  </conditionalFormatting>
  <conditionalFormatting sqref="D18:P25 J28:J30">
    <cfRule type="containsBlanks" dxfId="247" priority="7">
      <formula>LEN(TRIM(D18))=0</formula>
    </cfRule>
  </conditionalFormatting>
  <conditionalFormatting sqref="J34:J35">
    <cfRule type="notContainsBlanks" dxfId="246" priority="2">
      <formula>LEN(TRIM(J34))&gt;0</formula>
    </cfRule>
    <cfRule type="expression" dxfId="245" priority="3">
      <formula>#REF!="■"</formula>
    </cfRule>
    <cfRule type="expression" dxfId="244" priority="4">
      <formula>#REF!="■"</formula>
    </cfRule>
  </conditionalFormatting>
  <conditionalFormatting sqref="Q30">
    <cfRule type="expression" priority="6">
      <formula>CELL("protect",Q30)=0</formula>
    </cfRule>
  </conditionalFormatting>
  <conditionalFormatting sqref="Q34:R34 Q36:R36">
    <cfRule type="notContainsBlanks" dxfId="243" priority="23">
      <formula>LEN(TRIM(Q34))&gt;0</formula>
    </cfRule>
    <cfRule type="expression" dxfId="242" priority="24">
      <formula>#REF!="■"</formula>
    </cfRule>
  </conditionalFormatting>
  <conditionalFormatting sqref="W30 AD92:AD93 AC157:AD203">
    <cfRule type="expression" priority="37">
      <formula>CELL("protect",W30)=0</formula>
    </cfRule>
  </conditionalFormatting>
  <conditionalFormatting sqref="AB35:AB36 AB38:AB39">
    <cfRule type="expression" dxfId="241" priority="36">
      <formula>_xlfn.ISFORMULA(AB35)=TRUE</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&amp;R&amp;K00-041R6高層ZEH-M_ver.1.1</oddFooter>
  </headerFooter>
  <rowBreaks count="1" manualBreakCount="1">
    <brk id="43" min="1" max="2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A1:AS196"/>
  <sheetViews>
    <sheetView showGridLines="0" view="pageBreakPreview" topLeftCell="B1" zoomScale="96" zoomScaleNormal="100" zoomScaleSheetLayoutView="96" workbookViewId="0">
      <selection activeCell="D16" sqref="D16:G16"/>
    </sheetView>
  </sheetViews>
  <sheetFormatPr defaultRowHeight="20.149999999999999" customHeight="1"/>
  <cols>
    <col min="1" max="1" width="1.08203125" style="278" hidden="1" customWidth="1"/>
    <col min="2" max="2" width="1.5" style="278" customWidth="1"/>
    <col min="3" max="3" width="2.5" style="278" customWidth="1"/>
    <col min="4" max="12" width="3.83203125" style="278" customWidth="1"/>
    <col min="13" max="13" width="4.08203125" style="278" customWidth="1"/>
    <col min="14" max="23" width="3.83203125" style="278" customWidth="1"/>
    <col min="24" max="24" width="3.08203125" style="278" customWidth="1"/>
    <col min="25" max="25" width="3.83203125" style="278" customWidth="1"/>
    <col min="26" max="26" width="3.58203125" style="278" customWidth="1"/>
    <col min="27" max="27" width="4.08203125" style="278" customWidth="1"/>
    <col min="28" max="28" width="4" style="228" customWidth="1"/>
    <col min="29" max="29" width="3.83203125" style="346" customWidth="1"/>
    <col min="30" max="30" width="3.83203125" style="347" customWidth="1"/>
    <col min="31" max="34" width="3.83203125" style="278" customWidth="1"/>
    <col min="35"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1058</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4" t="s">
        <v>439</v>
      </c>
      <c r="E8" s="2155"/>
      <c r="F8" s="2155"/>
      <c r="G8" s="2155"/>
      <c r="H8" s="2155"/>
      <c r="I8" s="2156"/>
      <c r="J8" s="2167" t="str">
        <f>IF(入力シート!F11="","",入力シート!F11)</f>
        <v/>
      </c>
      <c r="K8" s="2168"/>
      <c r="L8" s="2168"/>
      <c r="M8" s="2168"/>
      <c r="N8" s="2168"/>
      <c r="O8" s="2168"/>
      <c r="P8" s="2168"/>
      <c r="Q8" s="2168"/>
      <c r="R8" s="2168"/>
      <c r="S8" s="2168"/>
      <c r="T8" s="2169" t="s">
        <v>1360</v>
      </c>
      <c r="U8" s="2169"/>
      <c r="V8" s="2169"/>
      <c r="W8" s="2169"/>
      <c r="X8" s="2170"/>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344" customFormat="1" ht="15" customHeight="1">
      <c r="B10" s="295"/>
      <c r="C10" s="286"/>
      <c r="D10" s="921" t="s">
        <v>935</v>
      </c>
      <c r="E10" s="296"/>
      <c r="F10" s="296"/>
      <c r="G10" s="296"/>
      <c r="H10" s="296"/>
      <c r="I10" s="296"/>
      <c r="J10" s="296"/>
      <c r="K10" s="296"/>
      <c r="L10" s="296"/>
      <c r="M10" s="296"/>
      <c r="N10" s="296"/>
      <c r="O10" s="296"/>
      <c r="P10" s="296"/>
      <c r="Q10" s="296"/>
      <c r="R10" s="296"/>
      <c r="S10" s="296"/>
      <c r="T10" s="296"/>
      <c r="U10" s="296"/>
      <c r="V10" s="296"/>
      <c r="W10" s="279"/>
      <c r="X10" s="279"/>
      <c r="Y10" s="279"/>
      <c r="Z10" s="295"/>
      <c r="AA10" s="295"/>
      <c r="AB10" s="345"/>
      <c r="AC10" s="346"/>
      <c r="AD10" s="347"/>
    </row>
    <row r="11" spans="2:45" s="344" customFormat="1" ht="15" customHeight="1">
      <c r="B11" s="295"/>
      <c r="C11" s="286"/>
      <c r="D11" s="914" t="s">
        <v>1056</v>
      </c>
      <c r="E11" s="296"/>
      <c r="F11" s="296"/>
      <c r="G11" s="296"/>
      <c r="H11" s="296"/>
      <c r="I11" s="296"/>
      <c r="J11" s="296"/>
      <c r="K11" s="296"/>
      <c r="L11" s="296"/>
      <c r="M11" s="296"/>
      <c r="N11" s="296"/>
      <c r="O11" s="296"/>
      <c r="P11" s="296"/>
      <c r="Q11" s="296"/>
      <c r="R11" s="296"/>
      <c r="S11" s="296"/>
      <c r="T11" s="296"/>
      <c r="U11" s="296"/>
      <c r="V11" s="296"/>
      <c r="W11" s="279"/>
      <c r="X11" s="279"/>
      <c r="Y11" s="279"/>
      <c r="Z11" s="295"/>
      <c r="AA11" s="295"/>
      <c r="AB11" s="345"/>
      <c r="AC11" s="346"/>
      <c r="AD11" s="347"/>
    </row>
    <row r="12" spans="2:45" s="344" customFormat="1" ht="15" customHeight="1">
      <c r="B12" s="295"/>
      <c r="C12" s="286"/>
      <c r="D12" s="914" t="s">
        <v>1057</v>
      </c>
      <c r="E12" s="296"/>
      <c r="F12" s="296"/>
      <c r="G12" s="296"/>
      <c r="H12" s="296"/>
      <c r="I12" s="296"/>
      <c r="J12" s="296"/>
      <c r="K12" s="296"/>
      <c r="L12" s="296"/>
      <c r="M12" s="296"/>
      <c r="N12" s="296"/>
      <c r="O12" s="296"/>
      <c r="P12" s="296"/>
      <c r="Q12" s="296"/>
      <c r="R12" s="296"/>
      <c r="S12" s="296"/>
      <c r="T12" s="296"/>
      <c r="U12" s="296"/>
      <c r="V12" s="296"/>
      <c r="W12" s="279"/>
      <c r="X12" s="279"/>
      <c r="Y12" s="279"/>
      <c r="Z12" s="295"/>
      <c r="AA12" s="295"/>
      <c r="AB12" s="345"/>
      <c r="AC12" s="346"/>
      <c r="AD12" s="347"/>
    </row>
    <row r="13" spans="2:45" s="344" customFormat="1" ht="15" customHeight="1">
      <c r="B13" s="295"/>
      <c r="C13" s="286"/>
      <c r="D13" s="931" t="s">
        <v>938</v>
      </c>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344" customFormat="1" ht="26.25" customHeight="1">
      <c r="B14" s="295"/>
      <c r="C14" s="286"/>
      <c r="D14" s="2127" t="s">
        <v>279</v>
      </c>
      <c r="E14" s="2128"/>
      <c r="F14" s="2128"/>
      <c r="G14" s="2129"/>
      <c r="H14" s="2133" t="s">
        <v>317</v>
      </c>
      <c r="I14" s="2133"/>
      <c r="J14" s="2133"/>
      <c r="K14" s="2133"/>
      <c r="L14" s="2133"/>
      <c r="M14" s="2134" t="s">
        <v>280</v>
      </c>
      <c r="N14" s="2135" t="s">
        <v>283</v>
      </c>
      <c r="O14" s="2135"/>
      <c r="P14" s="2136"/>
      <c r="Q14" s="2177" t="s">
        <v>939</v>
      </c>
      <c r="R14" s="2140"/>
      <c r="S14" s="2140"/>
      <c r="T14" s="2141"/>
      <c r="U14" s="2142" t="s">
        <v>921</v>
      </c>
      <c r="V14" s="2142"/>
      <c r="W14" s="2142"/>
      <c r="X14" s="2142"/>
      <c r="Y14" s="2143" t="s">
        <v>286</v>
      </c>
      <c r="Z14" s="2143"/>
      <c r="AA14" s="2143"/>
      <c r="AB14" s="2143"/>
      <c r="AC14" s="2144" t="s">
        <v>922</v>
      </c>
      <c r="AD14" s="2144"/>
      <c r="AE14" s="2144"/>
      <c r="AF14" s="2144"/>
      <c r="AG14" s="2144"/>
      <c r="AH14" s="2144"/>
    </row>
    <row r="15" spans="2:45" s="344" customFormat="1" ht="26.25" customHeight="1">
      <c r="B15" s="295"/>
      <c r="C15" s="286"/>
      <c r="D15" s="2130"/>
      <c r="E15" s="2131"/>
      <c r="F15" s="2131"/>
      <c r="G15" s="2132"/>
      <c r="H15" s="2133"/>
      <c r="I15" s="2133"/>
      <c r="J15" s="2133"/>
      <c r="K15" s="2133"/>
      <c r="L15" s="2133"/>
      <c r="M15" s="2134"/>
      <c r="N15" s="2137"/>
      <c r="O15" s="2137"/>
      <c r="P15" s="2138"/>
      <c r="Q15" s="922" t="s">
        <v>287</v>
      </c>
      <c r="R15" s="2024" t="s">
        <v>288</v>
      </c>
      <c r="S15" s="2145"/>
      <c r="T15" s="2025"/>
      <c r="U15" s="947" t="s">
        <v>287</v>
      </c>
      <c r="V15" s="2146" t="s">
        <v>288</v>
      </c>
      <c r="W15" s="2146"/>
      <c r="X15" s="2146"/>
      <c r="Y15" s="924" t="s">
        <v>287</v>
      </c>
      <c r="Z15" s="2147" t="s">
        <v>923</v>
      </c>
      <c r="AA15" s="2147"/>
      <c r="AB15" s="2147"/>
      <c r="AC15" s="2144"/>
      <c r="AD15" s="2144"/>
      <c r="AE15" s="2144"/>
      <c r="AF15" s="2144"/>
      <c r="AG15" s="2144"/>
      <c r="AH15" s="2144"/>
    </row>
    <row r="16" spans="2:45" s="344" customFormat="1" ht="19.5" customHeight="1">
      <c r="B16" s="295"/>
      <c r="C16" s="957"/>
      <c r="D16" s="2171"/>
      <c r="E16" s="2172"/>
      <c r="F16" s="2172"/>
      <c r="G16" s="2173"/>
      <c r="H16" s="2178"/>
      <c r="I16" s="2179"/>
      <c r="J16" s="2179"/>
      <c r="K16" s="2179"/>
      <c r="L16" s="2180"/>
      <c r="M16" s="929"/>
      <c r="N16" s="2098"/>
      <c r="O16" s="2099"/>
      <c r="P16" s="2100"/>
      <c r="Q16" s="945"/>
      <c r="R16" s="2101">
        <f t="shared" ref="R16:R23" si="0">INT(Q16*N16)</f>
        <v>0</v>
      </c>
      <c r="S16" s="2102"/>
      <c r="T16" s="2103"/>
      <c r="U16" s="948"/>
      <c r="V16" s="2101">
        <f t="shared" ref="V16:V23" si="1">INT(N16*U16)</f>
        <v>0</v>
      </c>
      <c r="W16" s="2102"/>
      <c r="X16" s="2103"/>
      <c r="Y16" s="927">
        <f t="shared" ref="Y16:Y23" si="2">Q16-U16</f>
        <v>0</v>
      </c>
      <c r="Z16" s="2101">
        <f t="shared" ref="Z16:Z23" si="3">R16-V16</f>
        <v>0</v>
      </c>
      <c r="AA16" s="2102"/>
      <c r="AB16" s="2103"/>
      <c r="AC16" s="2115"/>
      <c r="AD16" s="2116"/>
      <c r="AE16" s="2116"/>
      <c r="AF16" s="2116"/>
      <c r="AG16" s="2116"/>
      <c r="AH16" s="2117"/>
      <c r="AJ16" s="746" t="s">
        <v>1054</v>
      </c>
    </row>
    <row r="17" spans="2:36" s="344" customFormat="1" ht="19.5" customHeight="1">
      <c r="B17" s="295"/>
      <c r="C17" s="957"/>
      <c r="D17" s="2171"/>
      <c r="E17" s="2172"/>
      <c r="F17" s="2172"/>
      <c r="G17" s="2173"/>
      <c r="H17" s="2171"/>
      <c r="I17" s="2172"/>
      <c r="J17" s="2172"/>
      <c r="K17" s="2172"/>
      <c r="L17" s="2173"/>
      <c r="M17" s="929"/>
      <c r="N17" s="2098"/>
      <c r="O17" s="2099"/>
      <c r="P17" s="2100"/>
      <c r="Q17" s="945"/>
      <c r="R17" s="2101">
        <f t="shared" si="0"/>
        <v>0</v>
      </c>
      <c r="S17" s="2102"/>
      <c r="T17" s="2103"/>
      <c r="U17" s="948"/>
      <c r="V17" s="2101">
        <f t="shared" si="1"/>
        <v>0</v>
      </c>
      <c r="W17" s="2102"/>
      <c r="X17" s="2103"/>
      <c r="Y17" s="927">
        <f t="shared" si="2"/>
        <v>0</v>
      </c>
      <c r="Z17" s="2101">
        <f t="shared" si="3"/>
        <v>0</v>
      </c>
      <c r="AA17" s="2102"/>
      <c r="AB17" s="2103"/>
      <c r="AC17" s="2115"/>
      <c r="AD17" s="2116"/>
      <c r="AE17" s="2116"/>
      <c r="AF17" s="2116"/>
      <c r="AG17" s="2116"/>
      <c r="AH17" s="2117"/>
    </row>
    <row r="18" spans="2:36" s="344" customFormat="1" ht="19.5" customHeight="1">
      <c r="B18" s="295"/>
      <c r="C18" s="957"/>
      <c r="D18" s="2171"/>
      <c r="E18" s="2172"/>
      <c r="F18" s="2172"/>
      <c r="G18" s="2173"/>
      <c r="H18" s="2171"/>
      <c r="I18" s="2172"/>
      <c r="J18" s="2172"/>
      <c r="K18" s="2172"/>
      <c r="L18" s="2173"/>
      <c r="M18" s="929"/>
      <c r="N18" s="2098"/>
      <c r="O18" s="2099"/>
      <c r="P18" s="2100"/>
      <c r="Q18" s="945"/>
      <c r="R18" s="2101">
        <f t="shared" si="0"/>
        <v>0</v>
      </c>
      <c r="S18" s="2102"/>
      <c r="T18" s="2103"/>
      <c r="U18" s="948"/>
      <c r="V18" s="2101">
        <f t="shared" si="1"/>
        <v>0</v>
      </c>
      <c r="W18" s="2102"/>
      <c r="X18" s="2103"/>
      <c r="Y18" s="927">
        <f t="shared" si="2"/>
        <v>0</v>
      </c>
      <c r="Z18" s="2101">
        <f t="shared" si="3"/>
        <v>0</v>
      </c>
      <c r="AA18" s="2102"/>
      <c r="AB18" s="2103"/>
      <c r="AC18" s="2115"/>
      <c r="AD18" s="2116"/>
      <c r="AE18" s="2116"/>
      <c r="AF18" s="2116"/>
      <c r="AG18" s="2116"/>
      <c r="AH18" s="2117"/>
    </row>
    <row r="19" spans="2:36" s="344" customFormat="1" ht="19.5" customHeight="1">
      <c r="B19" s="295"/>
      <c r="C19" s="957"/>
      <c r="D19" s="2171"/>
      <c r="E19" s="2172"/>
      <c r="F19" s="2172"/>
      <c r="G19" s="2173"/>
      <c r="H19" s="2171"/>
      <c r="I19" s="2172"/>
      <c r="J19" s="2172"/>
      <c r="K19" s="2172"/>
      <c r="L19" s="2173"/>
      <c r="M19" s="929"/>
      <c r="N19" s="2098"/>
      <c r="O19" s="2099"/>
      <c r="P19" s="2100"/>
      <c r="Q19" s="945"/>
      <c r="R19" s="2101">
        <f t="shared" si="0"/>
        <v>0</v>
      </c>
      <c r="S19" s="2102"/>
      <c r="T19" s="2103"/>
      <c r="U19" s="948"/>
      <c r="V19" s="2101">
        <f t="shared" si="1"/>
        <v>0</v>
      </c>
      <c r="W19" s="2102"/>
      <c r="X19" s="2103"/>
      <c r="Y19" s="927">
        <f t="shared" si="2"/>
        <v>0</v>
      </c>
      <c r="Z19" s="2101">
        <f t="shared" si="3"/>
        <v>0</v>
      </c>
      <c r="AA19" s="2102"/>
      <c r="AB19" s="2103"/>
      <c r="AC19" s="2115"/>
      <c r="AD19" s="2116"/>
      <c r="AE19" s="2116"/>
      <c r="AF19" s="2116"/>
      <c r="AG19" s="2116"/>
      <c r="AH19" s="2117"/>
    </row>
    <row r="20" spans="2:36" s="344" customFormat="1" ht="19.5" customHeight="1">
      <c r="B20" s="295"/>
      <c r="C20" s="957"/>
      <c r="D20" s="2171"/>
      <c r="E20" s="2172"/>
      <c r="F20" s="2172"/>
      <c r="G20" s="2173"/>
      <c r="H20" s="2171"/>
      <c r="I20" s="2172"/>
      <c r="J20" s="2172"/>
      <c r="K20" s="2172"/>
      <c r="L20" s="2173"/>
      <c r="M20" s="929"/>
      <c r="N20" s="2098"/>
      <c r="O20" s="2099"/>
      <c r="P20" s="2100"/>
      <c r="Q20" s="945"/>
      <c r="R20" s="2101">
        <f t="shared" si="0"/>
        <v>0</v>
      </c>
      <c r="S20" s="2102"/>
      <c r="T20" s="2103"/>
      <c r="U20" s="948"/>
      <c r="V20" s="2101">
        <f t="shared" si="1"/>
        <v>0</v>
      </c>
      <c r="W20" s="2102"/>
      <c r="X20" s="2103"/>
      <c r="Y20" s="927">
        <f t="shared" si="2"/>
        <v>0</v>
      </c>
      <c r="Z20" s="2101">
        <f t="shared" si="3"/>
        <v>0</v>
      </c>
      <c r="AA20" s="2102"/>
      <c r="AB20" s="2103"/>
      <c r="AC20" s="2115"/>
      <c r="AD20" s="2116"/>
      <c r="AE20" s="2116"/>
      <c r="AF20" s="2116"/>
      <c r="AG20" s="2116"/>
      <c r="AH20" s="2117"/>
    </row>
    <row r="21" spans="2:36" s="344" customFormat="1" ht="19.5" customHeight="1">
      <c r="B21" s="295"/>
      <c r="C21" s="957"/>
      <c r="D21" s="2171"/>
      <c r="E21" s="2172"/>
      <c r="F21" s="2172"/>
      <c r="G21" s="2173"/>
      <c r="H21" s="2171"/>
      <c r="I21" s="2172"/>
      <c r="J21" s="2172"/>
      <c r="K21" s="2172"/>
      <c r="L21" s="2173"/>
      <c r="M21" s="929"/>
      <c r="N21" s="2098"/>
      <c r="O21" s="2099"/>
      <c r="P21" s="2100"/>
      <c r="Q21" s="945"/>
      <c r="R21" s="2101">
        <f t="shared" si="0"/>
        <v>0</v>
      </c>
      <c r="S21" s="2102"/>
      <c r="T21" s="2103"/>
      <c r="U21" s="948"/>
      <c r="V21" s="2101">
        <f t="shared" si="1"/>
        <v>0</v>
      </c>
      <c r="W21" s="2102"/>
      <c r="X21" s="2103"/>
      <c r="Y21" s="927">
        <f t="shared" si="2"/>
        <v>0</v>
      </c>
      <c r="Z21" s="2101">
        <f t="shared" si="3"/>
        <v>0</v>
      </c>
      <c r="AA21" s="2102"/>
      <c r="AB21" s="2103"/>
      <c r="AC21" s="2115"/>
      <c r="AD21" s="2116"/>
      <c r="AE21" s="2116"/>
      <c r="AF21" s="2116"/>
      <c r="AG21" s="2116"/>
      <c r="AH21" s="2117"/>
    </row>
    <row r="22" spans="2:36" s="344" customFormat="1" ht="19.5" customHeight="1">
      <c r="B22" s="295"/>
      <c r="C22" s="957"/>
      <c r="D22" s="2171"/>
      <c r="E22" s="2172"/>
      <c r="F22" s="2172"/>
      <c r="G22" s="2173"/>
      <c r="H22" s="2171"/>
      <c r="I22" s="2172"/>
      <c r="J22" s="2172"/>
      <c r="K22" s="2172"/>
      <c r="L22" s="2173"/>
      <c r="M22" s="929"/>
      <c r="N22" s="2098"/>
      <c r="O22" s="2099"/>
      <c r="P22" s="2100"/>
      <c r="Q22" s="945"/>
      <c r="R22" s="2101">
        <f t="shared" si="0"/>
        <v>0</v>
      </c>
      <c r="S22" s="2102"/>
      <c r="T22" s="2103"/>
      <c r="U22" s="948"/>
      <c r="V22" s="2101">
        <f t="shared" si="1"/>
        <v>0</v>
      </c>
      <c r="W22" s="2102"/>
      <c r="X22" s="2103"/>
      <c r="Y22" s="927">
        <f t="shared" si="2"/>
        <v>0</v>
      </c>
      <c r="Z22" s="2101">
        <f t="shared" si="3"/>
        <v>0</v>
      </c>
      <c r="AA22" s="2102"/>
      <c r="AB22" s="2103"/>
      <c r="AC22" s="2115"/>
      <c r="AD22" s="2116"/>
      <c r="AE22" s="2116"/>
      <c r="AF22" s="2116"/>
      <c r="AG22" s="2116"/>
      <c r="AH22" s="2117"/>
    </row>
    <row r="23" spans="2:36" s="344" customFormat="1" ht="19.5" customHeight="1" thickBot="1">
      <c r="B23" s="295"/>
      <c r="C23" s="957"/>
      <c r="D23" s="2174"/>
      <c r="E23" s="2175"/>
      <c r="F23" s="2175"/>
      <c r="G23" s="2175"/>
      <c r="H23" s="2174"/>
      <c r="I23" s="2175"/>
      <c r="J23" s="2175"/>
      <c r="K23" s="2175"/>
      <c r="L23" s="2176"/>
      <c r="M23" s="930"/>
      <c r="N23" s="2112"/>
      <c r="O23" s="2113"/>
      <c r="P23" s="2114"/>
      <c r="Q23" s="946"/>
      <c r="R23" s="2148">
        <f t="shared" si="0"/>
        <v>0</v>
      </c>
      <c r="S23" s="2149"/>
      <c r="T23" s="2150"/>
      <c r="U23" s="949"/>
      <c r="V23" s="2148">
        <f t="shared" si="1"/>
        <v>0</v>
      </c>
      <c r="W23" s="2149"/>
      <c r="X23" s="2150"/>
      <c r="Y23" s="928">
        <f t="shared" si="2"/>
        <v>0</v>
      </c>
      <c r="Z23" s="2148">
        <f t="shared" si="3"/>
        <v>0</v>
      </c>
      <c r="AA23" s="2149"/>
      <c r="AB23" s="2150"/>
      <c r="AC23" s="2151"/>
      <c r="AD23" s="2152"/>
      <c r="AE23" s="2152"/>
      <c r="AF23" s="2152"/>
      <c r="AG23" s="2152"/>
      <c r="AH23" s="2153"/>
    </row>
    <row r="24" spans="2:36" s="344" customFormat="1" ht="19.5" customHeight="1" thickTop="1">
      <c r="B24" s="295"/>
      <c r="C24" s="286"/>
      <c r="D24" s="2106" t="s">
        <v>924</v>
      </c>
      <c r="E24" s="2106"/>
      <c r="F24" s="2106"/>
      <c r="G24" s="2106"/>
      <c r="H24" s="2106"/>
      <c r="I24" s="2106"/>
      <c r="J24" s="2106"/>
      <c r="K24" s="2106"/>
      <c r="L24" s="2106"/>
      <c r="M24" s="2106"/>
      <c r="N24" s="2106"/>
      <c r="O24" s="2106"/>
      <c r="P24" s="2107"/>
      <c r="Q24" s="926"/>
      <c r="R24" s="2108">
        <f>SUM(R16:T23)</f>
        <v>0</v>
      </c>
      <c r="S24" s="2108"/>
      <c r="T24" s="2108"/>
      <c r="U24" s="925"/>
      <c r="V24" s="2108">
        <f>SUM(V16:X23)</f>
        <v>0</v>
      </c>
      <c r="W24" s="2108"/>
      <c r="X24" s="2108"/>
      <c r="Y24" s="925"/>
      <c r="Z24" s="2108">
        <f>SUM(Z16:AB23)</f>
        <v>0</v>
      </c>
      <c r="AA24" s="2108"/>
      <c r="AB24" s="2108"/>
      <c r="AC24" s="2126"/>
      <c r="AD24" s="2126"/>
      <c r="AE24" s="2126"/>
      <c r="AF24" s="2126"/>
      <c r="AG24" s="2126"/>
      <c r="AH24" s="2126"/>
    </row>
    <row r="25" spans="2:36" s="344" customFormat="1" ht="15" customHeight="1">
      <c r="B25" s="295"/>
      <c r="C25" s="286"/>
      <c r="D25" s="296"/>
      <c r="E25" s="296"/>
      <c r="F25" s="296"/>
      <c r="G25" s="296"/>
      <c r="H25" s="296"/>
      <c r="I25" s="296"/>
      <c r="J25" s="296"/>
      <c r="K25" s="296"/>
      <c r="L25" s="296"/>
      <c r="M25" s="296"/>
      <c r="N25" s="296"/>
      <c r="O25" s="296"/>
      <c r="P25" s="296"/>
      <c r="Q25" s="296"/>
      <c r="R25" s="296"/>
      <c r="S25" s="296"/>
      <c r="T25" s="296"/>
      <c r="U25" s="296"/>
      <c r="V25" s="296"/>
      <c r="W25" s="279"/>
      <c r="X25" s="279"/>
      <c r="Y25" s="279"/>
      <c r="Z25" s="295"/>
      <c r="AA25" s="295"/>
      <c r="AB25" s="345"/>
      <c r="AC25" s="346"/>
      <c r="AD25" s="347"/>
    </row>
    <row r="26" spans="2:36" s="293" customFormat="1" ht="15.5">
      <c r="B26" s="288"/>
      <c r="C26" s="289" t="s">
        <v>754</v>
      </c>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88"/>
      <c r="AB26" s="236"/>
      <c r="AC26" s="346"/>
      <c r="AD26" s="347"/>
    </row>
    <row r="27" spans="2:36" s="293" customFormat="1" ht="15.5">
      <c r="B27" s="288"/>
      <c r="C27" s="289"/>
      <c r="D27" s="277" t="s">
        <v>941</v>
      </c>
      <c r="E27" s="291"/>
      <c r="F27" s="291"/>
      <c r="G27" s="291"/>
      <c r="H27" s="291"/>
      <c r="I27" s="291"/>
      <c r="J27" s="291"/>
      <c r="K27" s="291"/>
      <c r="L27" s="291"/>
      <c r="M27" s="291"/>
      <c r="N27" s="291"/>
      <c r="O27" s="291"/>
      <c r="P27" s="291"/>
      <c r="Q27" s="291"/>
      <c r="R27" s="291"/>
      <c r="S27" s="291"/>
      <c r="T27" s="291"/>
      <c r="U27" s="292"/>
      <c r="V27" s="291"/>
      <c r="W27" s="291"/>
      <c r="X27" s="291"/>
      <c r="Y27" s="291"/>
      <c r="Z27" s="288"/>
      <c r="AA27" s="288"/>
      <c r="AB27" s="236"/>
      <c r="AC27" s="346"/>
      <c r="AD27" s="347"/>
    </row>
    <row r="28" spans="2:36" s="344" customFormat="1" ht="30" customHeight="1">
      <c r="B28" s="295"/>
      <c r="C28" s="286"/>
      <c r="D28" s="2161" t="s">
        <v>733</v>
      </c>
      <c r="E28" s="2162"/>
      <c r="F28" s="2162"/>
      <c r="G28" s="2162"/>
      <c r="H28" s="2162"/>
      <c r="I28" s="2163"/>
      <c r="J28" s="2164">
        <f>V24</f>
        <v>0</v>
      </c>
      <c r="K28" s="2165"/>
      <c r="L28" s="2165"/>
      <c r="M28" s="2165"/>
      <c r="N28" s="2165"/>
      <c r="O28" s="2165"/>
      <c r="P28" s="2165"/>
      <c r="Q28" s="2165"/>
      <c r="R28" s="2166"/>
      <c r="S28" s="306" t="s">
        <v>277</v>
      </c>
      <c r="T28" s="289" t="s">
        <v>412</v>
      </c>
      <c r="U28" s="2160"/>
      <c r="V28" s="2160"/>
      <c r="W28" s="2160"/>
      <c r="X28" s="2160"/>
      <c r="Y28" s="2160"/>
      <c r="Z28" s="2160"/>
      <c r="AA28" s="295"/>
      <c r="AB28" s="345"/>
      <c r="AC28" s="346"/>
      <c r="AD28" s="347"/>
      <c r="AJ28" s="746" t="s">
        <v>942</v>
      </c>
    </row>
    <row r="29" spans="2:36" s="344" customFormat="1" ht="15" customHeight="1">
      <c r="B29" s="295"/>
      <c r="C29" s="286"/>
      <c r="D29" s="712"/>
      <c r="E29" s="303"/>
      <c r="F29" s="304"/>
      <c r="G29" s="305"/>
      <c r="H29" s="305"/>
      <c r="I29" s="305"/>
      <c r="J29" s="305"/>
      <c r="K29" s="305"/>
      <c r="L29" s="239"/>
      <c r="M29" s="239"/>
      <c r="N29" s="239"/>
      <c r="O29" s="239"/>
      <c r="P29" s="239"/>
      <c r="Q29" s="239"/>
      <c r="R29" s="239"/>
      <c r="S29" s="239"/>
      <c r="T29" s="239"/>
      <c r="U29" s="239"/>
      <c r="V29" s="239"/>
      <c r="W29" s="239"/>
      <c r="X29" s="239"/>
      <c r="Y29" s="239"/>
      <c r="Z29" s="295"/>
      <c r="AA29" s="295"/>
      <c r="AB29" s="345"/>
      <c r="AC29" s="346"/>
      <c r="AD29" s="347"/>
    </row>
    <row r="30" spans="2:36" s="293" customFormat="1" ht="15.5">
      <c r="B30" s="288"/>
      <c r="C30" s="289"/>
      <c r="D30" s="277" t="s">
        <v>734</v>
      </c>
      <c r="E30" s="291"/>
      <c r="F30" s="291"/>
      <c r="G30" s="291"/>
      <c r="H30" s="291"/>
      <c r="I30" s="291"/>
      <c r="J30" s="291"/>
      <c r="K30" s="291"/>
      <c r="L30" s="291"/>
      <c r="M30" s="291"/>
      <c r="N30" s="291"/>
      <c r="O30" s="291"/>
      <c r="P30" s="291"/>
      <c r="Q30" s="291"/>
      <c r="R30" s="291"/>
      <c r="S30" s="291"/>
      <c r="T30" s="291"/>
      <c r="U30" s="292"/>
      <c r="V30" s="291"/>
      <c r="W30" s="291"/>
      <c r="X30" s="291"/>
      <c r="Y30" s="291"/>
      <c r="Z30" s="288"/>
      <c r="AA30" s="288"/>
      <c r="AB30" s="236"/>
      <c r="AC30" s="346"/>
      <c r="AD30" s="347"/>
    </row>
    <row r="31" spans="2:36" s="344" customFormat="1" ht="30" customHeight="1">
      <c r="B31" s="295"/>
      <c r="C31" s="286"/>
      <c r="D31" s="2154" t="s">
        <v>413</v>
      </c>
      <c r="E31" s="2155"/>
      <c r="F31" s="2155"/>
      <c r="G31" s="2155"/>
      <c r="H31" s="2155"/>
      <c r="I31" s="2156"/>
      <c r="J31" s="2157">
        <v>900000</v>
      </c>
      <c r="K31" s="2158"/>
      <c r="L31" s="2158"/>
      <c r="M31" s="2158"/>
      <c r="N31" s="2158"/>
      <c r="O31" s="2158"/>
      <c r="P31" s="2158"/>
      <c r="Q31" s="2158"/>
      <c r="R31" s="2159"/>
      <c r="S31" s="306" t="s">
        <v>277</v>
      </c>
      <c r="T31" s="289" t="s">
        <v>735</v>
      </c>
      <c r="U31" s="2160" t="s">
        <v>736</v>
      </c>
      <c r="V31" s="2160"/>
      <c r="W31" s="2160"/>
      <c r="X31" s="2160"/>
      <c r="Y31" s="2160"/>
      <c r="Z31" s="2160"/>
      <c r="AA31" s="295"/>
      <c r="AB31" s="345"/>
      <c r="AC31" s="346"/>
      <c r="AD31" s="347"/>
      <c r="AJ31" s="746" t="s">
        <v>942</v>
      </c>
    </row>
    <row r="32" spans="2:36" s="344" customFormat="1" ht="15" customHeight="1">
      <c r="B32" s="295"/>
      <c r="C32" s="286"/>
      <c r="D32" s="303"/>
      <c r="E32" s="303"/>
      <c r="F32" s="304"/>
      <c r="G32" s="305"/>
      <c r="H32" s="305"/>
      <c r="I32" s="710"/>
      <c r="J32" s="710"/>
      <c r="K32" s="710"/>
      <c r="L32" s="710"/>
      <c r="M32" s="710"/>
      <c r="N32" s="710"/>
      <c r="O32" s="710"/>
      <c r="P32" s="710"/>
      <c r="Q32" s="710"/>
      <c r="R32" s="710"/>
      <c r="S32" s="710"/>
      <c r="T32" s="710"/>
      <c r="U32" s="710"/>
      <c r="V32" s="710"/>
      <c r="W32" s="710"/>
      <c r="X32" s="710"/>
      <c r="Y32" s="710"/>
      <c r="Z32" s="295"/>
      <c r="AA32" s="295"/>
      <c r="AB32" s="345"/>
      <c r="AC32" s="346"/>
      <c r="AD32" s="347"/>
    </row>
    <row r="33" spans="2:36" s="293" customFormat="1" ht="15.5">
      <c r="B33" s="288"/>
      <c r="C33" s="289" t="s">
        <v>755</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36" s="344" customFormat="1" ht="50.15" customHeight="1">
      <c r="B34" s="295"/>
      <c r="C34" s="286"/>
      <c r="D34" s="2154" t="s">
        <v>737</v>
      </c>
      <c r="E34" s="2155"/>
      <c r="F34" s="2155"/>
      <c r="G34" s="2155"/>
      <c r="H34" s="2155"/>
      <c r="I34" s="2156"/>
      <c r="J34" s="2157">
        <f>IF(J28="",0,MIN(J28,J31))</f>
        <v>0</v>
      </c>
      <c r="K34" s="2158"/>
      <c r="L34" s="2158"/>
      <c r="M34" s="2158"/>
      <c r="N34" s="2158"/>
      <c r="O34" s="2158"/>
      <c r="P34" s="2158"/>
      <c r="Q34" s="2158"/>
      <c r="R34" s="2159"/>
      <c r="S34" s="306" t="s">
        <v>277</v>
      </c>
      <c r="T34" s="289" t="s">
        <v>738</v>
      </c>
      <c r="U34" s="2160" t="s">
        <v>739</v>
      </c>
      <c r="V34" s="2160"/>
      <c r="W34" s="2160"/>
      <c r="X34" s="2160"/>
      <c r="Y34" s="2160"/>
      <c r="Z34" s="2160"/>
      <c r="AA34" s="295"/>
      <c r="AB34" s="345"/>
      <c r="AC34" s="346"/>
      <c r="AD34" s="347"/>
      <c r="AJ34" s="746" t="s">
        <v>942</v>
      </c>
    </row>
    <row r="35" spans="2:36" s="344" customFormat="1" ht="15" customHeight="1">
      <c r="B35" s="295"/>
      <c r="C35" s="286"/>
      <c r="D35" s="723" t="s">
        <v>1055</v>
      </c>
      <c r="E35" s="711"/>
      <c r="F35" s="308"/>
      <c r="G35" s="307"/>
      <c r="H35" s="307"/>
      <c r="I35" s="710"/>
      <c r="J35" s="710"/>
      <c r="K35" s="710"/>
      <c r="L35" s="710"/>
      <c r="M35" s="710"/>
      <c r="N35" s="710"/>
      <c r="O35" s="710"/>
      <c r="P35" s="710"/>
      <c r="Q35" s="710"/>
      <c r="R35" s="710"/>
      <c r="S35" s="710"/>
      <c r="T35" s="710"/>
      <c r="U35" s="710"/>
      <c r="V35" s="710"/>
      <c r="W35" s="710"/>
      <c r="X35" s="710"/>
      <c r="Y35" s="710"/>
      <c r="Z35" s="295"/>
      <c r="AA35" s="295"/>
      <c r="AB35" s="345"/>
      <c r="AC35" s="346"/>
      <c r="AD35" s="347"/>
    </row>
    <row r="36" spans="2:36" s="344" customFormat="1" ht="15" customHeight="1">
      <c r="B36" s="295"/>
      <c r="C36" s="286"/>
      <c r="D36" s="723"/>
      <c r="E36" s="711"/>
      <c r="F36" s="308"/>
      <c r="G36" s="307"/>
      <c r="H36" s="307"/>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6" s="293" customFormat="1" ht="15.5">
      <c r="B37" s="288"/>
      <c r="C37" s="289" t="s">
        <v>756</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6" s="293" customFormat="1" ht="15.5">
      <c r="B38" s="288"/>
      <c r="C38" s="289"/>
      <c r="D38" s="290" t="s">
        <v>757</v>
      </c>
      <c r="E38" s="291"/>
      <c r="F38" s="291"/>
      <c r="G38" s="291"/>
      <c r="H38" s="291"/>
      <c r="I38" s="291"/>
      <c r="J38" s="291"/>
      <c r="K38" s="291"/>
      <c r="L38" s="291"/>
      <c r="M38" s="291"/>
      <c r="N38" s="291"/>
      <c r="O38" s="291"/>
      <c r="P38" s="291"/>
      <c r="Q38" s="291"/>
      <c r="R38" s="291"/>
      <c r="S38" s="291"/>
      <c r="T38" s="291"/>
      <c r="U38" s="292"/>
      <c r="V38" s="291"/>
      <c r="W38" s="291"/>
      <c r="X38" s="291"/>
      <c r="Y38" s="291"/>
      <c r="Z38" s="932"/>
      <c r="AA38" s="932"/>
      <c r="AB38" s="933"/>
      <c r="AC38" s="934"/>
      <c r="AD38" s="935"/>
      <c r="AE38" s="936"/>
      <c r="AF38" s="936"/>
      <c r="AG38" s="936"/>
      <c r="AH38" s="936"/>
    </row>
    <row r="39" spans="2:36" s="293" customFormat="1" ht="15.5">
      <c r="B39" s="288"/>
      <c r="C39" s="289"/>
      <c r="D39" s="762"/>
      <c r="E39" s="763"/>
      <c r="F39" s="763"/>
      <c r="G39" s="763"/>
      <c r="H39" s="763"/>
      <c r="I39" s="763"/>
      <c r="J39" s="763"/>
      <c r="K39" s="763"/>
      <c r="L39" s="763"/>
      <c r="M39" s="763"/>
      <c r="N39" s="763"/>
      <c r="O39" s="763"/>
      <c r="P39" s="763"/>
      <c r="Q39" s="763"/>
      <c r="R39" s="763"/>
      <c r="S39" s="763"/>
      <c r="T39" s="763"/>
      <c r="U39" s="764"/>
      <c r="V39" s="763"/>
      <c r="W39" s="763"/>
      <c r="X39" s="763"/>
      <c r="Y39" s="763"/>
      <c r="Z39" s="288"/>
      <c r="AA39" s="288"/>
      <c r="AB39" s="236"/>
      <c r="AC39" s="346"/>
      <c r="AD39" s="347"/>
      <c r="AH39" s="937"/>
    </row>
    <row r="40" spans="2:36" s="293" customFormat="1" ht="15.5">
      <c r="B40" s="288"/>
      <c r="C40" s="289"/>
      <c r="D40" s="765"/>
      <c r="E40" s="766"/>
      <c r="F40" s="766"/>
      <c r="G40" s="766"/>
      <c r="H40" s="766"/>
      <c r="I40" s="766"/>
      <c r="J40" s="766"/>
      <c r="K40" s="766"/>
      <c r="L40" s="766"/>
      <c r="M40" s="766"/>
      <c r="N40" s="766"/>
      <c r="O40" s="766"/>
      <c r="P40" s="766"/>
      <c r="Q40" s="766"/>
      <c r="R40" s="766"/>
      <c r="S40" s="766"/>
      <c r="T40" s="766"/>
      <c r="U40" s="767"/>
      <c r="V40" s="766"/>
      <c r="W40" s="766"/>
      <c r="X40" s="766"/>
      <c r="Y40" s="766"/>
      <c r="Z40" s="288"/>
      <c r="AA40" s="288"/>
      <c r="AB40" s="236"/>
      <c r="AC40" s="346"/>
      <c r="AD40" s="347"/>
      <c r="AH40" s="938"/>
    </row>
    <row r="41" spans="2:36" s="293" customFormat="1" ht="15.5">
      <c r="B41" s="288"/>
      <c r="C41" s="289"/>
      <c r="D41" s="768"/>
      <c r="E41" s="766"/>
      <c r="F41" s="766"/>
      <c r="G41" s="766"/>
      <c r="H41" s="766"/>
      <c r="I41" s="766"/>
      <c r="J41" s="766"/>
      <c r="K41" s="766"/>
      <c r="L41" s="766"/>
      <c r="M41" s="766"/>
      <c r="N41" s="766"/>
      <c r="O41" s="766"/>
      <c r="P41" s="766"/>
      <c r="Q41" s="766"/>
      <c r="R41" s="766"/>
      <c r="S41" s="766"/>
      <c r="T41" s="766"/>
      <c r="U41" s="767"/>
      <c r="V41" s="766"/>
      <c r="W41" s="766"/>
      <c r="X41" s="766"/>
      <c r="Y41" s="766"/>
      <c r="Z41" s="288"/>
      <c r="AA41" s="288"/>
      <c r="AB41" s="236"/>
      <c r="AC41" s="346"/>
      <c r="AD41" s="347"/>
      <c r="AH41" s="938"/>
    </row>
    <row r="42" spans="2:36" s="293" customFormat="1" ht="15.5">
      <c r="B42" s="288"/>
      <c r="C42" s="289"/>
      <c r="D42" s="768"/>
      <c r="E42" s="766"/>
      <c r="F42" s="766"/>
      <c r="G42" s="766"/>
      <c r="H42" s="766"/>
      <c r="I42" s="766"/>
      <c r="J42" s="766"/>
      <c r="K42" s="766"/>
      <c r="L42" s="766"/>
      <c r="M42" s="766"/>
      <c r="N42" s="766"/>
      <c r="O42" s="766"/>
      <c r="P42" s="766"/>
      <c r="Q42" s="766"/>
      <c r="R42" s="766"/>
      <c r="S42" s="766"/>
      <c r="T42" s="766"/>
      <c r="U42" s="767"/>
      <c r="V42" s="766"/>
      <c r="W42" s="766"/>
      <c r="X42" s="766"/>
      <c r="Y42" s="766"/>
      <c r="Z42" s="288"/>
      <c r="AA42" s="288"/>
      <c r="AB42" s="236"/>
      <c r="AC42" s="346"/>
      <c r="AD42" s="347"/>
      <c r="AH42" s="938"/>
    </row>
    <row r="43" spans="2:36" s="293" customFormat="1" ht="15.5">
      <c r="B43" s="288"/>
      <c r="C43" s="289"/>
      <c r="D43" s="768"/>
      <c r="E43" s="766"/>
      <c r="F43" s="766"/>
      <c r="G43" s="766"/>
      <c r="H43" s="766"/>
      <c r="I43" s="766"/>
      <c r="J43" s="766"/>
      <c r="K43" s="766"/>
      <c r="L43" s="766"/>
      <c r="M43" s="766"/>
      <c r="N43" s="766"/>
      <c r="O43" s="766"/>
      <c r="P43" s="766"/>
      <c r="Q43" s="766"/>
      <c r="R43" s="766"/>
      <c r="S43" s="766"/>
      <c r="T43" s="766"/>
      <c r="U43" s="767"/>
      <c r="V43" s="766"/>
      <c r="W43" s="766"/>
      <c r="X43" s="766"/>
      <c r="Y43" s="766"/>
      <c r="Z43" s="288"/>
      <c r="AA43" s="288"/>
      <c r="AB43" s="236"/>
      <c r="AC43" s="309"/>
      <c r="AD43" s="310"/>
      <c r="AH43" s="938"/>
    </row>
    <row r="44" spans="2:36" s="293" customFormat="1" ht="15.5">
      <c r="B44" s="288"/>
      <c r="C44" s="289"/>
      <c r="D44" s="768"/>
      <c r="E44" s="766"/>
      <c r="F44" s="766"/>
      <c r="G44" s="766"/>
      <c r="H44" s="766"/>
      <c r="I44" s="766"/>
      <c r="J44" s="766"/>
      <c r="K44" s="766"/>
      <c r="L44" s="766"/>
      <c r="M44" s="766"/>
      <c r="N44" s="766"/>
      <c r="O44" s="766"/>
      <c r="P44" s="766"/>
      <c r="Q44" s="766"/>
      <c r="R44" s="766"/>
      <c r="S44" s="766"/>
      <c r="T44" s="766"/>
      <c r="U44" s="767"/>
      <c r="V44" s="766"/>
      <c r="W44" s="766"/>
      <c r="X44" s="766"/>
      <c r="Y44" s="766"/>
      <c r="Z44" s="288"/>
      <c r="AA44" s="288"/>
      <c r="AB44" s="236"/>
      <c r="AC44" s="309"/>
      <c r="AD44" s="310"/>
      <c r="AH44" s="938"/>
    </row>
    <row r="45" spans="2:36" s="293" customFormat="1" ht="15.5">
      <c r="B45" s="288"/>
      <c r="C45" s="289"/>
      <c r="D45" s="768"/>
      <c r="E45" s="766"/>
      <c r="F45" s="766"/>
      <c r="G45" s="766"/>
      <c r="H45" s="766"/>
      <c r="I45" s="766"/>
      <c r="J45" s="766"/>
      <c r="K45" s="766"/>
      <c r="L45" s="766"/>
      <c r="M45" s="766"/>
      <c r="N45" s="766"/>
      <c r="O45" s="766"/>
      <c r="P45" s="766"/>
      <c r="Q45" s="766"/>
      <c r="R45" s="766"/>
      <c r="S45" s="766"/>
      <c r="T45" s="766"/>
      <c r="U45" s="767"/>
      <c r="V45" s="766"/>
      <c r="W45" s="766"/>
      <c r="X45" s="766"/>
      <c r="Y45" s="766"/>
      <c r="Z45" s="288"/>
      <c r="AA45" s="288"/>
      <c r="AB45" s="236"/>
      <c r="AC45" s="309"/>
      <c r="AD45" s="310"/>
      <c r="AH45" s="938"/>
    </row>
    <row r="46" spans="2:36" s="293" customFormat="1" ht="15.5">
      <c r="B46" s="288"/>
      <c r="C46" s="289"/>
      <c r="D46" s="768"/>
      <c r="E46" s="766"/>
      <c r="F46" s="766"/>
      <c r="G46" s="766"/>
      <c r="H46" s="766"/>
      <c r="I46" s="766"/>
      <c r="J46" s="766"/>
      <c r="K46" s="766"/>
      <c r="L46" s="766"/>
      <c r="M46" s="766"/>
      <c r="N46" s="766"/>
      <c r="O46" s="766"/>
      <c r="P46" s="766"/>
      <c r="Q46" s="766"/>
      <c r="R46" s="766"/>
      <c r="S46" s="766"/>
      <c r="T46" s="766"/>
      <c r="U46" s="767"/>
      <c r="V46" s="766"/>
      <c r="W46" s="766"/>
      <c r="X46" s="766"/>
      <c r="Y46" s="766"/>
      <c r="Z46" s="288"/>
      <c r="AA46" s="288"/>
      <c r="AB46" s="236"/>
      <c r="AC46" s="309"/>
      <c r="AD46" s="310"/>
      <c r="AH46" s="938"/>
    </row>
    <row r="47" spans="2:36" s="293" customFormat="1" ht="15.5">
      <c r="B47" s="288"/>
      <c r="C47" s="289"/>
      <c r="D47" s="768"/>
      <c r="E47" s="766"/>
      <c r="F47" s="766"/>
      <c r="G47" s="766"/>
      <c r="H47" s="766"/>
      <c r="I47" s="766"/>
      <c r="J47" s="766"/>
      <c r="K47" s="766"/>
      <c r="L47" s="766"/>
      <c r="M47" s="766"/>
      <c r="N47" s="766"/>
      <c r="O47" s="766"/>
      <c r="P47" s="766"/>
      <c r="Q47" s="766"/>
      <c r="R47" s="766"/>
      <c r="S47" s="766"/>
      <c r="T47" s="766"/>
      <c r="U47" s="767"/>
      <c r="V47" s="766"/>
      <c r="W47" s="766"/>
      <c r="X47" s="766"/>
      <c r="Y47" s="766"/>
      <c r="Z47" s="288"/>
      <c r="AA47" s="288"/>
      <c r="AB47" s="236"/>
      <c r="AC47" s="309"/>
      <c r="AD47" s="310"/>
      <c r="AH47" s="938"/>
    </row>
    <row r="48" spans="2:36" s="293" customFormat="1" ht="15.5">
      <c r="B48" s="288"/>
      <c r="C48" s="289"/>
      <c r="D48" s="768"/>
      <c r="E48" s="766"/>
      <c r="F48" s="766"/>
      <c r="G48" s="766"/>
      <c r="H48" s="766"/>
      <c r="I48" s="766"/>
      <c r="J48" s="766"/>
      <c r="K48" s="766"/>
      <c r="L48" s="766"/>
      <c r="M48" s="766"/>
      <c r="N48" s="766"/>
      <c r="O48" s="766"/>
      <c r="P48" s="766"/>
      <c r="Q48" s="766"/>
      <c r="R48" s="766"/>
      <c r="S48" s="766"/>
      <c r="T48" s="766"/>
      <c r="U48" s="767"/>
      <c r="V48" s="766"/>
      <c r="W48" s="766"/>
      <c r="X48" s="766"/>
      <c r="Y48" s="766"/>
      <c r="Z48" s="288"/>
      <c r="AA48" s="288"/>
      <c r="AB48" s="236"/>
      <c r="AC48" s="309"/>
      <c r="AD48" s="310"/>
      <c r="AH48" s="938"/>
    </row>
    <row r="49" spans="2:34" s="293" customFormat="1" ht="15.5">
      <c r="B49" s="288"/>
      <c r="C49" s="289"/>
      <c r="D49" s="768"/>
      <c r="E49" s="766"/>
      <c r="F49" s="766"/>
      <c r="G49" s="766"/>
      <c r="H49" s="766"/>
      <c r="I49" s="766"/>
      <c r="J49" s="766"/>
      <c r="K49" s="766"/>
      <c r="L49" s="766"/>
      <c r="M49" s="766"/>
      <c r="N49" s="766"/>
      <c r="O49" s="766"/>
      <c r="P49" s="766"/>
      <c r="Q49" s="766"/>
      <c r="R49" s="766"/>
      <c r="S49" s="766"/>
      <c r="T49" s="766"/>
      <c r="U49" s="767"/>
      <c r="V49" s="766"/>
      <c r="W49" s="766"/>
      <c r="X49" s="766"/>
      <c r="Y49" s="766"/>
      <c r="Z49" s="288"/>
      <c r="AA49" s="288"/>
      <c r="AB49" s="236"/>
      <c r="AC49" s="309"/>
      <c r="AD49" s="310"/>
      <c r="AH49" s="938"/>
    </row>
    <row r="50" spans="2:34" s="293" customFormat="1" ht="15.5">
      <c r="B50" s="288"/>
      <c r="C50" s="289"/>
      <c r="D50" s="768"/>
      <c r="E50" s="766"/>
      <c r="F50" s="766"/>
      <c r="G50" s="766"/>
      <c r="H50" s="766"/>
      <c r="I50" s="766"/>
      <c r="J50" s="766"/>
      <c r="K50" s="766"/>
      <c r="L50" s="766"/>
      <c r="M50" s="766"/>
      <c r="N50" s="766"/>
      <c r="O50" s="766"/>
      <c r="P50" s="766"/>
      <c r="Q50" s="766"/>
      <c r="R50" s="766"/>
      <c r="S50" s="766"/>
      <c r="T50" s="766"/>
      <c r="U50" s="767"/>
      <c r="V50" s="766"/>
      <c r="W50" s="766"/>
      <c r="X50" s="766"/>
      <c r="Y50" s="766"/>
      <c r="Z50" s="288"/>
      <c r="AA50" s="288"/>
      <c r="AB50" s="236"/>
      <c r="AC50" s="309"/>
      <c r="AD50" s="310"/>
      <c r="AH50" s="938"/>
    </row>
    <row r="51" spans="2:34" ht="12.75" customHeight="1">
      <c r="B51" s="280"/>
      <c r="C51" s="280"/>
      <c r="D51" s="769"/>
      <c r="E51" s="770"/>
      <c r="F51" s="770"/>
      <c r="G51" s="770"/>
      <c r="H51" s="770"/>
      <c r="I51" s="770"/>
      <c r="J51" s="770"/>
      <c r="K51" s="770"/>
      <c r="L51" s="770"/>
      <c r="M51" s="770"/>
      <c r="N51" s="770"/>
      <c r="O51" s="770"/>
      <c r="P51" s="770"/>
      <c r="Q51" s="770"/>
      <c r="R51" s="770"/>
      <c r="S51" s="770"/>
      <c r="T51" s="770"/>
      <c r="U51" s="770"/>
      <c r="V51" s="770"/>
      <c r="W51" s="770"/>
      <c r="X51" s="770"/>
      <c r="Y51" s="770"/>
      <c r="Z51" s="280"/>
      <c r="AA51" s="280"/>
      <c r="AC51" s="309"/>
      <c r="AD51" s="310"/>
      <c r="AH51" s="939"/>
    </row>
    <row r="52" spans="2:34" ht="20.149999999999999" customHeight="1">
      <c r="D52" s="771"/>
      <c r="E52" s="772"/>
      <c r="F52" s="772"/>
      <c r="G52" s="772"/>
      <c r="H52" s="772"/>
      <c r="I52" s="772"/>
      <c r="J52" s="772"/>
      <c r="K52" s="772"/>
      <c r="L52" s="772"/>
      <c r="M52" s="772"/>
      <c r="N52" s="772"/>
      <c r="O52" s="772"/>
      <c r="P52" s="772"/>
      <c r="Q52" s="772"/>
      <c r="R52" s="772"/>
      <c r="S52" s="772"/>
      <c r="T52" s="772"/>
      <c r="U52" s="772"/>
      <c r="V52" s="772"/>
      <c r="W52" s="772"/>
      <c r="X52" s="772"/>
      <c r="Y52" s="772"/>
      <c r="AC52" s="309"/>
      <c r="AD52" s="310"/>
      <c r="AH52" s="939"/>
    </row>
    <row r="53" spans="2:34" ht="20.149999999999999" customHeight="1">
      <c r="D53" s="771"/>
      <c r="E53" s="772"/>
      <c r="F53" s="772"/>
      <c r="G53" s="772"/>
      <c r="H53" s="772"/>
      <c r="I53" s="772"/>
      <c r="J53" s="772"/>
      <c r="K53" s="772"/>
      <c r="L53" s="772"/>
      <c r="M53" s="772"/>
      <c r="N53" s="772"/>
      <c r="O53" s="772"/>
      <c r="P53" s="772"/>
      <c r="Q53" s="772"/>
      <c r="R53" s="772"/>
      <c r="S53" s="772"/>
      <c r="T53" s="772"/>
      <c r="U53" s="772"/>
      <c r="V53" s="772"/>
      <c r="W53" s="772"/>
      <c r="X53" s="772"/>
      <c r="Y53" s="772"/>
      <c r="AC53" s="309"/>
      <c r="AD53" s="310"/>
      <c r="AH53" s="939"/>
    </row>
    <row r="54" spans="2:34" ht="20.149999999999999" customHeight="1">
      <c r="D54" s="771"/>
      <c r="E54" s="772"/>
      <c r="F54" s="772"/>
      <c r="G54" s="772"/>
      <c r="H54" s="772"/>
      <c r="I54" s="772"/>
      <c r="J54" s="772"/>
      <c r="K54" s="772"/>
      <c r="L54" s="772"/>
      <c r="M54" s="772"/>
      <c r="N54" s="772"/>
      <c r="O54" s="772"/>
      <c r="P54" s="772"/>
      <c r="Q54" s="772"/>
      <c r="R54" s="772"/>
      <c r="S54" s="772"/>
      <c r="T54" s="772"/>
      <c r="U54" s="772"/>
      <c r="V54" s="772"/>
      <c r="W54" s="772"/>
      <c r="X54" s="772"/>
      <c r="Y54" s="772"/>
      <c r="AC54" s="309"/>
      <c r="AD54" s="310"/>
      <c r="AH54" s="939"/>
    </row>
    <row r="55" spans="2:34" ht="20.149999999999999" customHeight="1">
      <c r="D55" s="771"/>
      <c r="E55" s="772"/>
      <c r="F55" s="772"/>
      <c r="G55" s="772"/>
      <c r="H55" s="772"/>
      <c r="I55" s="772"/>
      <c r="J55" s="772"/>
      <c r="K55" s="772"/>
      <c r="L55" s="772"/>
      <c r="M55" s="772"/>
      <c r="N55" s="772"/>
      <c r="O55" s="772"/>
      <c r="P55" s="772"/>
      <c r="Q55" s="772"/>
      <c r="R55" s="772"/>
      <c r="S55" s="772"/>
      <c r="T55" s="772"/>
      <c r="U55" s="772"/>
      <c r="V55" s="772"/>
      <c r="W55" s="772"/>
      <c r="X55" s="772"/>
      <c r="Y55" s="772"/>
      <c r="AC55" s="309"/>
      <c r="AD55" s="310"/>
      <c r="AH55" s="939"/>
    </row>
    <row r="56" spans="2:34" ht="20.149999999999999" customHeight="1">
      <c r="D56" s="771"/>
      <c r="E56" s="772"/>
      <c r="F56" s="772"/>
      <c r="G56" s="772"/>
      <c r="H56" s="772"/>
      <c r="I56" s="772"/>
      <c r="J56" s="772"/>
      <c r="K56" s="772"/>
      <c r="L56" s="772"/>
      <c r="M56" s="772"/>
      <c r="N56" s="772"/>
      <c r="O56" s="772"/>
      <c r="P56" s="772"/>
      <c r="Q56" s="772"/>
      <c r="R56" s="772"/>
      <c r="S56" s="772"/>
      <c r="T56" s="772"/>
      <c r="U56" s="772"/>
      <c r="V56" s="772"/>
      <c r="W56" s="772"/>
      <c r="X56" s="772"/>
      <c r="Y56" s="772"/>
      <c r="AC56" s="309"/>
      <c r="AD56" s="310"/>
      <c r="AE56" s="311"/>
      <c r="AH56" s="939"/>
    </row>
    <row r="57" spans="2:34" ht="20.149999999999999" customHeight="1">
      <c r="D57" s="771"/>
      <c r="E57" s="772"/>
      <c r="F57" s="772"/>
      <c r="G57" s="772"/>
      <c r="H57" s="772"/>
      <c r="I57" s="772"/>
      <c r="J57" s="772"/>
      <c r="K57" s="772"/>
      <c r="L57" s="772"/>
      <c r="M57" s="772"/>
      <c r="N57" s="772"/>
      <c r="O57" s="772"/>
      <c r="P57" s="772"/>
      <c r="Q57" s="772"/>
      <c r="R57" s="772"/>
      <c r="S57" s="772"/>
      <c r="T57" s="772"/>
      <c r="U57" s="772"/>
      <c r="V57" s="772"/>
      <c r="W57" s="772"/>
      <c r="X57" s="772"/>
      <c r="Y57" s="772"/>
      <c r="AC57" s="309"/>
      <c r="AD57" s="310"/>
      <c r="AH57" s="939"/>
    </row>
    <row r="58" spans="2:34" ht="20.149999999999999" customHeight="1">
      <c r="D58" s="771"/>
      <c r="E58" s="772"/>
      <c r="F58" s="772"/>
      <c r="G58" s="772"/>
      <c r="H58" s="772"/>
      <c r="I58" s="772"/>
      <c r="J58" s="772"/>
      <c r="K58" s="772"/>
      <c r="L58" s="772"/>
      <c r="M58" s="772"/>
      <c r="N58" s="772"/>
      <c r="O58" s="772"/>
      <c r="P58" s="772"/>
      <c r="Q58" s="772"/>
      <c r="R58" s="772"/>
      <c r="S58" s="772"/>
      <c r="T58" s="772"/>
      <c r="U58" s="772"/>
      <c r="V58" s="772"/>
      <c r="W58" s="772"/>
      <c r="X58" s="772"/>
      <c r="Y58" s="772"/>
      <c r="AC58" s="309"/>
      <c r="AD58" s="310"/>
      <c r="AH58" s="939"/>
    </row>
    <row r="59" spans="2:34" ht="20.149999999999999" customHeight="1">
      <c r="D59" s="771"/>
      <c r="E59" s="772"/>
      <c r="F59" s="772"/>
      <c r="G59" s="772"/>
      <c r="H59" s="772"/>
      <c r="I59" s="772"/>
      <c r="J59" s="772"/>
      <c r="K59" s="772"/>
      <c r="L59" s="772"/>
      <c r="M59" s="772"/>
      <c r="N59" s="772"/>
      <c r="O59" s="772"/>
      <c r="P59" s="772"/>
      <c r="Q59" s="772"/>
      <c r="R59" s="772"/>
      <c r="S59" s="772"/>
      <c r="T59" s="772"/>
      <c r="U59" s="772"/>
      <c r="V59" s="772"/>
      <c r="W59" s="772"/>
      <c r="X59" s="772"/>
      <c r="Y59" s="772"/>
      <c r="AC59" s="309"/>
      <c r="AD59" s="310"/>
      <c r="AH59" s="939"/>
    </row>
    <row r="60" spans="2:34" ht="20.149999999999999" customHeight="1">
      <c r="D60" s="771"/>
      <c r="E60" s="772"/>
      <c r="F60" s="772"/>
      <c r="G60" s="772"/>
      <c r="H60" s="772"/>
      <c r="I60" s="772"/>
      <c r="J60" s="772"/>
      <c r="K60" s="772"/>
      <c r="L60" s="772"/>
      <c r="M60" s="772"/>
      <c r="N60" s="772"/>
      <c r="O60" s="772"/>
      <c r="P60" s="772"/>
      <c r="Q60" s="772"/>
      <c r="R60" s="772"/>
      <c r="S60" s="772"/>
      <c r="T60" s="772"/>
      <c r="U60" s="772"/>
      <c r="V60" s="772"/>
      <c r="W60" s="772"/>
      <c r="X60" s="772"/>
      <c r="Y60" s="772"/>
      <c r="AC60" s="309"/>
      <c r="AD60" s="310"/>
      <c r="AH60" s="939"/>
    </row>
    <row r="61" spans="2:34" ht="20.149999999999999" customHeight="1">
      <c r="D61" s="771"/>
      <c r="E61" s="772"/>
      <c r="F61" s="772"/>
      <c r="G61" s="772"/>
      <c r="H61" s="772"/>
      <c r="I61" s="772"/>
      <c r="J61" s="772"/>
      <c r="K61" s="772"/>
      <c r="L61" s="772"/>
      <c r="M61" s="772"/>
      <c r="N61" s="772"/>
      <c r="O61" s="772"/>
      <c r="P61" s="772"/>
      <c r="Q61" s="772"/>
      <c r="R61" s="772"/>
      <c r="S61" s="772"/>
      <c r="T61" s="772"/>
      <c r="U61" s="772"/>
      <c r="V61" s="772"/>
      <c r="W61" s="772"/>
      <c r="X61" s="772"/>
      <c r="Y61" s="772"/>
      <c r="AC61" s="309"/>
      <c r="AD61" s="310"/>
      <c r="AH61" s="939"/>
    </row>
    <row r="62" spans="2:34" ht="20.149999999999999" customHeight="1">
      <c r="D62" s="771"/>
      <c r="E62" s="772"/>
      <c r="F62" s="772"/>
      <c r="G62" s="772"/>
      <c r="H62" s="772"/>
      <c r="I62" s="772"/>
      <c r="J62" s="772"/>
      <c r="K62" s="772"/>
      <c r="L62" s="772"/>
      <c r="M62" s="772"/>
      <c r="N62" s="772"/>
      <c r="O62" s="772"/>
      <c r="P62" s="772"/>
      <c r="Q62" s="772"/>
      <c r="R62" s="772"/>
      <c r="S62" s="772"/>
      <c r="T62" s="772"/>
      <c r="U62" s="772"/>
      <c r="V62" s="772"/>
      <c r="W62" s="772"/>
      <c r="X62" s="772"/>
      <c r="Y62" s="772"/>
      <c r="AC62" s="309"/>
      <c r="AD62" s="310"/>
      <c r="AH62" s="939"/>
    </row>
    <row r="63" spans="2:34" ht="20.149999999999999" customHeight="1">
      <c r="D63" s="773"/>
      <c r="E63" s="774"/>
      <c r="F63" s="774"/>
      <c r="G63" s="774"/>
      <c r="H63" s="774"/>
      <c r="I63" s="774"/>
      <c r="J63" s="774"/>
      <c r="K63" s="774"/>
      <c r="L63" s="774"/>
      <c r="M63" s="774"/>
      <c r="N63" s="774"/>
      <c r="O63" s="774"/>
      <c r="P63" s="774"/>
      <c r="Q63" s="774"/>
      <c r="R63" s="774"/>
      <c r="S63" s="774"/>
      <c r="T63" s="774"/>
      <c r="U63" s="774"/>
      <c r="V63" s="774"/>
      <c r="W63" s="774"/>
      <c r="X63" s="774"/>
      <c r="Y63" s="774"/>
      <c r="Z63" s="940"/>
      <c r="AA63" s="940"/>
      <c r="AB63" s="941"/>
      <c r="AC63" s="942"/>
      <c r="AD63" s="943"/>
      <c r="AE63" s="940"/>
      <c r="AF63" s="940"/>
      <c r="AG63" s="940"/>
      <c r="AH63" s="944"/>
    </row>
    <row r="64" spans="2:34"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12"/>
      <c r="AD68" s="313"/>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85" spans="30:30" ht="20.149999999999999" customHeight="1">
      <c r="AD85" s="314"/>
    </row>
    <row r="86" spans="30:30" ht="20.149999999999999" customHeight="1">
      <c r="AD86" s="315"/>
    </row>
    <row r="150" spans="29:30" ht="20.149999999999999" customHeight="1">
      <c r="AC150" s="316"/>
      <c r="AD150" s="317"/>
    </row>
    <row r="151" spans="29:30" ht="20.149999999999999" customHeight="1">
      <c r="AC151" s="316"/>
      <c r="AD151" s="317"/>
    </row>
    <row r="152" spans="29:30" ht="20.149999999999999" customHeight="1">
      <c r="AC152" s="316"/>
      <c r="AD152" s="317"/>
    </row>
    <row r="153" spans="29:30" ht="20.149999999999999" customHeight="1">
      <c r="AC153" s="316"/>
      <c r="AD153" s="317"/>
    </row>
    <row r="154" spans="29:30" ht="20.149999999999999" customHeight="1">
      <c r="AC154" s="316"/>
      <c r="AD154" s="317"/>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8"/>
      <c r="AD191" s="248"/>
    </row>
    <row r="192" spans="29:30" ht="20.149999999999999" customHeight="1">
      <c r="AC192" s="318"/>
      <c r="AD192" s="248"/>
    </row>
    <row r="193" spans="29:30" ht="20.149999999999999" customHeight="1">
      <c r="AC193" s="319"/>
      <c r="AD193" s="250"/>
    </row>
    <row r="194" spans="29:30" ht="20.149999999999999" customHeight="1">
      <c r="AC194" s="319"/>
      <c r="AD194" s="250"/>
    </row>
    <row r="195" spans="29:30" ht="20.149999999999999" customHeight="1">
      <c r="AC195" s="319"/>
      <c r="AD195" s="250"/>
    </row>
    <row r="196" spans="29:30" ht="20.149999999999999" customHeight="1">
      <c r="AC196" s="319"/>
      <c r="AD196" s="250"/>
    </row>
  </sheetData>
  <sheetProtection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22"/>
  <conditionalFormatting sqref="B1:B3">
    <cfRule type="expression" dxfId="240" priority="5">
      <formula>_xlfn.ISFORMULA(B1)=TRUE</formula>
    </cfRule>
  </conditionalFormatting>
  <conditionalFormatting sqref="D16:P23">
    <cfRule type="containsBlanks" dxfId="239" priority="1">
      <formula>LEN(TRIM(D16))=0</formula>
    </cfRule>
  </conditionalFormatting>
  <conditionalFormatting sqref="J28">
    <cfRule type="containsBlanks" dxfId="238" priority="6">
      <formula>LEN(TRIM(J28))=0</formula>
    </cfRule>
  </conditionalFormatting>
  <conditionalFormatting sqref="T8">
    <cfRule type="containsBlanks" dxfId="237" priority="3">
      <formula>LEN(TRIM(T8))=0</formula>
    </cfRule>
  </conditionalFormatting>
  <conditionalFormatting sqref="T8:X8">
    <cfRule type="expression" dxfId="236" priority="2">
      <formula>_xlfn.ISFORMULA(T8)=TRUE</formula>
    </cfRule>
  </conditionalFormatting>
  <conditionalFormatting sqref="AD85:AD86 AC150:AD196">
    <cfRule type="expression" priority="8">
      <formula>CELL("protect",AC85)=0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&amp;R&amp;K00-041R6高層ZEH-M_ver.1.1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A1:L60"/>
  <sheetViews>
    <sheetView showGridLines="0" view="pageBreakPreview" topLeftCell="B2" zoomScaleNormal="100" zoomScaleSheetLayoutView="100" workbookViewId="0">
      <selection activeCell="I7" sqref="I7"/>
    </sheetView>
  </sheetViews>
  <sheetFormatPr defaultColWidth="9" defaultRowHeight="16.5"/>
  <cols>
    <col min="1" max="1" width="1.83203125" hidden="1" customWidth="1"/>
    <col min="2" max="2" width="1.08203125" customWidth="1"/>
    <col min="3" max="3" width="4.5" customWidth="1"/>
    <col min="4" max="4" width="17.5" customWidth="1"/>
    <col min="7" max="7" width="11.58203125" customWidth="1"/>
    <col min="8" max="8" width="5.58203125" customWidth="1"/>
    <col min="9" max="9" width="18.33203125" customWidth="1"/>
    <col min="10" max="10" width="5.58203125" customWidth="1"/>
    <col min="11" max="11" width="42.08203125" customWidth="1"/>
    <col min="12" max="12" width="1.08203125" customWidth="1"/>
  </cols>
  <sheetData>
    <row r="1" spans="2:12" hidden="1"/>
    <row r="2" spans="2:12">
      <c r="B2" s="694" t="s">
        <v>1207</v>
      </c>
    </row>
    <row r="3" spans="2:12" ht="28.5" customHeight="1">
      <c r="B3" s="172"/>
      <c r="C3" s="427" t="s">
        <v>870</v>
      </c>
      <c r="D3" s="172"/>
      <c r="E3" s="417"/>
      <c r="F3" s="417"/>
      <c r="G3" s="417"/>
      <c r="H3" s="417"/>
      <c r="I3" s="417"/>
      <c r="J3" s="417"/>
      <c r="K3" s="417"/>
    </row>
    <row r="4" spans="2:12" ht="9" customHeight="1">
      <c r="B4" s="172"/>
      <c r="C4" s="172"/>
      <c r="D4" s="418"/>
      <c r="E4" s="418"/>
      <c r="F4" s="418"/>
      <c r="G4" s="419"/>
      <c r="H4" s="418"/>
      <c r="I4" s="418"/>
      <c r="J4" s="418"/>
      <c r="K4" s="418"/>
    </row>
    <row r="5" spans="2:12" ht="21" customHeight="1">
      <c r="B5" s="172"/>
      <c r="C5" s="2200" t="s">
        <v>949</v>
      </c>
      <c r="D5" s="2201"/>
      <c r="E5" s="2201"/>
      <c r="F5" s="2201"/>
      <c r="G5" s="2201"/>
      <c r="H5" s="2201"/>
      <c r="I5" s="2201"/>
      <c r="J5" s="2201"/>
      <c r="K5" s="2202"/>
    </row>
    <row r="6" spans="2:12" ht="21" customHeight="1">
      <c r="B6" s="172"/>
      <c r="C6" s="2203" t="s">
        <v>612</v>
      </c>
      <c r="D6" s="2204"/>
      <c r="E6" s="2204"/>
      <c r="F6" s="2205"/>
      <c r="G6" s="2206" t="s">
        <v>617</v>
      </c>
      <c r="H6" s="2206"/>
      <c r="I6" s="2206" t="s">
        <v>611</v>
      </c>
      <c r="J6" s="2206"/>
      <c r="K6" s="420" t="s">
        <v>618</v>
      </c>
    </row>
    <row r="7" spans="2:12" ht="34.5" customHeight="1">
      <c r="B7" s="172"/>
      <c r="C7" s="2217" t="s">
        <v>655</v>
      </c>
      <c r="D7" s="2199" t="s">
        <v>1073</v>
      </c>
      <c r="E7" s="2199"/>
      <c r="F7" s="2199"/>
      <c r="G7" s="1140">
        <f>COUNTIF('４.住戸情報入力'!AQ:AQ,"1")</f>
        <v>0</v>
      </c>
      <c r="H7" s="1141" t="s">
        <v>614</v>
      </c>
      <c r="I7" s="997"/>
      <c r="J7" s="1139" t="s">
        <v>1137</v>
      </c>
      <c r="K7" s="996" t="s">
        <v>1293</v>
      </c>
    </row>
    <row r="8" spans="2:12" ht="21" customHeight="1">
      <c r="B8" s="172"/>
      <c r="C8" s="2218"/>
      <c r="D8" s="2186" t="s">
        <v>731</v>
      </c>
      <c r="E8" s="2186"/>
      <c r="F8" s="2186"/>
      <c r="G8" s="998">
        <f>COUNTIFS('４.住戸情報入力'!AX:AX,"V2H充電設備（充放電設備）",'４.住戸情報入力'!AZ:AZ,1)+COUNTIFS('４.住戸情報入力'!AX:AX,"地中熱ヒートポンプ・システム、V2H充電設備（充放電設備）",'４.住戸情報入力'!AZ:AZ,1)</f>
        <v>0</v>
      </c>
      <c r="H8" s="1142" t="s">
        <v>615</v>
      </c>
      <c r="I8" s="999">
        <f>SUMIFS('４.住戸情報入力'!AY:AY,'４.住戸情報入力'!AX:AX,"V2H充電設備（充放電設備）",'４.住戸情報入力'!AZ:AZ,1)+SUMIFS('４.住戸情報入力'!AY:AY,'４.住戸情報入力'!AX:AX,"地中熱ヒートポンプ・システム、V2H充電設備（充放電設備）",'４.住戸情報入力'!AZ:AZ,1)-900000*COUNTIFS('４.住戸情報入力'!AX:AX,"地中熱ヒートポンプ・システム、V2H充電設備（充放電設備）",'４.住戸情報入力'!AZ:AZ,1)</f>
        <v>0</v>
      </c>
      <c r="J8" s="1143" t="s">
        <v>613</v>
      </c>
      <c r="K8" s="996" t="s">
        <v>1077</v>
      </c>
    </row>
    <row r="9" spans="2:12" ht="21" customHeight="1">
      <c r="B9" s="172"/>
      <c r="C9" s="2218"/>
      <c r="D9" s="2216" t="s">
        <v>608</v>
      </c>
      <c r="E9" s="2216"/>
      <c r="F9" s="2216"/>
      <c r="G9" s="1144">
        <f>COUNTIFS('４.住戸情報入力'!AX:AX,"地中熱ヒートポンプ・システム",'４.住戸情報入力'!AZ:AZ,1)+COUNTIFS('４.住戸情報入力'!AX:AX,"地中熱ヒートポンプ・システム、V2H充電設備（充放電設備）",'４.住戸情報入力'!AZ:AZ,1)</f>
        <v>0</v>
      </c>
      <c r="H9" s="1145" t="s">
        <v>614</v>
      </c>
      <c r="I9" s="1146">
        <f>G9*900000</f>
        <v>0</v>
      </c>
      <c r="J9" s="1142" t="s">
        <v>613</v>
      </c>
      <c r="K9" s="424" t="s">
        <v>1075</v>
      </c>
    </row>
    <row r="10" spans="2:12" ht="21" customHeight="1">
      <c r="B10" s="172"/>
      <c r="C10" s="2218"/>
      <c r="D10" s="2186" t="s">
        <v>609</v>
      </c>
      <c r="E10" s="2186"/>
      <c r="F10" s="2186"/>
      <c r="G10" s="1147" t="str">
        <f>IF('２０.ＰＶＴシステム明細 '!D23="１年目",'２０.ＰＶＴシステム明細 '!J23,"0")</f>
        <v>0</v>
      </c>
      <c r="H10" s="1148" t="s">
        <v>403</v>
      </c>
      <c r="I10" s="1147" t="str">
        <f>IF('２０.ＰＶＴシステム明細 '!D23="１年目",'２０.ＰＶＴシステム明細 '!O23,"0")</f>
        <v>0</v>
      </c>
      <c r="J10" s="1142" t="s">
        <v>613</v>
      </c>
      <c r="K10" s="424" t="s">
        <v>1074</v>
      </c>
    </row>
    <row r="11" spans="2:12" ht="21" customHeight="1" thickBot="1">
      <c r="B11" s="172"/>
      <c r="C11" s="2218"/>
      <c r="D11" s="2194" t="s">
        <v>610</v>
      </c>
      <c r="E11" s="2194"/>
      <c r="F11" s="2194"/>
      <c r="G11" s="1149" t="str">
        <f>IF('２１.液体集熱式太陽熱利用システム明細'!D23="１年目",'２１.液体集熱式太陽熱利用システム明細'!J23,"0")</f>
        <v>0</v>
      </c>
      <c r="H11" s="1150" t="s">
        <v>403</v>
      </c>
      <c r="I11" s="1149" t="str">
        <f>IF('２１.液体集熱式太陽熱利用システム明細'!D23="１年目",'２１.液体集熱式太陽熱利用システム明細'!O23,"0")</f>
        <v>0</v>
      </c>
      <c r="J11" s="1151" t="s">
        <v>613</v>
      </c>
      <c r="K11" s="683" t="s">
        <v>1076</v>
      </c>
    </row>
    <row r="12" spans="2:12" ht="21" customHeight="1" thickTop="1">
      <c r="B12" s="172"/>
      <c r="C12" s="2219"/>
      <c r="D12" s="2196" t="s">
        <v>493</v>
      </c>
      <c r="E12" s="2196"/>
      <c r="F12" s="2196"/>
      <c r="G12" s="2196"/>
      <c r="H12" s="2196"/>
      <c r="I12" s="1001">
        <f>SUM(I7:I11)</f>
        <v>0</v>
      </c>
      <c r="J12" s="421" t="s">
        <v>613</v>
      </c>
      <c r="K12" s="426"/>
    </row>
    <row r="13" spans="2:12" ht="21" customHeight="1" thickBot="1">
      <c r="B13" s="172"/>
      <c r="C13" s="2183" t="s">
        <v>616</v>
      </c>
      <c r="D13" s="2189" t="s">
        <v>732</v>
      </c>
      <c r="E13" s="2190"/>
      <c r="F13" s="2191"/>
      <c r="G13" s="997"/>
      <c r="H13" s="422" t="s">
        <v>615</v>
      </c>
      <c r="I13" s="997"/>
      <c r="J13" s="1005" t="s">
        <v>613</v>
      </c>
      <c r="K13" s="2192" t="s">
        <v>1218</v>
      </c>
      <c r="L13" s="1006"/>
    </row>
    <row r="14" spans="2:12" ht="21" customHeight="1" thickTop="1">
      <c r="B14" s="172"/>
      <c r="C14" s="2184"/>
      <c r="D14" s="2187" t="s">
        <v>731</v>
      </c>
      <c r="E14" s="2187"/>
      <c r="F14" s="2188"/>
      <c r="G14" s="507"/>
      <c r="H14" s="1000" t="s">
        <v>615</v>
      </c>
      <c r="I14" s="507"/>
      <c r="J14" s="1005" t="s">
        <v>613</v>
      </c>
      <c r="K14" s="2193"/>
      <c r="L14" s="1006"/>
    </row>
    <row r="15" spans="2:12" ht="21" customHeight="1" thickBot="1">
      <c r="B15" s="172"/>
      <c r="C15" s="2184"/>
      <c r="D15" s="2194" t="s">
        <v>1322</v>
      </c>
      <c r="E15" s="2194"/>
      <c r="F15" s="2194"/>
      <c r="G15" s="999">
        <f>'１８.直交集成板（ＣＬＴ）明細'!J16</f>
        <v>0</v>
      </c>
      <c r="H15" s="1150" t="s">
        <v>661</v>
      </c>
      <c r="I15" s="1146">
        <f>'１８.直交集成板（ＣＬＴ）明細'!T16</f>
        <v>0</v>
      </c>
      <c r="J15" s="1142" t="s">
        <v>613</v>
      </c>
      <c r="K15" s="683" t="s">
        <v>1361</v>
      </c>
    </row>
    <row r="16" spans="2:12" ht="21" customHeight="1" thickTop="1" thickBot="1">
      <c r="B16" s="172"/>
      <c r="C16" s="2185"/>
      <c r="D16" s="2195" t="s">
        <v>493</v>
      </c>
      <c r="E16" s="2195"/>
      <c r="F16" s="2195"/>
      <c r="G16" s="2195"/>
      <c r="H16" s="2195"/>
      <c r="I16" s="1004">
        <f>SUM(I13:I15)</f>
        <v>0</v>
      </c>
      <c r="J16" s="1002" t="s">
        <v>613</v>
      </c>
      <c r="K16" s="1003"/>
    </row>
    <row r="17" spans="2:11" ht="21" customHeight="1" thickTop="1">
      <c r="B17" s="172"/>
      <c r="C17" s="2197" t="s">
        <v>619</v>
      </c>
      <c r="D17" s="2197"/>
      <c r="E17" s="2197"/>
      <c r="F17" s="2197"/>
      <c r="G17" s="2197"/>
      <c r="H17" s="2198"/>
      <c r="I17" s="1001">
        <f>I12+I16</f>
        <v>0</v>
      </c>
      <c r="J17" s="1007" t="s">
        <v>613</v>
      </c>
      <c r="K17" s="1008"/>
    </row>
    <row r="18" spans="2:11" ht="9.75" customHeight="1">
      <c r="B18" s="172"/>
      <c r="C18" s="172"/>
      <c r="D18" s="172"/>
      <c r="E18" s="172"/>
      <c r="F18" s="172"/>
      <c r="G18" s="172"/>
      <c r="H18" s="172"/>
      <c r="I18" s="172"/>
      <c r="J18" s="172"/>
      <c r="K18" s="172"/>
    </row>
    <row r="19" spans="2:11" ht="21" customHeight="1">
      <c r="B19" s="172"/>
      <c r="C19" s="2200" t="s">
        <v>950</v>
      </c>
      <c r="D19" s="2201"/>
      <c r="E19" s="2201"/>
      <c r="F19" s="2201"/>
      <c r="G19" s="2201"/>
      <c r="H19" s="2201"/>
      <c r="I19" s="2201"/>
      <c r="J19" s="2201"/>
      <c r="K19" s="2202"/>
    </row>
    <row r="20" spans="2:11" ht="21" customHeight="1">
      <c r="B20" s="172"/>
      <c r="C20" s="2203" t="s">
        <v>612</v>
      </c>
      <c r="D20" s="2204"/>
      <c r="E20" s="2204"/>
      <c r="F20" s="2205"/>
      <c r="G20" s="2206" t="s">
        <v>617</v>
      </c>
      <c r="H20" s="2206"/>
      <c r="I20" s="2206" t="s">
        <v>611</v>
      </c>
      <c r="J20" s="2206"/>
      <c r="K20" s="420" t="s">
        <v>618</v>
      </c>
    </row>
    <row r="21" spans="2:11" ht="34.5" customHeight="1">
      <c r="B21" s="172"/>
      <c r="C21" s="2207" t="s">
        <v>655</v>
      </c>
      <c r="D21" s="2199" t="s">
        <v>1073</v>
      </c>
      <c r="E21" s="2199"/>
      <c r="F21" s="2199"/>
      <c r="G21" s="1140">
        <f>COUNTIF('４.住戸情報入力'!AQ:AQ,"2")</f>
        <v>0</v>
      </c>
      <c r="H21" s="1141" t="s">
        <v>614</v>
      </c>
      <c r="I21" s="997"/>
      <c r="J21" s="1139" t="s">
        <v>1137</v>
      </c>
      <c r="K21" s="996" t="s">
        <v>1294</v>
      </c>
    </row>
    <row r="22" spans="2:11" ht="21" customHeight="1">
      <c r="B22" s="172"/>
      <c r="C22" s="2208"/>
      <c r="D22" s="2186" t="s">
        <v>731</v>
      </c>
      <c r="E22" s="2186"/>
      <c r="F22" s="2186"/>
      <c r="G22" s="998">
        <f>COUNTIFS('４.住戸情報入力'!AX:AX,"V2H充電設備（充放電設備）",'４.住戸情報入力'!AZ:AZ,2)+COUNTIFS('４.住戸情報入力'!AX:AX,"地中熱ヒートポンプ・システム、V2H充電設備（充放電設備）",'４.住戸情報入力'!AZ:AZ,2)</f>
        <v>0</v>
      </c>
      <c r="H22" s="1143" t="s">
        <v>615</v>
      </c>
      <c r="I22" s="999">
        <f>SUMIFS('４.住戸情報入力'!AY:AY,'４.住戸情報入力'!AX:AX,"V2H充電設備（充放電設備）",'４.住戸情報入力'!AZ:AZ,2)+SUMIFS('４.住戸情報入力'!AY:AY,'４.住戸情報入力'!AX:AX,"地中熱ヒートポンプ・システム、V2H充電設備（充放電設備）",'４.住戸情報入力'!AZ:AZ,2)-900000*COUNTIFS('４.住戸情報入力'!AX:AX,"地中熱ヒートポンプ・システム、V2H充電設備（充放電設備）",'４.住戸情報入力'!AZ:AZ,2)</f>
        <v>0</v>
      </c>
      <c r="J22" s="1143" t="s">
        <v>613</v>
      </c>
      <c r="K22" s="996" t="s">
        <v>1077</v>
      </c>
    </row>
    <row r="23" spans="2:11" ht="21" customHeight="1">
      <c r="B23" s="172"/>
      <c r="C23" s="2208"/>
      <c r="D23" s="2216" t="s">
        <v>608</v>
      </c>
      <c r="E23" s="2216"/>
      <c r="F23" s="2216"/>
      <c r="G23" s="1144">
        <f>COUNTIFS('４.住戸情報入力'!AX:AX,"地中熱ヒートポンプ・システム",'４.住戸情報入力'!AZ:AZ,2)+COUNTIFS('４.住戸情報入力'!AX:AX,"地中熱ヒートポンプ・システム、V2H充電設備（充放電設備）",'４.住戸情報入力'!AZ:AZ,2)</f>
        <v>0</v>
      </c>
      <c r="H23" s="1142" t="s">
        <v>614</v>
      </c>
      <c r="I23" s="1146">
        <f>G23*900000</f>
        <v>0</v>
      </c>
      <c r="J23" s="1142" t="s">
        <v>613</v>
      </c>
      <c r="K23" s="424" t="s">
        <v>1075</v>
      </c>
    </row>
    <row r="24" spans="2:11" ht="21" customHeight="1">
      <c r="B24" s="172"/>
      <c r="C24" s="2208"/>
      <c r="D24" s="2186" t="s">
        <v>609</v>
      </c>
      <c r="E24" s="2186"/>
      <c r="F24" s="2186"/>
      <c r="G24" s="1147" t="str">
        <f>IF('２０.ＰＶＴシステム明細 '!D23="２年目",'２０.ＰＶＴシステム明細 '!J23,"0")</f>
        <v>0</v>
      </c>
      <c r="H24" s="1148" t="s">
        <v>403</v>
      </c>
      <c r="I24" s="1147" t="str">
        <f>IF('２０.ＰＶＴシステム明細 '!D23="２年目",'２０.ＰＶＴシステム明細 '!O23,"0")</f>
        <v>0</v>
      </c>
      <c r="J24" s="1142" t="s">
        <v>613</v>
      </c>
      <c r="K24" s="424" t="s">
        <v>1074</v>
      </c>
    </row>
    <row r="25" spans="2:11" ht="21" customHeight="1" thickBot="1">
      <c r="B25" s="172"/>
      <c r="C25" s="2208"/>
      <c r="D25" s="2194" t="s">
        <v>610</v>
      </c>
      <c r="E25" s="2194"/>
      <c r="F25" s="2194"/>
      <c r="G25" s="1149" t="str">
        <f>IF('２１.液体集熱式太陽熱利用システム明細'!D23="２年目",'２１.液体集熱式太陽熱利用システム明細'!J23,"0")</f>
        <v>0</v>
      </c>
      <c r="H25" s="1150" t="s">
        <v>403</v>
      </c>
      <c r="I25" s="1149" t="str">
        <f>IF('２１.液体集熱式太陽熱利用システム明細'!D23="２年目",'２１.液体集熱式太陽熱利用システム明細'!O23,"0")</f>
        <v>0</v>
      </c>
      <c r="J25" s="1143" t="s">
        <v>613</v>
      </c>
      <c r="K25" s="683" t="s">
        <v>1076</v>
      </c>
    </row>
    <row r="26" spans="2:11" ht="21" customHeight="1" thickTop="1">
      <c r="B26" s="172"/>
      <c r="C26" s="2209"/>
      <c r="D26" s="2196" t="s">
        <v>493</v>
      </c>
      <c r="E26" s="2196"/>
      <c r="F26" s="2196"/>
      <c r="G26" s="2196"/>
      <c r="H26" s="2196"/>
      <c r="I26" s="1001">
        <f>SUM(I21:I25)</f>
        <v>0</v>
      </c>
      <c r="J26" s="1007" t="s">
        <v>613</v>
      </c>
      <c r="K26" s="426"/>
    </row>
    <row r="27" spans="2:11" ht="21" customHeight="1" thickBot="1">
      <c r="B27" s="172"/>
      <c r="C27" s="2183" t="s">
        <v>616</v>
      </c>
      <c r="D27" s="2210" t="s">
        <v>732</v>
      </c>
      <c r="E27" s="2211"/>
      <c r="F27" s="2212"/>
      <c r="G27" s="997"/>
      <c r="H27" s="423" t="s">
        <v>615</v>
      </c>
      <c r="I27" s="997"/>
      <c r="J27" s="1066" t="s">
        <v>613</v>
      </c>
      <c r="K27" s="2181" t="s">
        <v>1219</v>
      </c>
    </row>
    <row r="28" spans="2:11" ht="21" customHeight="1" thickTop="1">
      <c r="B28" s="172"/>
      <c r="C28" s="2184"/>
      <c r="D28" s="2186" t="s">
        <v>731</v>
      </c>
      <c r="E28" s="2186"/>
      <c r="F28" s="2186"/>
      <c r="G28" s="507"/>
      <c r="H28" s="422" t="s">
        <v>615</v>
      </c>
      <c r="I28" s="507"/>
      <c r="J28" s="422" t="s">
        <v>613</v>
      </c>
      <c r="K28" s="2182"/>
    </row>
    <row r="29" spans="2:11" ht="21" customHeight="1" thickBot="1">
      <c r="B29" s="172"/>
      <c r="C29" s="2184"/>
      <c r="D29" s="2210" t="s">
        <v>1322</v>
      </c>
      <c r="E29" s="2211"/>
      <c r="F29" s="2212"/>
      <c r="G29" s="999">
        <f>'１８.直交集成板（ＣＬＴ）明細'!J17</f>
        <v>0</v>
      </c>
      <c r="H29" s="1150" t="s">
        <v>661</v>
      </c>
      <c r="I29" s="1152">
        <f>'１８.直交集成板（ＣＬＴ）明細'!T17</f>
        <v>0</v>
      </c>
      <c r="J29" s="1151" t="s">
        <v>613</v>
      </c>
      <c r="K29" s="1067" t="s">
        <v>1362</v>
      </c>
    </row>
    <row r="30" spans="2:11" ht="21" customHeight="1" thickTop="1" thickBot="1">
      <c r="B30" s="172"/>
      <c r="C30" s="2185"/>
      <c r="D30" s="2195" t="s">
        <v>493</v>
      </c>
      <c r="E30" s="2195"/>
      <c r="F30" s="2195"/>
      <c r="G30" s="2195"/>
      <c r="H30" s="2195"/>
      <c r="I30" s="508">
        <f>SUM(I27:I29)</f>
        <v>0</v>
      </c>
      <c r="J30" s="1094" t="s">
        <v>613</v>
      </c>
      <c r="K30" s="1095"/>
    </row>
    <row r="31" spans="2:11" ht="21" customHeight="1" thickTop="1">
      <c r="B31" s="172"/>
      <c r="C31" s="2197" t="s">
        <v>619</v>
      </c>
      <c r="D31" s="2197"/>
      <c r="E31" s="2197"/>
      <c r="F31" s="2197"/>
      <c r="G31" s="2197"/>
      <c r="H31" s="2198"/>
      <c r="I31" s="1001">
        <f>I26+I30</f>
        <v>0</v>
      </c>
      <c r="J31" s="1093" t="s">
        <v>613</v>
      </c>
      <c r="K31" s="425"/>
    </row>
    <row r="32" spans="2:11" ht="9.75" customHeight="1">
      <c r="B32" s="172"/>
      <c r="C32" s="172"/>
      <c r="D32" s="172"/>
      <c r="E32" s="172"/>
      <c r="F32" s="172"/>
      <c r="G32" s="172"/>
      <c r="H32" s="172"/>
      <c r="I32" s="172"/>
      <c r="J32" s="172"/>
      <c r="K32" s="172"/>
    </row>
    <row r="33" spans="2:11" ht="21" customHeight="1">
      <c r="B33" s="172"/>
      <c r="C33" s="2200" t="s">
        <v>951</v>
      </c>
      <c r="D33" s="2201"/>
      <c r="E33" s="2201"/>
      <c r="F33" s="2201"/>
      <c r="G33" s="2201"/>
      <c r="H33" s="2201"/>
      <c r="I33" s="2201"/>
      <c r="J33" s="2201"/>
      <c r="K33" s="2202"/>
    </row>
    <row r="34" spans="2:11" ht="21" customHeight="1">
      <c r="B34" s="172"/>
      <c r="C34" s="2203" t="s">
        <v>612</v>
      </c>
      <c r="D34" s="2204"/>
      <c r="E34" s="2204"/>
      <c r="F34" s="2205"/>
      <c r="G34" s="2206" t="s">
        <v>617</v>
      </c>
      <c r="H34" s="2206"/>
      <c r="I34" s="2206" t="s">
        <v>611</v>
      </c>
      <c r="J34" s="2206"/>
      <c r="K34" s="420" t="s">
        <v>618</v>
      </c>
    </row>
    <row r="35" spans="2:11" ht="34.5" customHeight="1">
      <c r="B35" s="172"/>
      <c r="C35" s="2207" t="s">
        <v>655</v>
      </c>
      <c r="D35" s="2199" t="s">
        <v>1073</v>
      </c>
      <c r="E35" s="2199"/>
      <c r="F35" s="2199"/>
      <c r="G35" s="1140">
        <f>COUNTIF('４.住戸情報入力'!AQ:AQ,"3")</f>
        <v>0</v>
      </c>
      <c r="H35" s="1141" t="s">
        <v>614</v>
      </c>
      <c r="I35" s="997"/>
      <c r="J35" s="1139" t="s">
        <v>1137</v>
      </c>
      <c r="K35" s="996" t="s">
        <v>1294</v>
      </c>
    </row>
    <row r="36" spans="2:11" ht="21" customHeight="1">
      <c r="B36" s="172"/>
      <c r="C36" s="2208"/>
      <c r="D36" s="2189" t="s">
        <v>731</v>
      </c>
      <c r="E36" s="2190"/>
      <c r="F36" s="2191"/>
      <c r="G36" s="1153">
        <f>COUNTIFS('４.住戸情報入力'!AX:AX,"V2H充電設備（充放電設備）",'４.住戸情報入力'!AZ:AZ,3)+COUNTIFS('４.住戸情報入力'!AX:AX,"地中熱ヒートポンプ・システム、V2H充電設備（充放電設備）",'４.住戸情報入力'!AZ:AZ,3)</f>
        <v>0</v>
      </c>
      <c r="H36" s="1143" t="s">
        <v>615</v>
      </c>
      <c r="I36" s="999">
        <f>SUMIFS('４.住戸情報入力'!AY:AY,'４.住戸情報入力'!AX:AX,"V2H充電設備（充放電設備）",'４.住戸情報入力'!AZ:AZ,3)+SUMIFS('４.住戸情報入力'!AY:AY,'４.住戸情報入力'!AX:AX,"地中熱ヒートポンプ・システム、V2H充電設備（充放電設備）",'４.住戸情報入力'!AZ:AZ,3)-900000*COUNTIFS('４.住戸情報入力'!AX:AX,"地中熱ヒートポンプ・システム、V2H充電設備（充放電設備）",'４.住戸情報入力'!AZ:AZ,3)</f>
        <v>0</v>
      </c>
      <c r="J36" s="1143" t="s">
        <v>613</v>
      </c>
      <c r="K36" s="424" t="s">
        <v>1077</v>
      </c>
    </row>
    <row r="37" spans="2:11" ht="21" customHeight="1">
      <c r="B37" s="172"/>
      <c r="C37" s="2208"/>
      <c r="D37" s="2213" t="s">
        <v>608</v>
      </c>
      <c r="E37" s="2214"/>
      <c r="F37" s="2215"/>
      <c r="G37" s="1146">
        <f>COUNTIFS('４.住戸情報入力'!AX:AX,"地中熱ヒートポンプ・システム",'４.住戸情報入力'!AZ:AZ,3)+COUNTIFS('４.住戸情報入力'!AX:AX,"地中熱ヒートポンプ・システム、V2H充電設備（充放電設備）",'４.住戸情報入力'!AZ:AZ,3)</f>
        <v>0</v>
      </c>
      <c r="H37" s="1142" t="s">
        <v>614</v>
      </c>
      <c r="I37" s="1146">
        <f>G37*900000</f>
        <v>0</v>
      </c>
      <c r="J37" s="1142" t="s">
        <v>613</v>
      </c>
      <c r="K37" s="425" t="s">
        <v>1075</v>
      </c>
    </row>
    <row r="38" spans="2:11" ht="21" customHeight="1">
      <c r="B38" s="172"/>
      <c r="C38" s="2208"/>
      <c r="D38" s="2189" t="s">
        <v>609</v>
      </c>
      <c r="E38" s="2190"/>
      <c r="F38" s="2191"/>
      <c r="G38" s="1147" t="str">
        <f>IF('２０.ＰＶＴシステム明細 '!D23="３年目",'２０.ＰＶＴシステム明細 '!J23,"0")</f>
        <v>0</v>
      </c>
      <c r="H38" s="1148" t="s">
        <v>403</v>
      </c>
      <c r="I38" s="1147" t="str">
        <f>IF('２０.ＰＶＴシステム明細 '!D23="３年目",'２０.ＰＶＴシステム明細 '!O23,"0")</f>
        <v>0</v>
      </c>
      <c r="J38" s="1142" t="s">
        <v>613</v>
      </c>
      <c r="K38" s="424" t="s">
        <v>1074</v>
      </c>
    </row>
    <row r="39" spans="2:11" ht="21" customHeight="1" thickBot="1">
      <c r="C39" s="2208"/>
      <c r="D39" s="2210" t="s">
        <v>610</v>
      </c>
      <c r="E39" s="2211"/>
      <c r="F39" s="2212"/>
      <c r="G39" s="1149" t="str">
        <f>IF('２１.液体集熱式太陽熱利用システム明細'!D23="３年目",'２１.液体集熱式太陽熱利用システム明細'!J23,"0")</f>
        <v>0</v>
      </c>
      <c r="H39" s="1150" t="s">
        <v>403</v>
      </c>
      <c r="I39" s="1154" t="str">
        <f>IF('２１.液体集熱式太陽熱利用システム明細'!D23="３年目",'２１.液体集熱式太陽熱利用システム明細'!O23,"0")</f>
        <v>0</v>
      </c>
      <c r="J39" s="1151" t="s">
        <v>613</v>
      </c>
      <c r="K39" s="683" t="s">
        <v>1078</v>
      </c>
    </row>
    <row r="40" spans="2:11" ht="21" customHeight="1" thickTop="1">
      <c r="C40" s="2209"/>
      <c r="D40" s="2196" t="s">
        <v>493</v>
      </c>
      <c r="E40" s="2196"/>
      <c r="F40" s="2196"/>
      <c r="G40" s="2196"/>
      <c r="H40" s="2196"/>
      <c r="I40" s="508">
        <f>SUM(I35:I39)</f>
        <v>0</v>
      </c>
      <c r="J40" s="421" t="s">
        <v>613</v>
      </c>
      <c r="K40" s="425"/>
    </row>
    <row r="41" spans="2:11" ht="21" customHeight="1" thickBot="1">
      <c r="C41" s="2183" t="s">
        <v>616</v>
      </c>
      <c r="D41" s="2189" t="s">
        <v>732</v>
      </c>
      <c r="E41" s="2190"/>
      <c r="F41" s="2191"/>
      <c r="G41" s="997"/>
      <c r="H41" s="423" t="s">
        <v>615</v>
      </c>
      <c r="I41" s="997"/>
      <c r="J41" s="423" t="s">
        <v>613</v>
      </c>
      <c r="K41" s="2181" t="s">
        <v>1219</v>
      </c>
    </row>
    <row r="42" spans="2:11" ht="21" customHeight="1" thickTop="1">
      <c r="C42" s="2184"/>
      <c r="D42" s="2187" t="s">
        <v>731</v>
      </c>
      <c r="E42" s="2187"/>
      <c r="F42" s="2188"/>
      <c r="G42" s="507"/>
      <c r="H42" s="422" t="s">
        <v>615</v>
      </c>
      <c r="I42" s="507"/>
      <c r="J42" s="422" t="s">
        <v>613</v>
      </c>
      <c r="K42" s="2182"/>
    </row>
    <row r="43" spans="2:11" ht="21" customHeight="1" thickBot="1">
      <c r="B43" s="172"/>
      <c r="C43" s="2184"/>
      <c r="D43" s="2194" t="s">
        <v>1322</v>
      </c>
      <c r="E43" s="2194"/>
      <c r="F43" s="2194"/>
      <c r="G43" s="999">
        <f>'１８.直交集成板（ＣＬＴ）明細'!J18</f>
        <v>0</v>
      </c>
      <c r="H43" s="1150" t="s">
        <v>661</v>
      </c>
      <c r="I43" s="999">
        <f>'１８.直交集成板（ＣＬＴ）明細'!T18</f>
        <v>0</v>
      </c>
      <c r="J43" s="1143" t="s">
        <v>613</v>
      </c>
      <c r="K43" s="996" t="s">
        <v>1362</v>
      </c>
    </row>
    <row r="44" spans="2:11" ht="21" customHeight="1" thickTop="1" thickBot="1">
      <c r="C44" s="2185"/>
      <c r="D44" s="2195" t="s">
        <v>493</v>
      </c>
      <c r="E44" s="2195"/>
      <c r="F44" s="2195"/>
      <c r="G44" s="2195"/>
      <c r="H44" s="2195"/>
      <c r="I44" s="1004">
        <f>SUM(I41:I43)</f>
        <v>0</v>
      </c>
      <c r="J44" s="1094" t="s">
        <v>613</v>
      </c>
      <c r="K44" s="1095"/>
    </row>
    <row r="45" spans="2:11" ht="21" customHeight="1" thickTop="1">
      <c r="C45" s="2197" t="s">
        <v>619</v>
      </c>
      <c r="D45" s="2197"/>
      <c r="E45" s="2197"/>
      <c r="F45" s="2197"/>
      <c r="G45" s="2197"/>
      <c r="H45" s="2198"/>
      <c r="I45" s="1001">
        <f>I40+I44</f>
        <v>0</v>
      </c>
      <c r="J45" s="1093" t="s">
        <v>613</v>
      </c>
      <c r="K45" s="425"/>
    </row>
    <row r="46" spans="2:11" ht="9.75" customHeight="1"/>
    <row r="47" spans="2:11" ht="21" customHeight="1">
      <c r="C47" s="2200" t="s">
        <v>952</v>
      </c>
      <c r="D47" s="2201"/>
      <c r="E47" s="2201"/>
      <c r="F47" s="2201"/>
      <c r="G47" s="2201"/>
      <c r="H47" s="2201"/>
      <c r="I47" s="2201"/>
      <c r="J47" s="2201"/>
      <c r="K47" s="2202"/>
    </row>
    <row r="48" spans="2:11" ht="21" customHeight="1">
      <c r="C48" s="2203" t="s">
        <v>612</v>
      </c>
      <c r="D48" s="2204"/>
      <c r="E48" s="2204"/>
      <c r="F48" s="2205"/>
      <c r="G48" s="2206" t="s">
        <v>617</v>
      </c>
      <c r="H48" s="2206"/>
      <c r="I48" s="2206" t="s">
        <v>611</v>
      </c>
      <c r="J48" s="2206"/>
      <c r="K48" s="420" t="s">
        <v>618</v>
      </c>
    </row>
    <row r="49" spans="3:12" ht="34.5" customHeight="1">
      <c r="C49" s="2207" t="s">
        <v>655</v>
      </c>
      <c r="D49" s="2199" t="s">
        <v>1073</v>
      </c>
      <c r="E49" s="2199"/>
      <c r="F49" s="2199"/>
      <c r="G49" s="1140">
        <f>COUNTIF('４.住戸情報入力'!AQ:AQ,"4")</f>
        <v>0</v>
      </c>
      <c r="H49" s="1141" t="s">
        <v>614</v>
      </c>
      <c r="I49" s="997"/>
      <c r="J49" s="1139" t="s">
        <v>1137</v>
      </c>
      <c r="K49" s="996" t="s">
        <v>1294</v>
      </c>
    </row>
    <row r="50" spans="3:12" ht="21" customHeight="1">
      <c r="C50" s="2208"/>
      <c r="D50" s="2186" t="s">
        <v>731</v>
      </c>
      <c r="E50" s="2186"/>
      <c r="F50" s="2186"/>
      <c r="G50" s="998">
        <f>COUNTIFS('４.住戸情報入力'!AX:AX,"V2H充電設備（充放電設備）",'４.住戸情報入力'!AZ:AZ,4)+COUNTIFS('４.住戸情報入力'!AX:AX,"地中熱ヒートポンプ・システム、V2H充電設備（充放電設備）",'４.住戸情報入力'!AZ:AZ,4)</f>
        <v>0</v>
      </c>
      <c r="H50" s="1143" t="s">
        <v>615</v>
      </c>
      <c r="I50" s="999">
        <f>SUMIFS('４.住戸情報入力'!AY:AY,'４.住戸情報入力'!AX:AX,"V2H充電設備（充放電設備）",'４.住戸情報入力'!AZ:AZ,4)+SUMIFS('４.住戸情報入力'!AY:AY,'４.住戸情報入力'!AX:AX,"地中熱ヒートポンプ・システム、V2H充電設備（充放電設備）",'４.住戸情報入力'!AZ:AZ,4)-900000*COUNTIFS('４.住戸情報入力'!AX:AX,"地中熱ヒートポンプ・システム、V2H充電設備（充放電設備）",'４.住戸情報入力'!AZ:AZ,4)</f>
        <v>0</v>
      </c>
      <c r="J50" s="1143" t="s">
        <v>613</v>
      </c>
      <c r="K50" s="996" t="s">
        <v>1077</v>
      </c>
    </row>
    <row r="51" spans="3:12" ht="21" customHeight="1">
      <c r="C51" s="2208"/>
      <c r="D51" s="2216" t="s">
        <v>608</v>
      </c>
      <c r="E51" s="2216"/>
      <c r="F51" s="2216"/>
      <c r="G51" s="1144">
        <f>COUNTIFS('４.住戸情報入力'!AX:AX,"地中熱ヒートポンプ・システム",'４.住戸情報入力'!AZ:AZ,4)+COUNTIFS('４.住戸情報入力'!AX:AX,"地中熱ヒートポンプ・システム、V2H充電設備（充放電設備）",'４.住戸情報入力'!AZ:AZ,4)</f>
        <v>0</v>
      </c>
      <c r="H51" s="1142" t="s">
        <v>614</v>
      </c>
      <c r="I51" s="1146">
        <f>G51*900000</f>
        <v>0</v>
      </c>
      <c r="J51" s="1142" t="s">
        <v>613</v>
      </c>
      <c r="K51" s="424" t="s">
        <v>1075</v>
      </c>
    </row>
    <row r="52" spans="3:12" ht="21" customHeight="1">
      <c r="C52" s="2208"/>
      <c r="D52" s="2186" t="s">
        <v>609</v>
      </c>
      <c r="E52" s="2186"/>
      <c r="F52" s="2186"/>
      <c r="G52" s="1147" t="str">
        <f>IF('２０.ＰＶＴシステム明細 '!D23="４年目",'２０.ＰＶＴシステム明細 '!J23,"0")</f>
        <v>0</v>
      </c>
      <c r="H52" s="1148" t="s">
        <v>403</v>
      </c>
      <c r="I52" s="1147" t="str">
        <f>IF('２０.ＰＶＴシステム明細 '!D23="４年目",'２０.ＰＶＴシステム明細 '!O23,"0")</f>
        <v>0</v>
      </c>
      <c r="J52" s="1142" t="s">
        <v>613</v>
      </c>
      <c r="K52" s="424" t="s">
        <v>1074</v>
      </c>
    </row>
    <row r="53" spans="3:12" ht="21" customHeight="1" thickBot="1">
      <c r="C53" s="2208"/>
      <c r="D53" s="2194" t="s">
        <v>610</v>
      </c>
      <c r="E53" s="2194"/>
      <c r="F53" s="2194"/>
      <c r="G53" s="1149" t="str">
        <f>IF('２１.液体集熱式太陽熱利用システム明細'!D23="４年目",'２１.液体集熱式太陽熱利用システム明細'!J23,"0")</f>
        <v>0</v>
      </c>
      <c r="H53" s="1150" t="s">
        <v>403</v>
      </c>
      <c r="I53" s="1154" t="str">
        <f>IF('２１.液体集熱式太陽熱利用システム明細'!D23="４年目",'２１.液体集熱式太陽熱利用システム明細'!O23,"0")</f>
        <v>0</v>
      </c>
      <c r="J53" s="1151" t="s">
        <v>613</v>
      </c>
      <c r="K53" s="996" t="s">
        <v>1078</v>
      </c>
    </row>
    <row r="54" spans="3:12" ht="21" customHeight="1" thickTop="1">
      <c r="C54" s="2209"/>
      <c r="D54" s="2196" t="s">
        <v>493</v>
      </c>
      <c r="E54" s="2196"/>
      <c r="F54" s="2196"/>
      <c r="G54" s="2196"/>
      <c r="H54" s="2196"/>
      <c r="I54" s="508">
        <f>SUM(I49:I53)</f>
        <v>0</v>
      </c>
      <c r="J54" s="421" t="s">
        <v>613</v>
      </c>
      <c r="K54" s="1008"/>
    </row>
    <row r="55" spans="3:12" ht="21" customHeight="1" thickBot="1">
      <c r="C55" s="2183" t="s">
        <v>616</v>
      </c>
      <c r="D55" s="2189" t="s">
        <v>732</v>
      </c>
      <c r="E55" s="2190"/>
      <c r="F55" s="2191"/>
      <c r="G55" s="997"/>
      <c r="H55" s="423" t="s">
        <v>615</v>
      </c>
      <c r="I55" s="997"/>
      <c r="J55" s="423" t="s">
        <v>613</v>
      </c>
      <c r="K55" s="2192" t="s">
        <v>1219</v>
      </c>
      <c r="L55" s="1006"/>
    </row>
    <row r="56" spans="3:12" ht="21" customHeight="1" thickTop="1">
      <c r="C56" s="2184"/>
      <c r="D56" s="2187" t="s">
        <v>731</v>
      </c>
      <c r="E56" s="2187"/>
      <c r="F56" s="2188"/>
      <c r="G56" s="507"/>
      <c r="H56" s="422" t="s">
        <v>615</v>
      </c>
      <c r="I56" s="507"/>
      <c r="J56" s="422" t="s">
        <v>613</v>
      </c>
      <c r="K56" s="2193"/>
      <c r="L56" s="1006"/>
    </row>
    <row r="57" spans="3:12" ht="21" customHeight="1" thickBot="1">
      <c r="C57" s="2184"/>
      <c r="D57" s="2194" t="s">
        <v>1322</v>
      </c>
      <c r="E57" s="2194"/>
      <c r="F57" s="2194"/>
      <c r="G57" s="999">
        <f>'１８.直交集成板（ＣＬＴ）明細'!J19</f>
        <v>0</v>
      </c>
      <c r="H57" s="1150" t="s">
        <v>661</v>
      </c>
      <c r="I57" s="999">
        <f>'１８.直交集成板（ＣＬＴ）明細'!T19</f>
        <v>0</v>
      </c>
      <c r="J57" s="1143" t="s">
        <v>613</v>
      </c>
      <c r="K57" s="426" t="s">
        <v>1362</v>
      </c>
    </row>
    <row r="58" spans="3:12" ht="21" customHeight="1" thickTop="1" thickBot="1">
      <c r="C58" s="2185"/>
      <c r="D58" s="2195" t="s">
        <v>493</v>
      </c>
      <c r="E58" s="2195"/>
      <c r="F58" s="2195"/>
      <c r="G58" s="2195"/>
      <c r="H58" s="2195"/>
      <c r="I58" s="1004">
        <f>SUM(I55:I57)</f>
        <v>0</v>
      </c>
      <c r="J58" s="1002" t="s">
        <v>613</v>
      </c>
      <c r="K58" s="1003"/>
    </row>
    <row r="59" spans="3:12" ht="21" customHeight="1" thickTop="1">
      <c r="C59" s="2197" t="s">
        <v>619</v>
      </c>
      <c r="D59" s="2197"/>
      <c r="E59" s="2197"/>
      <c r="F59" s="2197"/>
      <c r="G59" s="2197"/>
      <c r="H59" s="2198"/>
      <c r="I59" s="1001">
        <f>I54+I58</f>
        <v>0</v>
      </c>
      <c r="J59" s="1007" t="s">
        <v>613</v>
      </c>
      <c r="K59" s="1008"/>
    </row>
    <row r="60" spans="3:12" ht="7.5" customHeight="1"/>
  </sheetData>
  <sheetProtection algorithmName="SHA-512" hashValue="j+gLhuRaXOlMUGJE7WH8wv1ry4uPj9FpXh9R1YWWnL+He/3qa7eLwj6542YYv+AU6V159l+z+yHHm3R5Up/uJQ==" saltValue="7q/p3+12K/10/KQCevtGJg==" spinCount="100000" sheet="1" formatCells="0" formatRows="0" insertRows="0" deleteRows="0" selectLockedCells="1" autoFilter="0" pivotTables="0"/>
  <mergeCells count="72">
    <mergeCell ref="C5:K5"/>
    <mergeCell ref="D9:F9"/>
    <mergeCell ref="C6:F6"/>
    <mergeCell ref="G6:H6"/>
    <mergeCell ref="I6:J6"/>
    <mergeCell ref="D15:F15"/>
    <mergeCell ref="K13:K14"/>
    <mergeCell ref="D11:F11"/>
    <mergeCell ref="D10:F10"/>
    <mergeCell ref="C17:H17"/>
    <mergeCell ref="D16:H16"/>
    <mergeCell ref="D12:H12"/>
    <mergeCell ref="C7:C12"/>
    <mergeCell ref="D7:F7"/>
    <mergeCell ref="C13:C16"/>
    <mergeCell ref="D8:F8"/>
    <mergeCell ref="D13:F13"/>
    <mergeCell ref="D14:F14"/>
    <mergeCell ref="C19:K19"/>
    <mergeCell ref="C20:F20"/>
    <mergeCell ref="G20:H20"/>
    <mergeCell ref="I20:J20"/>
    <mergeCell ref="D23:F23"/>
    <mergeCell ref="C21:C26"/>
    <mergeCell ref="D21:F21"/>
    <mergeCell ref="D22:F22"/>
    <mergeCell ref="C59:H59"/>
    <mergeCell ref="C47:K47"/>
    <mergeCell ref="C48:F48"/>
    <mergeCell ref="G48:H48"/>
    <mergeCell ref="I48:J48"/>
    <mergeCell ref="D51:F51"/>
    <mergeCell ref="D52:F52"/>
    <mergeCell ref="D53:F53"/>
    <mergeCell ref="C49:C54"/>
    <mergeCell ref="D49:F49"/>
    <mergeCell ref="D27:F27"/>
    <mergeCell ref="D28:F28"/>
    <mergeCell ref="D24:F24"/>
    <mergeCell ref="D25:F25"/>
    <mergeCell ref="D26:H26"/>
    <mergeCell ref="K27:K28"/>
    <mergeCell ref="C27:C30"/>
    <mergeCell ref="D36:F36"/>
    <mergeCell ref="D35:F35"/>
    <mergeCell ref="C33:K33"/>
    <mergeCell ref="C34:F34"/>
    <mergeCell ref="G34:H34"/>
    <mergeCell ref="I34:J34"/>
    <mergeCell ref="C35:C40"/>
    <mergeCell ref="D29:F29"/>
    <mergeCell ref="D37:F37"/>
    <mergeCell ref="D38:F38"/>
    <mergeCell ref="D39:F39"/>
    <mergeCell ref="C31:H31"/>
    <mergeCell ref="D30:H30"/>
    <mergeCell ref="D40:H40"/>
    <mergeCell ref="K41:K42"/>
    <mergeCell ref="C41:C44"/>
    <mergeCell ref="D50:F50"/>
    <mergeCell ref="D56:F56"/>
    <mergeCell ref="D55:F55"/>
    <mergeCell ref="K55:K56"/>
    <mergeCell ref="C55:C58"/>
    <mergeCell ref="D57:F57"/>
    <mergeCell ref="D58:H58"/>
    <mergeCell ref="D54:H54"/>
    <mergeCell ref="C45:H45"/>
    <mergeCell ref="D44:H44"/>
    <mergeCell ref="D41:F41"/>
    <mergeCell ref="D42:F42"/>
    <mergeCell ref="D43:F43"/>
  </mergeCells>
  <phoneticPr fontId="22"/>
  <conditionalFormatting sqref="B2">
    <cfRule type="expression" dxfId="235" priority="99">
      <formula>_xlfn.ISFORMULA(B2)=TRUE</formula>
    </cfRule>
  </conditionalFormatting>
  <conditionalFormatting sqref="G13:G14 I13:I14">
    <cfRule type="notContainsBlanks" dxfId="227" priority="63">
      <formula>LEN(TRIM(G13))&gt;0</formula>
    </cfRule>
  </conditionalFormatting>
  <conditionalFormatting sqref="G27:G28 I27:I28">
    <cfRule type="notContainsBlanks" dxfId="223" priority="7">
      <formula>LEN(TRIM(G27))&gt;0</formula>
    </cfRule>
  </conditionalFormatting>
  <conditionalFormatting sqref="G41:G42 I41:I42">
    <cfRule type="notContainsBlanks" dxfId="219" priority="43">
      <formula>LEN(TRIM(G41))&gt;0</formula>
    </cfRule>
  </conditionalFormatting>
  <conditionalFormatting sqref="G55:G56 I55:I56">
    <cfRule type="notContainsBlanks" dxfId="215" priority="33">
      <formula>LEN(TRIM(G55))&gt;0</formula>
    </cfRule>
  </conditionalFormatting>
  <conditionalFormatting sqref="I7">
    <cfRule type="expression" dxfId="199" priority="23">
      <formula>$G$7&gt;=1</formula>
    </cfRule>
    <cfRule type="notContainsBlanks" dxfId="198" priority="15">
      <formula>LEN(TRIM(I7))&gt;0</formula>
    </cfRule>
  </conditionalFormatting>
  <conditionalFormatting sqref="I21">
    <cfRule type="expression" dxfId="197" priority="22">
      <formula>$G$21&gt;=1</formula>
    </cfRule>
    <cfRule type="notContainsBlanks" dxfId="196" priority="19">
      <formula>LEN(TRIM(I21))&gt;0</formula>
    </cfRule>
  </conditionalFormatting>
  <conditionalFormatting sqref="I35">
    <cfRule type="expression" dxfId="195" priority="17">
      <formula>$G$35&gt;=1</formula>
    </cfRule>
    <cfRule type="notContainsBlanks" dxfId="194" priority="13">
      <formula>LEN(TRIM(I35))&gt;0</formula>
    </cfRule>
  </conditionalFormatting>
  <conditionalFormatting sqref="I49">
    <cfRule type="expression" dxfId="193" priority="20">
      <formula>$G$49&gt;=1</formula>
    </cfRule>
    <cfRule type="notContainsBlanks" dxfId="192" priority="12">
      <formula>LEN(TRIM(I49))&gt;0</formula>
    </cfRule>
  </conditionalFormatting>
  <conditionalFormatting sqref="J7">
    <cfRule type="expression" dxfId="191" priority="4">
      <formula>$G$7&gt;=1</formula>
    </cfRule>
  </conditionalFormatting>
  <conditionalFormatting sqref="J21">
    <cfRule type="expression" dxfId="190" priority="3">
      <formula>$G$21&gt;=1</formula>
    </cfRule>
  </conditionalFormatting>
  <conditionalFormatting sqref="J35">
    <cfRule type="expression" dxfId="189" priority="2">
      <formula>$G$35&gt;=1</formula>
    </cfRule>
  </conditionalFormatting>
  <conditionalFormatting sqref="J49">
    <cfRule type="expression" dxfId="188" priority="1">
      <formula>$G$49&gt;=1</formula>
    </cfRule>
  </conditionalFormatting>
  <dataValidations count="1">
    <dataValidation type="custom" imeMode="disabled" allowBlank="1" showInputMessage="1" showErrorMessage="1" sqref="I13:I14 G13:G14 I27:I28 G27:G28 G41:G42 I41:I42 G55:G56 I55:I56" xr:uid="{2C4C1EA2-E6DD-441C-B678-7BCB7FD13D43}">
      <formula1>INT(G13)&gt;=0</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&amp;R&amp;K00-041R6高層ZEH-M_ver.1.1</oddFooter>
  </headerFooter>
  <extLst>
    <ext xmlns:x14="http://schemas.microsoft.com/office/spreadsheetml/2009/9/main" uri="{78C0D931-6437-407d-A8EE-F0AAD7539E65}">
      <x14:conditionalFormattings>
        <x14:conditionalFormatting xmlns:xm="http://schemas.microsoft.com/office/excel/2006/main">
          <x14:cfRule type="expression" priority="5" id="{8C8E92DB-EC33-4BF8-A086-09F319BFBEFB}">
            <xm:f>入力シート!$F$13="単年度事業"</xm:f>
            <x14:dxf>
              <fill>
                <patternFill>
                  <bgColor theme="0" tint="-0.499984740745262"/>
                </patternFill>
              </fill>
            </x14:dxf>
          </x14:cfRule>
          <xm:sqref>C19:K31</xm:sqref>
        </x14:conditionalFormatting>
        <x14:conditionalFormatting xmlns:xm="http://schemas.microsoft.com/office/excel/2006/main">
          <x14:cfRule type="expression" priority="18" id="{CD2C39CD-E676-4A83-82C0-D3D336E33B2B}">
            <xm:f>入力シート!$F$13="単年度事業"</xm:f>
            <x14:dxf>
              <fill>
                <patternFill>
                  <bgColor theme="0" tint="-0.499984740745262"/>
                </patternFill>
              </fill>
            </x14:dxf>
          </x14:cfRule>
          <x14:cfRule type="expression" priority="21" id="{15A08497-8A0A-4919-9EF7-8A6CB935E7DF}">
            <xm:f>入力シート!$F$13="2年度事業（1年目）"</xm:f>
            <x14:dxf>
              <fill>
                <patternFill>
                  <bgColor theme="0" tint="-0.499984740745262"/>
                </patternFill>
              </fill>
            </x14:dxf>
          </x14:cfRule>
          <xm:sqref>C33:K45</xm:sqref>
        </x14:conditionalFormatting>
        <x14:conditionalFormatting xmlns:xm="http://schemas.microsoft.com/office/excel/2006/main">
          <x14:cfRule type="expression" priority="24" id="{DAA995EF-4451-4F39-9539-61CB072B9309}">
            <xm:f>入力シート!$F$13="単年度事業"</xm:f>
            <x14:dxf>
              <fill>
                <patternFill>
                  <bgColor theme="0" tint="-0.499984740745262"/>
                </patternFill>
              </fill>
            </x14:dxf>
          </x14:cfRule>
          <x14:cfRule type="expression" priority="31" id="{BD733279-7A82-4EC1-8FAA-E6E98C2E9E1C}">
            <xm:f>入力シート!$F$13="2年度事業（1年目）"</xm:f>
            <x14:dxf>
              <fill>
                <patternFill>
                  <bgColor theme="0" tint="-0.499984740745262"/>
                </patternFill>
              </fill>
            </x14:dxf>
          </x14:cfRule>
          <x14:cfRule type="expression" priority="32" id="{3C4C9B41-F4A1-4B53-9BEA-07B0DCBCF38E}">
            <xm:f>入力シート!$F$13="3年度事業（1年目）"</xm:f>
            <x14:dxf>
              <fill>
                <patternFill>
                  <bgColor theme="0" tint="-0.499984740745262"/>
                </patternFill>
              </fill>
            </x14:dxf>
          </x14:cfRule>
          <xm:sqref>C47:K59</xm:sqref>
        </x14:conditionalFormatting>
        <x14:conditionalFormatting xmlns:xm="http://schemas.microsoft.com/office/excel/2006/main">
          <x14:cfRule type="expression" priority="70" id="{6856F276-8DA3-4F05-BCD1-69E0D19A3E11}">
            <xm:f>'２.全体概要'!$W$26="共用部"</xm:f>
            <x14:dxf>
              <fill>
                <patternFill>
                  <bgColor theme="5" tint="0.79998168889431442"/>
                </patternFill>
              </fill>
            </x14:dxf>
          </x14:cfRule>
          <xm:sqref>G13 I13</xm:sqref>
        </x14:conditionalFormatting>
        <x14:conditionalFormatting xmlns:xm="http://schemas.microsoft.com/office/excel/2006/main">
          <x14:cfRule type="expression" priority="64" id="{2407B0AB-ED95-415C-A830-B41005AACDCD}">
            <xm:f>'２.全体概要'!$K$26="専有部・共用部"</xm:f>
            <x14:dxf>
              <fill>
                <patternFill>
                  <bgColor theme="5" tint="0.79998168889431442"/>
                </patternFill>
              </fill>
            </x14:dxf>
          </x14:cfRule>
          <x14:cfRule type="expression" priority="67" id="{26610247-3092-4573-9717-B32E9640B9B2}">
            <xm:f>'２.全体概要'!$K$26:$L$26="共用部"</xm:f>
            <x14:dxf>
              <fill>
                <patternFill>
                  <bgColor theme="5" tint="0.79998168889431442"/>
                </patternFill>
              </fill>
            </x14:dxf>
          </x14:cfRule>
          <xm:sqref>G14 I14</xm:sqref>
        </x14:conditionalFormatting>
        <x14:conditionalFormatting xmlns:xm="http://schemas.microsoft.com/office/excel/2006/main">
          <x14:cfRule type="expression" priority="61" id="{D9775F21-5C5A-4906-8921-97AE21B29735}">
            <xm:f>'２.全体概要'!$W$26="共用部"</xm:f>
            <x14:dxf>
              <fill>
                <patternFill>
                  <bgColor theme="5" tint="0.79998168889431442"/>
                </patternFill>
              </fill>
            </x14:dxf>
          </x14:cfRule>
          <xm:sqref>G27 I27</xm:sqref>
        </x14:conditionalFormatting>
        <x14:conditionalFormatting xmlns:xm="http://schemas.microsoft.com/office/excel/2006/main">
          <x14:cfRule type="expression" priority="8" id="{F5779FCF-938F-48E4-8FE0-233CC7C5A78C}">
            <xm:f>'２.全体概要'!$K$26="専有部・共用部"</xm:f>
            <x14:dxf>
              <fill>
                <patternFill>
                  <bgColor theme="5" tint="0.79998168889431442"/>
                </patternFill>
              </fill>
            </x14:dxf>
          </x14:cfRule>
          <x14:cfRule type="expression" priority="11" id="{70E72D3B-75C1-4DAF-9B96-A2B99ED6DE79}">
            <xm:f>'２.全体概要'!$K$26:$L$26="共用部"</xm:f>
            <x14:dxf>
              <fill>
                <patternFill>
                  <bgColor theme="5" tint="0.79998168889431442"/>
                </patternFill>
              </fill>
            </x14:dxf>
          </x14:cfRule>
          <xm:sqref>G28 I28</xm:sqref>
        </x14:conditionalFormatting>
        <x14:conditionalFormatting xmlns:xm="http://schemas.microsoft.com/office/excel/2006/main">
          <x14:cfRule type="expression" priority="50" id="{A71787EE-08CF-4EFB-B95C-214B2CD94DBC}">
            <xm:f>'２.全体概要'!$W$26="共用部"</xm:f>
            <x14:dxf>
              <fill>
                <patternFill>
                  <bgColor theme="5" tint="0.79998168889431442"/>
                </patternFill>
              </fill>
            </x14:dxf>
          </x14:cfRule>
          <xm:sqref>G41 I41</xm:sqref>
        </x14:conditionalFormatting>
        <x14:conditionalFormatting xmlns:xm="http://schemas.microsoft.com/office/excel/2006/main">
          <x14:cfRule type="expression" priority="47" id="{C334DE52-BC2A-4E00-8E82-2F9E75EC945D}">
            <xm:f>'２.全体概要'!$K$26:$L$26="共用部"</xm:f>
            <x14:dxf>
              <fill>
                <patternFill>
                  <bgColor theme="5" tint="0.79998168889431442"/>
                </patternFill>
              </fill>
            </x14:dxf>
          </x14:cfRule>
          <x14:cfRule type="expression" priority="44" id="{8F1BD656-6673-469B-8E23-963ECD297A0F}">
            <xm:f>'２.全体概要'!$K$26="専有部・共用部"</xm:f>
            <x14:dxf>
              <fill>
                <patternFill>
                  <bgColor theme="5" tint="0.79998168889431442"/>
                </patternFill>
              </fill>
            </x14:dxf>
          </x14:cfRule>
          <xm:sqref>G42 I42</xm:sqref>
        </x14:conditionalFormatting>
        <x14:conditionalFormatting xmlns:xm="http://schemas.microsoft.com/office/excel/2006/main">
          <x14:cfRule type="expression" priority="36" id="{E5FF8673-271E-4C6F-BA17-C625E24B53E8}">
            <xm:f>'２.全体概要'!$W$26="共用部"</xm:f>
            <x14:dxf>
              <fill>
                <patternFill>
                  <bgColor theme="5" tint="0.79998168889431442"/>
                </patternFill>
              </fill>
            </x14:dxf>
          </x14:cfRule>
          <xm:sqref>G55 I55</xm:sqref>
        </x14:conditionalFormatting>
        <x14:conditionalFormatting xmlns:xm="http://schemas.microsoft.com/office/excel/2006/main">
          <x14:cfRule type="expression" priority="37" id="{E0CDDDCB-12C5-4A0F-B0FF-44BA0EDDF8E0}">
            <xm:f>'２.全体概要'!$K$26="専有部・共用部"</xm:f>
            <x14:dxf>
              <fill>
                <patternFill>
                  <bgColor theme="5" tint="0.79998168889431442"/>
                </patternFill>
              </fill>
            </x14:dxf>
          </x14:cfRule>
          <x14:cfRule type="expression" priority="40" id="{F8C03152-1BA0-4A95-90FE-28846FF8340F}">
            <xm:f>'２.全体概要'!$K$26:$L$26="共用部"</xm:f>
            <x14:dxf>
              <fill>
                <patternFill>
                  <bgColor theme="5" tint="0.79998168889431442"/>
                </patternFill>
              </fill>
            </x14:dxf>
          </x14:cfRule>
          <xm:sqref>G56 I56</xm:sqref>
        </x14:conditionalFormatting>
        <x14:conditionalFormatting xmlns:xm="http://schemas.microsoft.com/office/excel/2006/main">
          <x14:cfRule type="expression" priority="65" id="{0E48D901-2C26-494F-950B-F7F9ACC17D75}">
            <xm:f>'２.全体概要'!$K$26="専有部・共用部"</xm:f>
            <x14:dxf>
              <fill>
                <patternFill patternType="none">
                  <bgColor auto="1"/>
                </patternFill>
              </fill>
            </x14:dxf>
          </x14:cfRule>
          <xm:sqref>G14:J14</xm:sqref>
        </x14:conditionalFormatting>
        <x14:conditionalFormatting xmlns:xm="http://schemas.microsoft.com/office/excel/2006/main">
          <x14:cfRule type="expression" priority="6" id="{D9960470-6C11-49B7-B2D1-06E7FB96469B}">
            <xm:f>入力シート!$F$13="2年度事業（1年目）"</xm:f>
            <x14:dxf>
              <fill>
                <patternFill>
                  <bgColor theme="0" tint="-0.499984740745262"/>
                </patternFill>
              </fill>
            </x14:dxf>
          </x14:cfRule>
          <x14:cfRule type="expression" priority="9" id="{9D1D744C-6332-49AD-9FD0-84008D2D17CB}">
            <xm:f>'２.全体概要'!$K$26="専有部・共用部"</xm:f>
            <x14:dxf>
              <fill>
                <patternFill patternType="none">
                  <bgColor auto="1"/>
                </patternFill>
              </fill>
            </x14:dxf>
          </x14:cfRule>
          <xm:sqref>G28:J28</xm:sqref>
        </x14:conditionalFormatting>
        <x14:conditionalFormatting xmlns:xm="http://schemas.microsoft.com/office/excel/2006/main">
          <x14:cfRule type="expression" priority="45" id="{81C6CD97-F6B3-4DBC-B51F-43937DBB5AF2}">
            <xm:f>'２.全体概要'!$K$26="専有部・共用部"</xm:f>
            <x14:dxf>
              <fill>
                <patternFill patternType="none">
                  <bgColor auto="1"/>
                </patternFill>
              </fill>
            </x14:dxf>
          </x14:cfRule>
          <xm:sqref>G42:J42</xm:sqref>
        </x14:conditionalFormatting>
        <x14:conditionalFormatting xmlns:xm="http://schemas.microsoft.com/office/excel/2006/main">
          <x14:cfRule type="expression" priority="38" id="{5878B96E-2914-4F58-8B86-20011735B8D2}">
            <xm:f>'２.全体概要'!$K$26="専有部・共用部"</xm:f>
            <x14:dxf>
              <fill>
                <patternFill patternType="none">
                  <bgColor auto="1"/>
                </patternFill>
              </fill>
            </x14:dxf>
          </x14:cfRule>
          <xm:sqref>G56:J56</xm:sqref>
        </x14:conditionalFormatting>
        <x14:conditionalFormatting xmlns:xm="http://schemas.microsoft.com/office/excel/2006/main">
          <x14:cfRule type="expression" priority="69" id="{0151EA32-B72D-47C3-B79C-AEB6BDC25D10}">
            <xm:f>'２.全体概要'!$W$26="共用部"</xm:f>
            <x14:dxf>
              <fill>
                <patternFill patternType="none">
                  <bgColor auto="1"/>
                </patternFill>
              </fill>
            </x14:dxf>
          </x14:cfRule>
          <xm:sqref>H13 J13</xm:sqref>
        </x14:conditionalFormatting>
        <x14:conditionalFormatting xmlns:xm="http://schemas.microsoft.com/office/excel/2006/main">
          <x14:cfRule type="expression" priority="66" id="{818725C4-13C8-4658-8A8E-B47EE4541712}">
            <xm:f>'２.全体概要'!$K$26="共用部"</xm:f>
            <x14:dxf>
              <fill>
                <patternFill patternType="none">
                  <bgColor auto="1"/>
                </patternFill>
              </fill>
            </x14:dxf>
          </x14:cfRule>
          <xm:sqref>H14 J14</xm:sqref>
        </x14:conditionalFormatting>
        <x14:conditionalFormatting xmlns:xm="http://schemas.microsoft.com/office/excel/2006/main">
          <x14:cfRule type="expression" priority="60" id="{444ED35E-E255-4D07-B6B7-494AAEED4A40}">
            <xm:f>'２.全体概要'!$W$26="共用部"</xm:f>
            <x14:dxf>
              <fill>
                <patternFill patternType="none">
                  <bgColor auto="1"/>
                </patternFill>
              </fill>
            </x14:dxf>
          </x14:cfRule>
          <xm:sqref>H27 J27</xm:sqref>
        </x14:conditionalFormatting>
        <x14:conditionalFormatting xmlns:xm="http://schemas.microsoft.com/office/excel/2006/main">
          <x14:cfRule type="expression" priority="10" id="{90C6A16E-3BDE-4B74-8C0F-5770E994C71F}">
            <xm:f>'２.全体概要'!$K$26="共用部"</xm:f>
            <x14:dxf>
              <fill>
                <patternFill patternType="none">
                  <bgColor auto="1"/>
                </patternFill>
              </fill>
            </x14:dxf>
          </x14:cfRule>
          <xm:sqref>H28 J28</xm:sqref>
        </x14:conditionalFormatting>
        <x14:conditionalFormatting xmlns:xm="http://schemas.microsoft.com/office/excel/2006/main">
          <x14:cfRule type="expression" priority="49" id="{741900D7-1BA2-4C83-8C11-F3A0AC4C57D8}">
            <xm:f>'２.全体概要'!$W$26="共用部"</xm:f>
            <x14:dxf>
              <fill>
                <patternFill patternType="none">
                  <bgColor auto="1"/>
                </patternFill>
              </fill>
            </x14:dxf>
          </x14:cfRule>
          <xm:sqref>H41 J41</xm:sqref>
        </x14:conditionalFormatting>
        <x14:conditionalFormatting xmlns:xm="http://schemas.microsoft.com/office/excel/2006/main">
          <x14:cfRule type="expression" priority="46" id="{07BEA251-7490-490F-BD71-7DF72B7210D9}">
            <xm:f>'２.全体概要'!$K$26="共用部"</xm:f>
            <x14:dxf>
              <fill>
                <patternFill patternType="none">
                  <bgColor auto="1"/>
                </patternFill>
              </fill>
            </x14:dxf>
          </x14:cfRule>
          <xm:sqref>H42 J42</xm:sqref>
        </x14:conditionalFormatting>
        <x14:conditionalFormatting xmlns:xm="http://schemas.microsoft.com/office/excel/2006/main">
          <x14:cfRule type="expression" priority="35" id="{C8F084F1-FB3F-4927-9023-4821025F5ED7}">
            <xm:f>'２.全体概要'!$W$26="共用部"</xm:f>
            <x14:dxf>
              <fill>
                <patternFill patternType="none">
                  <bgColor auto="1"/>
                </patternFill>
              </fill>
            </x14:dxf>
          </x14:cfRule>
          <xm:sqref>H55 J55</xm:sqref>
        </x14:conditionalFormatting>
        <x14:conditionalFormatting xmlns:xm="http://schemas.microsoft.com/office/excel/2006/main">
          <x14:cfRule type="expression" priority="39" id="{6B269848-0937-4857-8731-A393D58559A4}">
            <xm:f>'２.全体概要'!$K$26="共用部"</xm:f>
            <x14:dxf>
              <fill>
                <patternFill patternType="none">
                  <bgColor auto="1"/>
                </patternFill>
              </fill>
            </x14:dxf>
          </x14:cfRule>
          <xm:sqref>H56 J56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A1:AS210"/>
  <sheetViews>
    <sheetView showGridLines="0" view="pageBreakPreview" topLeftCell="B1" zoomScaleNormal="100" zoomScaleSheetLayoutView="100" workbookViewId="0">
      <selection activeCell="B5" sqref="A5:XFD12"/>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1062</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4" t="s">
        <v>439</v>
      </c>
      <c r="E8" s="2155"/>
      <c r="F8" s="2155"/>
      <c r="G8" s="2155"/>
      <c r="H8" s="2155"/>
      <c r="I8" s="2156"/>
      <c r="J8" s="2245" t="str">
        <f>IF(入力シート!F11="","",入力シート!F11)</f>
        <v/>
      </c>
      <c r="K8" s="2246"/>
      <c r="L8" s="2246"/>
      <c r="M8" s="2246"/>
      <c r="N8" s="2246"/>
      <c r="O8" s="2246"/>
      <c r="P8" s="2246"/>
      <c r="Q8" s="2246"/>
      <c r="R8" s="2246"/>
      <c r="S8" s="2246"/>
      <c r="T8" s="2169" t="s">
        <v>797</v>
      </c>
      <c r="U8" s="2169"/>
      <c r="V8" s="2169"/>
      <c r="W8" s="2169"/>
      <c r="X8" s="2170"/>
      <c r="Y8" s="279"/>
      <c r="Z8" s="295"/>
      <c r="AA8" s="745" t="s">
        <v>761</v>
      </c>
      <c r="AB8" s="345"/>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6"/>
      <c r="AB9" s="345"/>
      <c r="AD9" s="347"/>
    </row>
    <row r="10" spans="2:45" s="293" customFormat="1" ht="15.5">
      <c r="B10" s="288"/>
      <c r="C10" s="289" t="s">
        <v>858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346"/>
      <c r="AB10" s="236"/>
      <c r="AD10" s="347"/>
    </row>
    <row r="11" spans="2:45" s="344" customFormat="1" ht="40" customHeight="1">
      <c r="B11" s="295"/>
      <c r="C11" s="286"/>
      <c r="D11" s="2241" t="s">
        <v>702</v>
      </c>
      <c r="E11" s="2155"/>
      <c r="F11" s="2155"/>
      <c r="G11" s="2155"/>
      <c r="H11" s="2155"/>
      <c r="I11" s="2156"/>
      <c r="J11" s="2242"/>
      <c r="K11" s="2243"/>
      <c r="L11" s="2243"/>
      <c r="M11" s="2243"/>
      <c r="N11" s="2243"/>
      <c r="O11" s="2243"/>
      <c r="P11" s="2243"/>
      <c r="Q11" s="2243"/>
      <c r="R11" s="2243"/>
      <c r="S11" s="2243"/>
      <c r="T11" s="2243"/>
      <c r="U11" s="2243"/>
      <c r="V11" s="2244"/>
      <c r="W11" s="279"/>
      <c r="X11" s="279"/>
      <c r="Y11" s="279"/>
      <c r="Z11" s="295"/>
      <c r="AA11" s="301"/>
      <c r="AB11" s="345"/>
      <c r="AD11" s="347"/>
    </row>
    <row r="12" spans="2:45" s="344" customFormat="1" ht="15" customHeight="1">
      <c r="B12" s="295"/>
      <c r="C12" s="286"/>
      <c r="D12" s="296"/>
      <c r="E12" s="296"/>
      <c r="F12" s="296"/>
      <c r="G12" s="296"/>
      <c r="H12" s="296"/>
      <c r="I12" s="296"/>
      <c r="J12" s="296"/>
      <c r="K12" s="296"/>
      <c r="L12" s="296"/>
      <c r="M12" s="296"/>
      <c r="N12" s="296"/>
      <c r="O12" s="296"/>
      <c r="P12" s="296"/>
      <c r="Q12" s="296"/>
      <c r="R12" s="296"/>
      <c r="S12" s="296"/>
      <c r="T12" s="296"/>
      <c r="U12" s="296"/>
      <c r="V12" s="296"/>
      <c r="W12" s="279"/>
      <c r="X12" s="279"/>
      <c r="Y12" s="279"/>
      <c r="Z12" s="295"/>
      <c r="AA12" s="346"/>
      <c r="AB12" s="345"/>
      <c r="AD12" s="347"/>
    </row>
    <row r="13" spans="2:45" s="293" customFormat="1" ht="15.5">
      <c r="B13" s="288"/>
      <c r="C13" s="289" t="s">
        <v>521</v>
      </c>
      <c r="D13" s="290"/>
      <c r="E13" s="291"/>
      <c r="F13" s="291"/>
      <c r="G13" s="291"/>
      <c r="H13" s="291"/>
      <c r="I13" s="291"/>
      <c r="J13" s="291"/>
      <c r="K13" s="291"/>
      <c r="L13" s="291"/>
      <c r="M13" s="291"/>
      <c r="N13" s="291"/>
      <c r="O13" s="291"/>
      <c r="P13" s="291"/>
      <c r="Q13" s="291"/>
      <c r="R13" s="291"/>
      <c r="S13" s="291"/>
      <c r="T13" s="291"/>
      <c r="U13" s="292"/>
      <c r="V13" s="291"/>
      <c r="W13" s="291"/>
      <c r="X13" s="291"/>
      <c r="Y13" s="291"/>
      <c r="Z13" s="288"/>
      <c r="AA13" s="346"/>
      <c r="AB13" s="236"/>
      <c r="AD13" s="347"/>
    </row>
    <row r="14" spans="2:45" s="344" customFormat="1" ht="30" customHeight="1">
      <c r="B14" s="295"/>
      <c r="C14" s="286"/>
      <c r="D14" s="2154" t="s">
        <v>278</v>
      </c>
      <c r="E14" s="2155"/>
      <c r="F14" s="2155"/>
      <c r="G14" s="2155"/>
      <c r="H14" s="2155"/>
      <c r="I14" s="2156"/>
      <c r="J14" s="2235"/>
      <c r="K14" s="2236"/>
      <c r="L14" s="2236"/>
      <c r="M14" s="2236"/>
      <c r="N14" s="2236"/>
      <c r="O14" s="2236"/>
      <c r="P14" s="2236"/>
      <c r="Q14" s="2236"/>
      <c r="R14" s="2236"/>
      <c r="S14" s="2236"/>
      <c r="T14" s="2236"/>
      <c r="U14" s="2236"/>
      <c r="V14" s="2237"/>
      <c r="W14" s="279"/>
      <c r="X14" s="279"/>
      <c r="Y14" s="279"/>
      <c r="Z14" s="295"/>
      <c r="AA14" s="746" t="s">
        <v>762</v>
      </c>
      <c r="AB14" s="345"/>
      <c r="AD14" s="347"/>
    </row>
    <row r="15" spans="2:45" s="344" customFormat="1" ht="30" customHeight="1">
      <c r="B15" s="295"/>
      <c r="C15" s="286"/>
      <c r="D15" s="2154" t="s">
        <v>703</v>
      </c>
      <c r="E15" s="2155"/>
      <c r="F15" s="2155"/>
      <c r="G15" s="2155"/>
      <c r="H15" s="2155"/>
      <c r="I15" s="2156"/>
      <c r="J15" s="2235"/>
      <c r="K15" s="2236"/>
      <c r="L15" s="2236"/>
      <c r="M15" s="2236"/>
      <c r="N15" s="2236"/>
      <c r="O15" s="2236"/>
      <c r="P15" s="2236"/>
      <c r="Q15" s="2236"/>
      <c r="R15" s="2236"/>
      <c r="S15" s="2236"/>
      <c r="T15" s="2236"/>
      <c r="U15" s="2236"/>
      <c r="V15" s="2237"/>
      <c r="W15" s="279"/>
      <c r="X15" s="279"/>
      <c r="Y15" s="279"/>
      <c r="Z15" s="295"/>
      <c r="AA15" s="301"/>
      <c r="AB15" s="345"/>
      <c r="AD15" s="347"/>
    </row>
    <row r="16" spans="2:45" s="344" customFormat="1" ht="30" customHeight="1">
      <c r="B16" s="295"/>
      <c r="C16" s="286"/>
      <c r="D16" s="2154" t="s">
        <v>1185</v>
      </c>
      <c r="E16" s="2155"/>
      <c r="F16" s="2155"/>
      <c r="G16" s="2155"/>
      <c r="H16" s="2155"/>
      <c r="I16" s="2156"/>
      <c r="J16" s="2235"/>
      <c r="K16" s="2236"/>
      <c r="L16" s="2236"/>
      <c r="M16" s="2236"/>
      <c r="N16" s="2236"/>
      <c r="O16" s="2236"/>
      <c r="P16" s="2236"/>
      <c r="Q16" s="2236"/>
      <c r="R16" s="2236"/>
      <c r="S16" s="2236"/>
      <c r="T16" s="2236"/>
      <c r="U16" s="2236"/>
      <c r="V16" s="2237"/>
      <c r="W16" s="741" t="s">
        <v>759</v>
      </c>
      <c r="X16" s="742"/>
      <c r="Y16" s="742"/>
      <c r="Z16" s="742"/>
      <c r="AA16" s="742"/>
      <c r="AB16" s="742"/>
      <c r="AD16" s="347"/>
    </row>
    <row r="17" spans="2:35" s="344" customFormat="1" ht="30" customHeight="1">
      <c r="B17" s="295"/>
      <c r="C17" s="286"/>
      <c r="D17" s="2154" t="s">
        <v>704</v>
      </c>
      <c r="E17" s="2155"/>
      <c r="F17" s="2155"/>
      <c r="G17" s="2155"/>
      <c r="H17" s="2155"/>
      <c r="I17" s="2156"/>
      <c r="J17" s="2235"/>
      <c r="K17" s="2236"/>
      <c r="L17" s="2236"/>
      <c r="M17" s="2236"/>
      <c r="N17" s="2236"/>
      <c r="O17" s="2236"/>
      <c r="P17" s="2236"/>
      <c r="Q17" s="2236"/>
      <c r="R17" s="2236"/>
      <c r="S17" s="2236"/>
      <c r="T17" s="2236"/>
      <c r="U17" s="2236"/>
      <c r="V17" s="2237"/>
      <c r="W17" s="741" t="s">
        <v>759</v>
      </c>
      <c r="X17" s="279"/>
      <c r="Y17" s="279"/>
      <c r="Z17" s="295"/>
      <c r="AA17" s="301"/>
      <c r="AB17" s="345"/>
      <c r="AD17" s="347"/>
    </row>
    <row r="18" spans="2:35" s="344" customFormat="1" ht="30" customHeight="1">
      <c r="B18" s="295"/>
      <c r="C18" s="286"/>
      <c r="D18" s="2154" t="s">
        <v>1186</v>
      </c>
      <c r="E18" s="2155"/>
      <c r="F18" s="2155"/>
      <c r="G18" s="2155"/>
      <c r="H18" s="2155"/>
      <c r="I18" s="2156"/>
      <c r="J18" s="2232"/>
      <c r="K18" s="2233"/>
      <c r="L18" s="2233"/>
      <c r="M18" s="2233"/>
      <c r="N18" s="2233"/>
      <c r="O18" s="2233"/>
      <c r="P18" s="2233"/>
      <c r="Q18" s="2233"/>
      <c r="R18" s="2233"/>
      <c r="S18" s="2233"/>
      <c r="T18" s="2233"/>
      <c r="U18" s="2233"/>
      <c r="V18" s="2234"/>
      <c r="W18" s="279"/>
      <c r="X18" s="279"/>
      <c r="Y18" s="279"/>
      <c r="Z18" s="295"/>
      <c r="AA18" s="301"/>
      <c r="AB18" s="345"/>
      <c r="AD18" s="347"/>
    </row>
    <row r="19" spans="2:35" s="344" customFormat="1" ht="30" customHeight="1">
      <c r="B19" s="295"/>
      <c r="C19" s="286"/>
      <c r="D19" s="2154" t="s">
        <v>1187</v>
      </c>
      <c r="E19" s="2155"/>
      <c r="F19" s="2155"/>
      <c r="G19" s="2155"/>
      <c r="H19" s="2155"/>
      <c r="I19" s="2156"/>
      <c r="J19" s="2235"/>
      <c r="K19" s="2236"/>
      <c r="L19" s="2236"/>
      <c r="M19" s="2236"/>
      <c r="N19" s="2236"/>
      <c r="O19" s="2236"/>
      <c r="P19" s="2236"/>
      <c r="Q19" s="2236"/>
      <c r="R19" s="2236"/>
      <c r="S19" s="2236"/>
      <c r="T19" s="2236"/>
      <c r="U19" s="2236"/>
      <c r="V19" s="2237"/>
      <c r="W19" s="741" t="s">
        <v>760</v>
      </c>
      <c r="X19" s="742"/>
      <c r="Y19" s="743"/>
      <c r="Z19" s="744"/>
      <c r="AA19" s="744"/>
      <c r="AB19" s="744"/>
      <c r="AD19" s="347"/>
    </row>
    <row r="20" spans="2:35" s="344" customFormat="1" ht="30" customHeight="1">
      <c r="B20" s="295"/>
      <c r="C20" s="286"/>
      <c r="D20" s="2154" t="s">
        <v>705</v>
      </c>
      <c r="E20" s="2155"/>
      <c r="F20" s="2155"/>
      <c r="G20" s="2155"/>
      <c r="H20" s="2155"/>
      <c r="I20" s="2156"/>
      <c r="J20" s="2238" t="str">
        <f>IF(J17="","",141000*J17+IF(J18="ハイブリッド",J19*20000,0))</f>
        <v/>
      </c>
      <c r="K20" s="2239"/>
      <c r="L20" s="2239"/>
      <c r="M20" s="2239"/>
      <c r="N20" s="2239"/>
      <c r="O20" s="2239"/>
      <c r="P20" s="2239"/>
      <c r="Q20" s="2239"/>
      <c r="R20" s="2239"/>
      <c r="S20" s="2239"/>
      <c r="T20" s="2239"/>
      <c r="U20" s="2239"/>
      <c r="V20" s="2240"/>
      <c r="W20" s="741" t="s">
        <v>277</v>
      </c>
      <c r="X20" s="744"/>
      <c r="Y20" s="744"/>
      <c r="Z20" s="744"/>
      <c r="AA20" s="744"/>
      <c r="AB20" s="744"/>
      <c r="AD20" s="347"/>
    </row>
    <row r="21" spans="2:35" s="344" customFormat="1" ht="15" customHeight="1">
      <c r="B21" s="295"/>
      <c r="C21" s="286"/>
      <c r="D21" s="296"/>
      <c r="E21" s="296"/>
      <c r="F21" s="296"/>
      <c r="G21" s="296"/>
      <c r="H21" s="296"/>
      <c r="I21" s="296"/>
      <c r="J21" s="296"/>
      <c r="K21" s="296"/>
      <c r="L21" s="296"/>
      <c r="M21" s="296"/>
      <c r="N21" s="296"/>
      <c r="O21" s="296"/>
      <c r="P21" s="296"/>
      <c r="Q21" s="296"/>
      <c r="R21" s="296"/>
      <c r="S21" s="296"/>
      <c r="T21" s="296"/>
      <c r="U21" s="296"/>
      <c r="V21" s="296"/>
      <c r="W21" s="279"/>
      <c r="X21" s="279"/>
      <c r="Y21" s="279"/>
      <c r="Z21" s="295"/>
      <c r="AA21" s="346"/>
      <c r="AB21" s="345"/>
      <c r="AD21" s="347"/>
    </row>
    <row r="22" spans="2:35" s="293" customFormat="1" ht="15.5">
      <c r="B22" s="288"/>
      <c r="C22" s="289" t="s">
        <v>706</v>
      </c>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346"/>
      <c r="AB22" s="236"/>
      <c r="AD22" s="347"/>
    </row>
    <row r="23" spans="2:35" s="293" customFormat="1" ht="15.5">
      <c r="B23" s="288"/>
      <c r="C23" s="289"/>
      <c r="D23" s="277" t="s">
        <v>836</v>
      </c>
      <c r="E23" s="291"/>
      <c r="F23" s="291"/>
      <c r="G23" s="291"/>
      <c r="H23" s="291"/>
      <c r="I23" s="291"/>
      <c r="J23" s="291"/>
      <c r="K23" s="291"/>
      <c r="L23" s="291"/>
      <c r="M23" s="291"/>
      <c r="N23" s="291"/>
      <c r="O23" s="291"/>
      <c r="P23" s="291"/>
      <c r="Q23" s="291"/>
      <c r="R23" s="291"/>
      <c r="S23" s="291"/>
      <c r="T23" s="291"/>
      <c r="U23" s="292"/>
      <c r="V23" s="291"/>
      <c r="W23" s="291"/>
      <c r="X23" s="291"/>
      <c r="Y23" s="291"/>
      <c r="Z23" s="288"/>
      <c r="AA23" s="346"/>
      <c r="AB23" s="236"/>
      <c r="AD23" s="747"/>
    </row>
    <row r="24" spans="2:35" s="344" customFormat="1" ht="30" customHeight="1">
      <c r="B24" s="295"/>
      <c r="C24" s="286"/>
      <c r="D24" s="2161" t="s">
        <v>781</v>
      </c>
      <c r="E24" s="2162"/>
      <c r="F24" s="2162"/>
      <c r="G24" s="2162"/>
      <c r="H24" s="2162"/>
      <c r="I24" s="2163"/>
      <c r="J24" s="2122"/>
      <c r="K24" s="2123"/>
      <c r="L24" s="2123"/>
      <c r="M24" s="2123"/>
      <c r="N24" s="2123"/>
      <c r="O24" s="2123"/>
      <c r="P24" s="2123"/>
      <c r="Q24" s="2123"/>
      <c r="R24" s="2124"/>
      <c r="S24" s="306" t="s">
        <v>277</v>
      </c>
      <c r="T24" s="289" t="s">
        <v>412</v>
      </c>
      <c r="U24" s="2160" t="s">
        <v>708</v>
      </c>
      <c r="V24" s="2160"/>
      <c r="W24" s="2160"/>
      <c r="X24" s="2160"/>
      <c r="Y24" s="2160"/>
      <c r="Z24" s="2160"/>
      <c r="AA24" s="746" t="s">
        <v>860</v>
      </c>
      <c r="AB24" s="345"/>
      <c r="AD24" s="748"/>
      <c r="AE24" s="748"/>
      <c r="AF24" s="748"/>
      <c r="AG24" s="748"/>
      <c r="AH24" s="748"/>
      <c r="AI24" s="748"/>
    </row>
    <row r="25" spans="2:35" s="344" customFormat="1" ht="30" customHeight="1">
      <c r="B25" s="295"/>
      <c r="C25" s="286"/>
      <c r="D25" s="2161" t="s">
        <v>782</v>
      </c>
      <c r="E25" s="2162"/>
      <c r="F25" s="2162"/>
      <c r="G25" s="2162"/>
      <c r="H25" s="2162"/>
      <c r="I25" s="2163"/>
      <c r="J25" s="2122"/>
      <c r="K25" s="2123"/>
      <c r="L25" s="2123"/>
      <c r="M25" s="2123"/>
      <c r="N25" s="2123"/>
      <c r="O25" s="2123"/>
      <c r="P25" s="2123"/>
      <c r="Q25" s="2123"/>
      <c r="R25" s="2124"/>
      <c r="S25" s="306" t="s">
        <v>277</v>
      </c>
      <c r="T25" s="289"/>
      <c r="U25" s="279"/>
      <c r="V25" s="279"/>
      <c r="W25" s="279"/>
      <c r="X25" s="279"/>
      <c r="Y25" s="279"/>
      <c r="Z25" s="279"/>
      <c r="AA25" s="746"/>
      <c r="AB25" s="345"/>
      <c r="AD25" s="748"/>
      <c r="AE25" s="748"/>
      <c r="AF25" s="748"/>
      <c r="AG25" s="748"/>
      <c r="AH25" s="748"/>
      <c r="AI25" s="748"/>
    </row>
    <row r="26" spans="2:35" s="344" customFormat="1" ht="15" customHeight="1">
      <c r="B26" s="295"/>
      <c r="C26" s="286"/>
      <c r="D26" s="712"/>
      <c r="E26" s="303"/>
      <c r="F26" s="304"/>
      <c r="G26" s="305"/>
      <c r="H26" s="305"/>
      <c r="I26" s="305"/>
      <c r="J26" s="305"/>
      <c r="K26" s="305"/>
      <c r="L26" s="239"/>
      <c r="M26" s="239"/>
      <c r="N26" s="239"/>
      <c r="O26" s="239"/>
      <c r="P26" s="239"/>
      <c r="Q26" s="239"/>
      <c r="R26" s="239"/>
      <c r="S26" s="239"/>
      <c r="T26" s="239"/>
      <c r="U26" s="239"/>
      <c r="V26" s="239"/>
      <c r="W26" s="239"/>
      <c r="X26" s="239"/>
      <c r="Y26" s="239"/>
      <c r="Z26" s="295"/>
      <c r="AA26" s="346"/>
      <c r="AB26" s="345"/>
      <c r="AD26" s="347"/>
    </row>
    <row r="27" spans="2:35" s="293" customFormat="1" ht="15.5">
      <c r="B27" s="288"/>
      <c r="C27" s="289"/>
      <c r="D27" s="277" t="s">
        <v>763</v>
      </c>
      <c r="E27" s="291"/>
      <c r="F27" s="291"/>
      <c r="G27" s="291"/>
      <c r="H27" s="291"/>
      <c r="I27" s="291"/>
      <c r="J27" s="291"/>
      <c r="K27" s="291"/>
      <c r="L27" s="291"/>
      <c r="M27" s="291"/>
      <c r="N27" s="291"/>
      <c r="O27" s="291"/>
      <c r="P27" s="291"/>
      <c r="Q27" s="291"/>
      <c r="R27" s="291"/>
      <c r="S27" s="291"/>
      <c r="T27" s="291"/>
      <c r="U27" s="292"/>
      <c r="V27" s="291"/>
      <c r="W27" s="291"/>
      <c r="X27" s="291"/>
      <c r="Y27" s="291"/>
      <c r="Z27" s="288"/>
      <c r="AA27" s="346"/>
      <c r="AB27" s="236"/>
      <c r="AD27" s="347"/>
    </row>
    <row r="28" spans="2:35" s="344" customFormat="1" ht="30" customHeight="1">
      <c r="B28" s="295"/>
      <c r="C28" s="286"/>
      <c r="D28" s="2161" t="s">
        <v>707</v>
      </c>
      <c r="E28" s="2162"/>
      <c r="F28" s="2162"/>
      <c r="G28" s="2162"/>
      <c r="H28" s="2162"/>
      <c r="I28" s="2163"/>
      <c r="J28" s="2164" t="str">
        <f>IFERROR(IF(OR(J24="",J25=""),"",IF(J24+J25&gt;J20,0,J16*60000)),"")</f>
        <v/>
      </c>
      <c r="K28" s="2165"/>
      <c r="L28" s="2165"/>
      <c r="M28" s="2165"/>
      <c r="N28" s="2165"/>
      <c r="O28" s="2165"/>
      <c r="P28" s="2165"/>
      <c r="Q28" s="2165"/>
      <c r="R28" s="2166"/>
      <c r="S28" s="306" t="s">
        <v>277</v>
      </c>
      <c r="T28" s="289" t="s">
        <v>441</v>
      </c>
      <c r="AA28" s="346"/>
      <c r="AB28" s="345"/>
      <c r="AD28" s="347"/>
    </row>
    <row r="29" spans="2:35" s="344" customFormat="1" ht="15" customHeight="1">
      <c r="B29" s="295"/>
      <c r="C29" s="286"/>
      <c r="D29" s="277"/>
      <c r="E29" s="303"/>
      <c r="F29" s="304"/>
      <c r="G29" s="305"/>
      <c r="H29" s="305"/>
      <c r="I29" s="305"/>
      <c r="J29" s="305"/>
      <c r="K29" s="305"/>
      <c r="L29" s="239"/>
      <c r="M29" s="239"/>
      <c r="N29" s="239"/>
      <c r="O29" s="239"/>
      <c r="P29" s="239"/>
      <c r="Q29" s="239"/>
      <c r="R29" s="239"/>
      <c r="S29" s="239"/>
      <c r="T29" s="239"/>
      <c r="U29" s="239"/>
      <c r="V29" s="239"/>
      <c r="W29" s="239"/>
      <c r="X29" s="239"/>
      <c r="Y29" s="239"/>
      <c r="Z29" s="295"/>
      <c r="AA29" s="346"/>
      <c r="AB29" s="345"/>
      <c r="AD29" s="347"/>
    </row>
    <row r="30" spans="2:35" s="293" customFormat="1" ht="15.5">
      <c r="B30" s="288"/>
      <c r="C30" s="289"/>
      <c r="D30" s="277" t="s">
        <v>709</v>
      </c>
      <c r="E30" s="291"/>
      <c r="F30" s="291"/>
      <c r="G30" s="291"/>
      <c r="H30" s="291"/>
      <c r="I30" s="291"/>
      <c r="J30" s="291"/>
      <c r="K30" s="291"/>
      <c r="L30" s="291"/>
      <c r="M30" s="291"/>
      <c r="N30" s="291"/>
      <c r="O30" s="291"/>
      <c r="P30" s="291"/>
      <c r="Q30" s="291"/>
      <c r="R30" s="291"/>
      <c r="S30" s="291"/>
      <c r="T30" s="291"/>
      <c r="U30" s="292"/>
      <c r="V30" s="291"/>
      <c r="W30" s="291"/>
      <c r="X30" s="291"/>
      <c r="Y30" s="291"/>
      <c r="Z30" s="288"/>
      <c r="AA30" s="346"/>
      <c r="AB30" s="236"/>
      <c r="AD30" s="347"/>
    </row>
    <row r="31" spans="2:35" s="293" customFormat="1" ht="30" customHeight="1">
      <c r="B31" s="288"/>
      <c r="C31" s="289"/>
      <c r="D31" s="2154" t="s">
        <v>710</v>
      </c>
      <c r="E31" s="2155"/>
      <c r="F31" s="2155"/>
      <c r="G31" s="2155"/>
      <c r="H31" s="2155"/>
      <c r="I31" s="2156"/>
      <c r="J31" s="2229"/>
      <c r="K31" s="2230"/>
      <c r="L31" s="2230"/>
      <c r="M31" s="2230"/>
      <c r="N31" s="2230"/>
      <c r="O31" s="2230"/>
      <c r="P31" s="2230"/>
      <c r="Q31" s="2230"/>
      <c r="R31" s="2231"/>
      <c r="S31" s="302" t="s">
        <v>440</v>
      </c>
      <c r="T31" s="279" t="s">
        <v>711</v>
      </c>
      <c r="U31" s="2220" t="s">
        <v>859</v>
      </c>
      <c r="V31" s="2220"/>
      <c r="W31" s="2220"/>
      <c r="X31" s="2220"/>
      <c r="Y31" s="2220"/>
      <c r="Z31" s="2220"/>
      <c r="AA31" s="746"/>
      <c r="AB31" s="236"/>
      <c r="AD31" s="347"/>
    </row>
    <row r="32" spans="2:35" s="344" customFormat="1" ht="30" customHeight="1">
      <c r="B32" s="295"/>
      <c r="C32" s="286"/>
      <c r="D32" s="2154" t="s">
        <v>712</v>
      </c>
      <c r="E32" s="2155"/>
      <c r="F32" s="2155"/>
      <c r="G32" s="2155"/>
      <c r="H32" s="2155"/>
      <c r="I32" s="2156"/>
      <c r="J32" s="2157">
        <f>MIN(J24,J28)*J31</f>
        <v>0</v>
      </c>
      <c r="K32" s="2158"/>
      <c r="L32" s="2158"/>
      <c r="M32" s="2158"/>
      <c r="N32" s="2158"/>
      <c r="O32" s="2158"/>
      <c r="P32" s="2158"/>
      <c r="Q32" s="2158"/>
      <c r="R32" s="2159"/>
      <c r="S32" s="306" t="s">
        <v>277</v>
      </c>
      <c r="T32" s="289" t="s">
        <v>713</v>
      </c>
      <c r="U32" s="2220" t="s">
        <v>714</v>
      </c>
      <c r="V32" s="2220"/>
      <c r="W32" s="2220"/>
      <c r="X32" s="2220"/>
      <c r="Y32" s="2220"/>
      <c r="Z32" s="2220"/>
      <c r="AA32" s="346"/>
      <c r="AB32" s="345"/>
      <c r="AD32" s="347"/>
    </row>
    <row r="33" spans="2:30" s="344" customFormat="1" ht="15" customHeight="1">
      <c r="B33" s="295"/>
      <c r="C33" s="286"/>
      <c r="D33" s="307"/>
      <c r="E33" s="711"/>
      <c r="F33" s="308"/>
      <c r="G33" s="307"/>
      <c r="H33" s="307"/>
      <c r="I33" s="710"/>
      <c r="J33" s="710"/>
      <c r="K33" s="710"/>
      <c r="L33" s="710"/>
      <c r="M33" s="710"/>
      <c r="N33" s="710"/>
      <c r="O33" s="710"/>
      <c r="P33" s="710"/>
      <c r="Q33" s="710"/>
      <c r="R33" s="710"/>
      <c r="S33" s="710"/>
      <c r="T33" s="710"/>
      <c r="U33" s="710"/>
      <c r="V33" s="710"/>
      <c r="W33" s="710"/>
      <c r="X33" s="710"/>
      <c r="Y33" s="710"/>
      <c r="Z33" s="295"/>
      <c r="AA33" s="346"/>
      <c r="AB33" s="345"/>
      <c r="AD33" s="347"/>
    </row>
    <row r="34" spans="2:30" s="293" customFormat="1" ht="15.5">
      <c r="B34" s="288"/>
      <c r="C34" s="289" t="s">
        <v>784</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346"/>
      <c r="AB34" s="236"/>
      <c r="AD34" s="347"/>
    </row>
    <row r="35" spans="2:30" s="344" customFormat="1" ht="15" customHeight="1">
      <c r="B35" s="295"/>
      <c r="C35" s="286"/>
      <c r="D35" s="2227" t="s">
        <v>764</v>
      </c>
      <c r="E35" s="2227"/>
      <c r="F35" s="2227"/>
      <c r="G35" s="2227"/>
      <c r="H35" s="2227"/>
      <c r="I35" s="2227"/>
      <c r="J35" s="2227"/>
      <c r="K35" s="2227"/>
      <c r="L35" s="2227"/>
      <c r="M35" s="2227"/>
      <c r="N35" s="2227"/>
      <c r="O35" s="2227"/>
      <c r="P35" s="2227"/>
      <c r="Q35" s="2227"/>
      <c r="R35" s="2227"/>
      <c r="S35" s="239"/>
      <c r="T35" s="239"/>
      <c r="U35" s="239"/>
      <c r="V35" s="239"/>
      <c r="W35" s="239"/>
      <c r="X35" s="239"/>
      <c r="Y35" s="239"/>
      <c r="Z35" s="295"/>
      <c r="AA35" s="346"/>
      <c r="AB35" s="345"/>
      <c r="AD35" s="347"/>
    </row>
    <row r="36" spans="2:30" s="344" customFormat="1" ht="15" customHeight="1">
      <c r="B36" s="295"/>
      <c r="C36" s="286"/>
      <c r="D36" s="2228"/>
      <c r="E36" s="2228"/>
      <c r="F36" s="2228"/>
      <c r="G36" s="2228"/>
      <c r="H36" s="2228"/>
      <c r="I36" s="2228"/>
      <c r="J36" s="2228"/>
      <c r="K36" s="2228"/>
      <c r="L36" s="2228"/>
      <c r="M36" s="2228"/>
      <c r="N36" s="2228"/>
      <c r="O36" s="2228"/>
      <c r="P36" s="2228"/>
      <c r="Q36" s="2228"/>
      <c r="R36" s="2228"/>
      <c r="S36" s="239"/>
      <c r="T36" s="239"/>
      <c r="U36" s="239"/>
      <c r="V36" s="239"/>
      <c r="W36" s="239"/>
      <c r="X36" s="239"/>
      <c r="Y36" s="239"/>
      <c r="Z36" s="295"/>
      <c r="AA36" s="346"/>
      <c r="AB36" s="345"/>
      <c r="AD36" s="347"/>
    </row>
    <row r="37" spans="2:30" s="344" customFormat="1" ht="30" customHeight="1">
      <c r="B37" s="295"/>
      <c r="C37" s="286"/>
      <c r="D37" s="2154" t="s">
        <v>712</v>
      </c>
      <c r="E37" s="2155"/>
      <c r="F37" s="2155"/>
      <c r="G37" s="2155"/>
      <c r="H37" s="2155"/>
      <c r="I37" s="2156"/>
      <c r="J37" s="2222"/>
      <c r="K37" s="2223"/>
      <c r="L37" s="2223"/>
      <c r="M37" s="2223"/>
      <c r="N37" s="2223"/>
      <c r="O37" s="2223"/>
      <c r="P37" s="2223"/>
      <c r="Q37" s="2223"/>
      <c r="R37" s="2224"/>
      <c r="S37" s="306" t="s">
        <v>277</v>
      </c>
      <c r="T37" s="289" t="s">
        <v>715</v>
      </c>
      <c r="U37" s="2226" t="s">
        <v>716</v>
      </c>
      <c r="V37" s="2226"/>
      <c r="W37" s="2226"/>
      <c r="X37" s="2226"/>
      <c r="Y37" s="2226"/>
      <c r="Z37" s="2226"/>
      <c r="AA37" s="746" t="s">
        <v>857</v>
      </c>
      <c r="AB37" s="722"/>
      <c r="AD37" s="347"/>
    </row>
    <row r="38" spans="2:30" s="344" customFormat="1" ht="15" customHeight="1">
      <c r="B38" s="295"/>
      <c r="C38" s="286"/>
      <c r="D38" s="303"/>
      <c r="E38" s="303"/>
      <c r="F38" s="304"/>
      <c r="G38" s="305"/>
      <c r="H38" s="305"/>
      <c r="I38" s="305"/>
      <c r="J38" s="305"/>
      <c r="K38" s="305"/>
      <c r="L38" s="239"/>
      <c r="M38" s="239"/>
      <c r="N38" s="239"/>
      <c r="O38" s="239"/>
      <c r="P38" s="239"/>
      <c r="Q38" s="239"/>
      <c r="R38" s="239"/>
      <c r="S38" s="239"/>
      <c r="T38" s="239"/>
      <c r="U38" s="239"/>
      <c r="V38" s="239"/>
      <c r="W38" s="239"/>
      <c r="X38" s="239"/>
      <c r="Y38" s="239"/>
      <c r="Z38" s="295"/>
      <c r="AA38" s="295"/>
      <c r="AB38" s="345"/>
      <c r="AC38" s="346"/>
      <c r="AD38" s="347"/>
    </row>
    <row r="39" spans="2:30" s="293" customFormat="1" ht="15.5">
      <c r="B39" s="288"/>
      <c r="C39" s="289"/>
      <c r="D39" s="277" t="s">
        <v>717</v>
      </c>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236"/>
      <c r="AC39" s="346"/>
      <c r="AD39" s="347"/>
    </row>
    <row r="40" spans="2:30" s="344" customFormat="1" ht="30" customHeight="1">
      <c r="B40" s="295"/>
      <c r="C40" s="286"/>
      <c r="D40" s="2154" t="s">
        <v>712</v>
      </c>
      <c r="E40" s="2155"/>
      <c r="F40" s="2155"/>
      <c r="G40" s="2155"/>
      <c r="H40" s="2155"/>
      <c r="I40" s="2156"/>
      <c r="J40" s="2157">
        <f>J32+J37</f>
        <v>0</v>
      </c>
      <c r="K40" s="2158"/>
      <c r="L40" s="2158"/>
      <c r="M40" s="2158"/>
      <c r="N40" s="2158"/>
      <c r="O40" s="2158"/>
      <c r="P40" s="2158"/>
      <c r="Q40" s="2158"/>
      <c r="R40" s="2159"/>
      <c r="S40" s="306" t="s">
        <v>277</v>
      </c>
      <c r="T40" s="289" t="s">
        <v>522</v>
      </c>
      <c r="U40" s="2160" t="s">
        <v>718</v>
      </c>
      <c r="V40" s="2160"/>
      <c r="W40" s="2160"/>
      <c r="X40" s="2160"/>
      <c r="Y40" s="2160"/>
      <c r="Z40" s="2160"/>
      <c r="AA40" s="295"/>
      <c r="AB40" s="345"/>
      <c r="AC40" s="346"/>
      <c r="AD40" s="347"/>
    </row>
    <row r="41" spans="2:30" s="344" customFormat="1" ht="15" customHeight="1">
      <c r="B41" s="295"/>
      <c r="C41" s="286"/>
      <c r="D41" s="307"/>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t="s">
        <v>783</v>
      </c>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344" customFormat="1" ht="30" customHeight="1">
      <c r="B43" s="295"/>
      <c r="C43" s="286"/>
      <c r="D43" s="2154" t="s">
        <v>719</v>
      </c>
      <c r="E43" s="2155"/>
      <c r="F43" s="2155"/>
      <c r="G43" s="2155"/>
      <c r="H43" s="2155"/>
      <c r="I43" s="2156"/>
      <c r="J43" s="2157">
        <v>600000</v>
      </c>
      <c r="K43" s="2158"/>
      <c r="L43" s="2158"/>
      <c r="M43" s="2158"/>
      <c r="N43" s="2158"/>
      <c r="O43" s="2158"/>
      <c r="P43" s="2158"/>
      <c r="Q43" s="2158"/>
      <c r="R43" s="2159"/>
      <c r="S43" s="306" t="s">
        <v>277</v>
      </c>
      <c r="T43" s="289" t="s">
        <v>720</v>
      </c>
      <c r="U43" s="2221" t="s">
        <v>721</v>
      </c>
      <c r="V43" s="2221"/>
      <c r="W43" s="2221"/>
      <c r="X43" s="2221"/>
      <c r="Y43" s="2221"/>
      <c r="Z43" s="2221"/>
      <c r="AA43" s="295"/>
      <c r="AB43" s="722"/>
      <c r="AC43" s="346"/>
      <c r="AD43" s="347"/>
    </row>
    <row r="44" spans="2:30" s="344" customFormat="1" ht="15" customHeight="1">
      <c r="B44" s="295"/>
      <c r="C44" s="286"/>
      <c r="D44" s="303"/>
      <c r="E44" s="303"/>
      <c r="F44" s="304"/>
      <c r="G44" s="305"/>
      <c r="H44" s="305"/>
      <c r="I44" s="305"/>
      <c r="J44" s="305"/>
      <c r="K44" s="305"/>
      <c r="L44" s="239"/>
      <c r="M44" s="239"/>
      <c r="N44" s="239"/>
      <c r="O44" s="239"/>
      <c r="P44" s="239"/>
      <c r="Q44" s="239"/>
      <c r="R44" s="239"/>
      <c r="S44" s="239"/>
      <c r="T44" s="239"/>
      <c r="U44" s="239"/>
      <c r="V44" s="239"/>
      <c r="W44" s="239"/>
      <c r="X44" s="239"/>
      <c r="Y44" s="239"/>
      <c r="Z44" s="295"/>
      <c r="AA44" s="295"/>
      <c r="AB44" s="345"/>
      <c r="AC44" s="346"/>
      <c r="AD44" s="347"/>
    </row>
    <row r="45" spans="2:30" s="293" customFormat="1" ht="15.5">
      <c r="B45" s="288"/>
      <c r="C45" s="289" t="s">
        <v>785</v>
      </c>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344" customFormat="1" ht="30" customHeight="1">
      <c r="B46" s="295"/>
      <c r="C46" s="286"/>
      <c r="D46" s="2154" t="s">
        <v>722</v>
      </c>
      <c r="E46" s="2155"/>
      <c r="F46" s="2155"/>
      <c r="G46" s="2155"/>
      <c r="H46" s="2155"/>
      <c r="I46" s="2156"/>
      <c r="J46" s="2222">
        <v>0</v>
      </c>
      <c r="K46" s="2223"/>
      <c r="L46" s="2223"/>
      <c r="M46" s="2223"/>
      <c r="N46" s="2223"/>
      <c r="O46" s="2223"/>
      <c r="P46" s="2223"/>
      <c r="Q46" s="2223"/>
      <c r="R46" s="2224"/>
      <c r="S46" s="306" t="s">
        <v>277</v>
      </c>
      <c r="T46" s="289" t="s">
        <v>723</v>
      </c>
      <c r="U46" s="2225" t="s">
        <v>724</v>
      </c>
      <c r="V46" s="2225"/>
      <c r="W46" s="2225"/>
      <c r="X46" s="2225"/>
      <c r="Y46" s="2225"/>
      <c r="Z46" s="2225"/>
      <c r="AA46" s="295"/>
      <c r="AB46" s="345"/>
      <c r="AC46" s="346"/>
      <c r="AD46" s="347"/>
    </row>
    <row r="47" spans="2:30" s="344" customFormat="1" ht="15" customHeight="1">
      <c r="B47" s="295"/>
      <c r="C47" s="286"/>
      <c r="E47" s="711"/>
      <c r="F47" s="308"/>
      <c r="G47" s="307"/>
      <c r="H47" s="307"/>
      <c r="I47" s="710"/>
      <c r="J47" s="710"/>
      <c r="K47" s="710"/>
      <c r="L47" s="710"/>
      <c r="M47" s="710"/>
      <c r="N47" s="710"/>
      <c r="O47" s="710"/>
      <c r="P47" s="710"/>
      <c r="Q47" s="710"/>
      <c r="R47" s="710"/>
      <c r="S47" s="710"/>
      <c r="T47" s="710"/>
      <c r="U47" s="710"/>
      <c r="V47" s="710"/>
      <c r="W47" s="710"/>
      <c r="X47" s="710"/>
      <c r="Y47" s="710"/>
      <c r="Z47" s="295"/>
      <c r="AA47" s="295"/>
      <c r="AB47" s="345"/>
      <c r="AC47" s="346"/>
      <c r="AD47" s="347"/>
    </row>
    <row r="48" spans="2:30" s="293" customFormat="1" ht="15.5">
      <c r="B48" s="288"/>
      <c r="C48" s="289" t="s">
        <v>786</v>
      </c>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0" s="344" customFormat="1" ht="40" customHeight="1">
      <c r="B49" s="295"/>
      <c r="C49" s="286"/>
      <c r="D49" s="2154" t="s">
        <v>722</v>
      </c>
      <c r="E49" s="2155"/>
      <c r="F49" s="2155"/>
      <c r="G49" s="2155"/>
      <c r="H49" s="2155"/>
      <c r="I49" s="2156"/>
      <c r="J49" s="2157">
        <f>MIN(J40,J43)+J46</f>
        <v>0</v>
      </c>
      <c r="K49" s="2158"/>
      <c r="L49" s="2158"/>
      <c r="M49" s="2158"/>
      <c r="N49" s="2158"/>
      <c r="O49" s="2158"/>
      <c r="P49" s="2158"/>
      <c r="Q49" s="2158"/>
      <c r="R49" s="2159"/>
      <c r="S49" s="306" t="s">
        <v>277</v>
      </c>
      <c r="T49" s="289" t="s">
        <v>725</v>
      </c>
      <c r="U49" s="2220" t="s">
        <v>765</v>
      </c>
      <c r="V49" s="2220"/>
      <c r="W49" s="2220"/>
      <c r="X49" s="2220"/>
      <c r="Y49" s="2220"/>
      <c r="Z49" s="2220"/>
      <c r="AA49" s="295"/>
      <c r="AB49" s="345"/>
      <c r="AC49" s="346"/>
      <c r="AD49" s="347"/>
    </row>
    <row r="50" spans="2:30" s="344" customFormat="1" ht="15" customHeight="1">
      <c r="B50" s="295"/>
      <c r="C50" s="286"/>
      <c r="D50" s="723" t="s">
        <v>1053</v>
      </c>
      <c r="E50" s="239"/>
      <c r="F50" s="239"/>
      <c r="G50" s="239"/>
      <c r="H50" s="239"/>
      <c r="I50" s="239"/>
      <c r="J50" s="239"/>
      <c r="K50" s="239"/>
      <c r="L50" s="239"/>
      <c r="M50" s="239"/>
      <c r="N50" s="239"/>
      <c r="O50" s="239"/>
      <c r="P50" s="239"/>
      <c r="Q50" s="239"/>
      <c r="R50" s="239"/>
      <c r="S50" s="239"/>
      <c r="T50" s="239"/>
      <c r="U50" s="239"/>
      <c r="V50" s="239"/>
      <c r="W50" s="239"/>
      <c r="X50" s="239"/>
      <c r="Y50" s="239"/>
      <c r="Z50" s="239"/>
      <c r="AA50" s="295"/>
      <c r="AB50" s="345"/>
      <c r="AC50" s="346"/>
      <c r="AD50" s="347"/>
    </row>
    <row r="51" spans="2:30" s="293" customFormat="1" ht="15.5">
      <c r="B51" s="288"/>
      <c r="C51" s="28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88"/>
      <c r="AB51" s="236"/>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46"/>
      <c r="AD54" s="347"/>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46"/>
      <c r="AD55" s="347"/>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46"/>
      <c r="AD56" s="347"/>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236"/>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236"/>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236"/>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236"/>
      <c r="AC61" s="309"/>
      <c r="AD61" s="310"/>
    </row>
    <row r="62" spans="2:30" s="293" customFormat="1" ht="15.5">
      <c r="B62" s="288"/>
      <c r="C62" s="289"/>
      <c r="D62" s="290"/>
      <c r="E62" s="291"/>
      <c r="F62" s="291"/>
      <c r="G62" s="291"/>
      <c r="H62" s="291"/>
      <c r="I62" s="291"/>
      <c r="J62" s="291"/>
      <c r="K62" s="291"/>
      <c r="L62" s="291"/>
      <c r="M62" s="291"/>
      <c r="N62" s="291"/>
      <c r="O62" s="291"/>
      <c r="P62" s="291"/>
      <c r="Q62" s="291"/>
      <c r="R62" s="291"/>
      <c r="S62" s="291"/>
      <c r="T62" s="291"/>
      <c r="U62" s="292"/>
      <c r="V62" s="291"/>
      <c r="W62" s="291"/>
      <c r="X62" s="291"/>
      <c r="Y62" s="291"/>
      <c r="Z62" s="288"/>
      <c r="AA62" s="288"/>
      <c r="AB62" s="236"/>
      <c r="AC62" s="309"/>
      <c r="AD62" s="310"/>
    </row>
    <row r="63" spans="2:30" s="293" customFormat="1" ht="15.5">
      <c r="B63" s="288"/>
      <c r="C63" s="289"/>
      <c r="D63" s="290"/>
      <c r="E63" s="291"/>
      <c r="F63" s="291"/>
      <c r="G63" s="291"/>
      <c r="H63" s="291"/>
      <c r="I63" s="291"/>
      <c r="J63" s="291"/>
      <c r="K63" s="291"/>
      <c r="L63" s="291"/>
      <c r="M63" s="291"/>
      <c r="N63" s="291"/>
      <c r="O63" s="291"/>
      <c r="P63" s="291"/>
      <c r="Q63" s="291"/>
      <c r="R63" s="291"/>
      <c r="S63" s="291"/>
      <c r="T63" s="291"/>
      <c r="U63" s="292"/>
      <c r="V63" s="291"/>
      <c r="W63" s="291"/>
      <c r="X63" s="291"/>
      <c r="Y63" s="291"/>
      <c r="Z63" s="288"/>
      <c r="AA63" s="288"/>
      <c r="AB63" s="236"/>
      <c r="AC63" s="309"/>
      <c r="AD63" s="310"/>
    </row>
    <row r="64" spans="2:30" s="293" customFormat="1" ht="15.5">
      <c r="B64" s="288"/>
      <c r="C64" s="289"/>
      <c r="D64" s="290"/>
      <c r="E64" s="291"/>
      <c r="F64" s="291"/>
      <c r="G64" s="291"/>
      <c r="H64" s="291"/>
      <c r="I64" s="291"/>
      <c r="J64" s="291"/>
      <c r="K64" s="291"/>
      <c r="L64" s="291"/>
      <c r="M64" s="291"/>
      <c r="N64" s="291"/>
      <c r="O64" s="291"/>
      <c r="P64" s="291"/>
      <c r="Q64" s="291"/>
      <c r="R64" s="291"/>
      <c r="S64" s="291"/>
      <c r="T64" s="291"/>
      <c r="U64" s="292"/>
      <c r="V64" s="291"/>
      <c r="W64" s="291"/>
      <c r="X64" s="291"/>
      <c r="Y64" s="291"/>
      <c r="Z64" s="288"/>
      <c r="AA64" s="288"/>
      <c r="AB64" s="236"/>
      <c r="AC64" s="309"/>
      <c r="AD64" s="310"/>
    </row>
    <row r="65" spans="2:31" ht="12.75" customHeight="1">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C65" s="309"/>
      <c r="AD65" s="310"/>
    </row>
    <row r="66" spans="2:31" ht="20.149999999999999" customHeight="1">
      <c r="AC66" s="309"/>
      <c r="AD66" s="310"/>
    </row>
    <row r="67" spans="2:31" ht="20.149999999999999" customHeight="1">
      <c r="AC67" s="309"/>
      <c r="AD67" s="310"/>
    </row>
    <row r="68" spans="2:31" ht="20.149999999999999" customHeight="1">
      <c r="AC68" s="309"/>
      <c r="AD68" s="310"/>
    </row>
    <row r="69" spans="2:31" ht="20.149999999999999" customHeight="1">
      <c r="AC69" s="309"/>
      <c r="AD69" s="310"/>
    </row>
    <row r="70" spans="2:31" ht="20.149999999999999" customHeight="1">
      <c r="AC70" s="309"/>
      <c r="AD70" s="310"/>
      <c r="AE70" s="311"/>
    </row>
    <row r="71" spans="2:31" ht="20.149999999999999" customHeight="1">
      <c r="AC71" s="309"/>
      <c r="AD71" s="310"/>
    </row>
    <row r="72" spans="2:31" ht="20.149999999999999" customHeight="1">
      <c r="AC72" s="309"/>
      <c r="AD72" s="310"/>
    </row>
    <row r="73" spans="2:31" ht="20.149999999999999" customHeight="1">
      <c r="AC73" s="309"/>
      <c r="AD73" s="310"/>
    </row>
    <row r="74" spans="2:31" ht="20.149999999999999" customHeight="1">
      <c r="AC74" s="309"/>
      <c r="AD74" s="310"/>
    </row>
    <row r="75" spans="2:31" ht="20.149999999999999" customHeight="1">
      <c r="AC75" s="309"/>
      <c r="AD75" s="310"/>
    </row>
    <row r="76" spans="2:31" ht="20.149999999999999" customHeight="1">
      <c r="AC76" s="309"/>
      <c r="AD76" s="310"/>
    </row>
    <row r="77" spans="2:31" ht="20.149999999999999" customHeight="1">
      <c r="AC77" s="309"/>
      <c r="AD77" s="310"/>
    </row>
    <row r="78" spans="2:31" ht="20.149999999999999" customHeight="1">
      <c r="AC78" s="309"/>
      <c r="AD78" s="310"/>
    </row>
    <row r="79" spans="2:31" ht="20.149999999999999" customHeight="1">
      <c r="AC79" s="309"/>
      <c r="AD79" s="310"/>
    </row>
    <row r="80" spans="2:31" ht="20.149999999999999" customHeight="1">
      <c r="AC80" s="309"/>
      <c r="AD80" s="310"/>
    </row>
    <row r="81" spans="29:30" ht="20.149999999999999" customHeight="1">
      <c r="AC81" s="309"/>
      <c r="AD81" s="310"/>
    </row>
    <row r="82" spans="29:30" ht="20.149999999999999" customHeight="1">
      <c r="AC82" s="312"/>
      <c r="AD82" s="313"/>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89" spans="29:30" ht="20.149999999999999" customHeight="1">
      <c r="AC89" s="309"/>
      <c r="AD89" s="310"/>
    </row>
    <row r="90" spans="29:30" ht="20.149999999999999" customHeight="1">
      <c r="AC90" s="309"/>
      <c r="AD90" s="310"/>
    </row>
    <row r="91" spans="29:30" ht="20.149999999999999" customHeight="1">
      <c r="AC91" s="309"/>
      <c r="AD91" s="310"/>
    </row>
    <row r="99" spans="30:30" ht="20.149999999999999" customHeight="1">
      <c r="AD99" s="314"/>
    </row>
    <row r="100" spans="30:30" ht="20.149999999999999" customHeight="1">
      <c r="AD100" s="315"/>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6"/>
      <c r="AD202" s="317"/>
    </row>
    <row r="203" spans="29:30" ht="20.149999999999999" customHeight="1">
      <c r="AC203" s="316"/>
      <c r="AD203" s="317"/>
    </row>
    <row r="204" spans="29:30" ht="20.149999999999999" customHeight="1">
      <c r="AC204" s="316"/>
      <c r="AD204" s="317"/>
    </row>
    <row r="205" spans="29:30" ht="20.149999999999999" customHeight="1">
      <c r="AC205" s="318"/>
      <c r="AD205" s="248"/>
    </row>
    <row r="206" spans="29:30" ht="20.149999999999999" customHeight="1">
      <c r="AC206" s="318"/>
      <c r="AD206" s="248"/>
    </row>
    <row r="207" spans="29:30" ht="20.149999999999999" customHeight="1">
      <c r="AC207" s="319"/>
      <c r="AD207" s="250"/>
    </row>
    <row r="208" spans="29:30" ht="20.149999999999999" customHeight="1">
      <c r="AC208" s="319"/>
      <c r="AD208" s="250"/>
    </row>
    <row r="209" spans="29:30" ht="20.149999999999999" customHeight="1">
      <c r="AC209" s="319"/>
      <c r="AD209" s="250"/>
    </row>
    <row r="210" spans="29:30" ht="20.149999999999999" customHeight="1">
      <c r="AC210" s="319"/>
      <c r="AD210" s="250"/>
    </row>
  </sheetData>
  <sheetProtection formatCells="0" formatRows="0" deleteRows="0" selectLockedCells="1" autoFilter="0" pivotTables="0"/>
  <mergeCells count="48">
    <mergeCell ref="D14:I14"/>
    <mergeCell ref="J14:V14"/>
    <mergeCell ref="D8:I8"/>
    <mergeCell ref="D11:I11"/>
    <mergeCell ref="J11:V11"/>
    <mergeCell ref="T8:X8"/>
    <mergeCell ref="J8:S8"/>
    <mergeCell ref="D15:I15"/>
    <mergeCell ref="J15:V15"/>
    <mergeCell ref="D16:I16"/>
    <mergeCell ref="J16:V16"/>
    <mergeCell ref="D17:I17"/>
    <mergeCell ref="J17:V17"/>
    <mergeCell ref="D18:I18"/>
    <mergeCell ref="J18:V18"/>
    <mergeCell ref="D19:I19"/>
    <mergeCell ref="J19:V19"/>
    <mergeCell ref="D20:I20"/>
    <mergeCell ref="J20:V20"/>
    <mergeCell ref="U24:Z24"/>
    <mergeCell ref="D31:I31"/>
    <mergeCell ref="J31:R31"/>
    <mergeCell ref="D32:I32"/>
    <mergeCell ref="J32:R32"/>
    <mergeCell ref="U32:Z32"/>
    <mergeCell ref="D25:I25"/>
    <mergeCell ref="J25:R25"/>
    <mergeCell ref="U31:Z31"/>
    <mergeCell ref="D35:R36"/>
    <mergeCell ref="D24:I24"/>
    <mergeCell ref="J24:R24"/>
    <mergeCell ref="D28:I28"/>
    <mergeCell ref="J28:R28"/>
    <mergeCell ref="D37:I37"/>
    <mergeCell ref="J37:R37"/>
    <mergeCell ref="U37:Z37"/>
    <mergeCell ref="D40:I40"/>
    <mergeCell ref="J40:R40"/>
    <mergeCell ref="U40:Z40"/>
    <mergeCell ref="D49:I49"/>
    <mergeCell ref="J49:R49"/>
    <mergeCell ref="U49:Z49"/>
    <mergeCell ref="D43:I43"/>
    <mergeCell ref="J43:R43"/>
    <mergeCell ref="U43:Z43"/>
    <mergeCell ref="D46:I46"/>
    <mergeCell ref="J46:R46"/>
    <mergeCell ref="U46:Z46"/>
  </mergeCells>
  <phoneticPr fontId="22"/>
  <conditionalFormatting sqref="B1:B3">
    <cfRule type="expression" dxfId="187" priority="27">
      <formula>_xlfn.ISFORMULA(B1)=TRUE</formula>
    </cfRule>
  </conditionalFormatting>
  <conditionalFormatting sqref="J14:J19">
    <cfRule type="containsBlanks" dxfId="186" priority="11">
      <formula>LEN(TRIM(J14))=0</formula>
    </cfRule>
  </conditionalFormatting>
  <conditionalFormatting sqref="J18">
    <cfRule type="expression" priority="10">
      <formula>CELL("protect",J18)=0</formula>
    </cfRule>
  </conditionalFormatting>
  <conditionalFormatting sqref="J31">
    <cfRule type="containsBlanks" dxfId="185" priority="24">
      <formula>LEN(TRIM(J31))=0</formula>
    </cfRule>
    <cfRule type="expression" dxfId="184" priority="25">
      <formula>#REF!="■"</formula>
    </cfRule>
    <cfRule type="expression" dxfId="183" priority="26">
      <formula>#REF!="■"</formula>
    </cfRule>
  </conditionalFormatting>
  <conditionalFormatting sqref="J24:R25">
    <cfRule type="notContainsBlanks" dxfId="182" priority="12">
      <formula>LEN(TRIM(J24))&gt;0</formula>
    </cfRule>
    <cfRule type="expression" dxfId="181" priority="13">
      <formula>#REF!="■"</formula>
    </cfRule>
  </conditionalFormatting>
  <conditionalFormatting sqref="J37:R37">
    <cfRule type="containsBlanks" dxfId="180" priority="1">
      <formula>LEN(TRIM(J37))=0</formula>
    </cfRule>
  </conditionalFormatting>
  <conditionalFormatting sqref="J46:R46">
    <cfRule type="containsBlanks" dxfId="179" priority="3">
      <formula>LEN(TRIM(J46))=0</formula>
    </cfRule>
  </conditionalFormatting>
  <conditionalFormatting sqref="J11:V11">
    <cfRule type="containsBlanks" dxfId="178" priority="2">
      <formula>LEN(TRIM(J11))=0</formula>
    </cfRule>
  </conditionalFormatting>
  <conditionalFormatting sqref="T8">
    <cfRule type="containsBlanks" dxfId="177" priority="8">
      <formula>LEN(TRIM(T8))=0</formula>
    </cfRule>
  </conditionalFormatting>
  <conditionalFormatting sqref="T8:X8">
    <cfRule type="expression" dxfId="176" priority="7">
      <formula>_xlfn.ISFORMULA(T8)=TRUE</formula>
    </cfRule>
  </conditionalFormatting>
  <conditionalFormatting sqref="W16:X16 W17">
    <cfRule type="expression" priority="6">
      <formula>CELL("protect",W16)=0</formula>
    </cfRule>
  </conditionalFormatting>
  <conditionalFormatting sqref="W20:X20">
    <cfRule type="expression" priority="4">
      <formula>CELL("protect",W20)=0</formula>
    </cfRule>
  </conditionalFormatting>
  <conditionalFormatting sqref="W19:AB19 AD99:AD100 AC164:AD210">
    <cfRule type="expression" priority="29">
      <formula>CELL("protect",W19)=0</formula>
    </cfRule>
  </conditionalFormatting>
  <conditionalFormatting sqref="AB37">
    <cfRule type="expression" dxfId="175" priority="9">
      <formula>_xlfn.ISFORMULA(AB37)=TRUE</formula>
    </cfRule>
  </conditionalFormatting>
  <conditionalFormatting sqref="AB43">
    <cfRule type="expression" dxfId="174" priority="22">
      <formula>_xlfn.ISFORMULA(AB43)=TRUE</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8" orientation="portrait" r:id="rId1"/>
  <headerFooter scaleWithDoc="0">
    <oddFooter>&amp;R&amp;K00-043R6中層ZEH-M_ver.1</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CBE8-74D2-4067-B415-0FFC8386375E}">
  <dimension ref="A1:AS52"/>
  <sheetViews>
    <sheetView showGridLines="0" view="pageBreakPreview" topLeftCell="B1" zoomScale="110" zoomScaleNormal="100" zoomScaleSheetLayoutView="110" workbookViewId="0">
      <selection activeCell="J11" sqref="J11:V11"/>
    </sheetView>
  </sheetViews>
  <sheetFormatPr defaultRowHeight="20.149999999999999" customHeight="1"/>
  <cols>
    <col min="1" max="1" width="0.58203125" style="228" hidden="1" customWidth="1"/>
    <col min="2" max="2" width="1.5" style="228" customWidth="1"/>
    <col min="3" max="3" width="2.5" style="228" customWidth="1"/>
    <col min="4" max="21" width="3.83203125" style="228" customWidth="1"/>
    <col min="22" max="22" width="3.08203125" style="228" customWidth="1"/>
    <col min="23" max="23" width="3.83203125" style="228" customWidth="1"/>
    <col min="24" max="24" width="3.58203125" style="228" customWidth="1"/>
    <col min="25" max="25" width="0.58203125" style="228" hidden="1" customWidth="1"/>
    <col min="26" max="26" width="8.58203125" style="1059"/>
    <col min="27" max="216" width="8.58203125" style="228"/>
    <col min="217" max="240" width="3.58203125" style="228" customWidth="1"/>
    <col min="241" max="249" width="9" style="228" customWidth="1"/>
    <col min="250" max="250" width="2" style="228" customWidth="1"/>
    <col min="251" max="472" width="8.58203125" style="228"/>
    <col min="473" max="496" width="3.58203125" style="228" customWidth="1"/>
    <col min="497" max="505" width="9" style="228" customWidth="1"/>
    <col min="506" max="506" width="2" style="228" customWidth="1"/>
    <col min="507" max="728" width="8.58203125" style="228"/>
    <col min="729" max="752" width="3.58203125" style="228" customWidth="1"/>
    <col min="753" max="761" width="9" style="228" customWidth="1"/>
    <col min="762" max="762" width="2" style="228" customWidth="1"/>
    <col min="763" max="984" width="8.58203125" style="228"/>
    <col min="985" max="1008" width="3.58203125" style="228" customWidth="1"/>
    <col min="1009" max="1017" width="9" style="228" customWidth="1"/>
    <col min="1018" max="1018" width="2" style="228" customWidth="1"/>
    <col min="1019" max="1240" width="8.58203125" style="228"/>
    <col min="1241" max="1264" width="3.58203125" style="228" customWidth="1"/>
    <col min="1265" max="1273" width="9" style="228" customWidth="1"/>
    <col min="1274" max="1274" width="2" style="228" customWidth="1"/>
    <col min="1275" max="1496" width="8.58203125" style="228"/>
    <col min="1497" max="1520" width="3.58203125" style="228" customWidth="1"/>
    <col min="1521" max="1529" width="9" style="228" customWidth="1"/>
    <col min="1530" max="1530" width="2" style="228" customWidth="1"/>
    <col min="1531" max="1752" width="8.58203125" style="228"/>
    <col min="1753" max="1776" width="3.58203125" style="228" customWidth="1"/>
    <col min="1777" max="1785" width="9" style="228" customWidth="1"/>
    <col min="1786" max="1786" width="2" style="228" customWidth="1"/>
    <col min="1787" max="2008" width="8.58203125" style="228"/>
    <col min="2009" max="2032" width="3.58203125" style="228" customWidth="1"/>
    <col min="2033" max="2041" width="9" style="228" customWidth="1"/>
    <col min="2042" max="2042" width="2" style="228" customWidth="1"/>
    <col min="2043" max="2264" width="8.58203125" style="228"/>
    <col min="2265" max="2288" width="3.58203125" style="228" customWidth="1"/>
    <col min="2289" max="2297" width="9" style="228" customWidth="1"/>
    <col min="2298" max="2298" width="2" style="228" customWidth="1"/>
    <col min="2299" max="2520" width="8.58203125" style="228"/>
    <col min="2521" max="2544" width="3.58203125" style="228" customWidth="1"/>
    <col min="2545" max="2553" width="9" style="228" customWidth="1"/>
    <col min="2554" max="2554" width="2" style="228" customWidth="1"/>
    <col min="2555" max="2776" width="8.58203125" style="228"/>
    <col min="2777" max="2800" width="3.58203125" style="228" customWidth="1"/>
    <col min="2801" max="2809" width="9" style="228" customWidth="1"/>
    <col min="2810" max="2810" width="2" style="228" customWidth="1"/>
    <col min="2811" max="3032" width="8.58203125" style="228"/>
    <col min="3033" max="3056" width="3.58203125" style="228" customWidth="1"/>
    <col min="3057" max="3065" width="9" style="228" customWidth="1"/>
    <col min="3066" max="3066" width="2" style="228" customWidth="1"/>
    <col min="3067" max="3288" width="8.58203125" style="228"/>
    <col min="3289" max="3312" width="3.58203125" style="228" customWidth="1"/>
    <col min="3313" max="3321" width="9" style="228" customWidth="1"/>
    <col min="3322" max="3322" width="2" style="228" customWidth="1"/>
    <col min="3323" max="3544" width="8.58203125" style="228"/>
    <col min="3545" max="3568" width="3.58203125" style="228" customWidth="1"/>
    <col min="3569" max="3577" width="9" style="228" customWidth="1"/>
    <col min="3578" max="3578" width="2" style="228" customWidth="1"/>
    <col min="3579" max="3800" width="8.58203125" style="228"/>
    <col min="3801" max="3824" width="3.58203125" style="228" customWidth="1"/>
    <col min="3825" max="3833" width="9" style="228" customWidth="1"/>
    <col min="3834" max="3834" width="2" style="228" customWidth="1"/>
    <col min="3835" max="4056" width="8.58203125" style="228"/>
    <col min="4057" max="4080" width="3.58203125" style="228" customWidth="1"/>
    <col min="4081" max="4089" width="9" style="228" customWidth="1"/>
    <col min="4090" max="4090" width="2" style="228" customWidth="1"/>
    <col min="4091" max="4312" width="8.58203125" style="228"/>
    <col min="4313" max="4336" width="3.58203125" style="228" customWidth="1"/>
    <col min="4337" max="4345" width="9" style="228" customWidth="1"/>
    <col min="4346" max="4346" width="2" style="228" customWidth="1"/>
    <col min="4347" max="4568" width="8.58203125" style="228"/>
    <col min="4569" max="4592" width="3.58203125" style="228" customWidth="1"/>
    <col min="4593" max="4601" width="9" style="228" customWidth="1"/>
    <col min="4602" max="4602" width="2" style="228" customWidth="1"/>
    <col min="4603" max="4824" width="8.58203125" style="228"/>
    <col min="4825" max="4848" width="3.58203125" style="228" customWidth="1"/>
    <col min="4849" max="4857" width="9" style="228" customWidth="1"/>
    <col min="4858" max="4858" width="2" style="228" customWidth="1"/>
    <col min="4859" max="5080" width="8.58203125" style="228"/>
    <col min="5081" max="5104" width="3.58203125" style="228" customWidth="1"/>
    <col min="5105" max="5113" width="9" style="228" customWidth="1"/>
    <col min="5114" max="5114" width="2" style="228" customWidth="1"/>
    <col min="5115" max="5336" width="8.58203125" style="228"/>
    <col min="5337" max="5360" width="3.58203125" style="228" customWidth="1"/>
    <col min="5361" max="5369" width="9" style="228" customWidth="1"/>
    <col min="5370" max="5370" width="2" style="228" customWidth="1"/>
    <col min="5371" max="5592" width="8.58203125" style="228"/>
    <col min="5593" max="5616" width="3.58203125" style="228" customWidth="1"/>
    <col min="5617" max="5625" width="9" style="228" customWidth="1"/>
    <col min="5626" max="5626" width="2" style="228" customWidth="1"/>
    <col min="5627" max="5848" width="8.58203125" style="228"/>
    <col min="5849" max="5872" width="3.58203125" style="228" customWidth="1"/>
    <col min="5873" max="5881" width="9" style="228" customWidth="1"/>
    <col min="5882" max="5882" width="2" style="228" customWidth="1"/>
    <col min="5883" max="6104" width="8.58203125" style="228"/>
    <col min="6105" max="6128" width="3.58203125" style="228" customWidth="1"/>
    <col min="6129" max="6137" width="9" style="228" customWidth="1"/>
    <col min="6138" max="6138" width="2" style="228" customWidth="1"/>
    <col min="6139" max="6360" width="8.58203125" style="228"/>
    <col min="6361" max="6384" width="3.58203125" style="228" customWidth="1"/>
    <col min="6385" max="6393" width="9" style="228" customWidth="1"/>
    <col min="6394" max="6394" width="2" style="228" customWidth="1"/>
    <col min="6395" max="6616" width="8.58203125" style="228"/>
    <col min="6617" max="6640" width="3.58203125" style="228" customWidth="1"/>
    <col min="6641" max="6649" width="9" style="228" customWidth="1"/>
    <col min="6650" max="6650" width="2" style="228" customWidth="1"/>
    <col min="6651" max="6872" width="8.58203125" style="228"/>
    <col min="6873" max="6896" width="3.58203125" style="228" customWidth="1"/>
    <col min="6897" max="6905" width="9" style="228" customWidth="1"/>
    <col min="6906" max="6906" width="2" style="228" customWidth="1"/>
    <col min="6907" max="7128" width="8.58203125" style="228"/>
    <col min="7129" max="7152" width="3.58203125" style="228" customWidth="1"/>
    <col min="7153" max="7161" width="9" style="228" customWidth="1"/>
    <col min="7162" max="7162" width="2" style="228" customWidth="1"/>
    <col min="7163" max="7384" width="8.58203125" style="228"/>
    <col min="7385" max="7408" width="3.58203125" style="228" customWidth="1"/>
    <col min="7409" max="7417" width="9" style="228" customWidth="1"/>
    <col min="7418" max="7418" width="2" style="228" customWidth="1"/>
    <col min="7419" max="7640" width="8.58203125" style="228"/>
    <col min="7641" max="7664" width="3.58203125" style="228" customWidth="1"/>
    <col min="7665" max="7673" width="9" style="228" customWidth="1"/>
    <col min="7674" max="7674" width="2" style="228" customWidth="1"/>
    <col min="7675" max="7896" width="8.58203125" style="228"/>
    <col min="7897" max="7920" width="3.58203125" style="228" customWidth="1"/>
    <col min="7921" max="7929" width="9" style="228" customWidth="1"/>
    <col min="7930" max="7930" width="2" style="228" customWidth="1"/>
    <col min="7931" max="8152" width="8.58203125" style="228"/>
    <col min="8153" max="8176" width="3.58203125" style="228" customWidth="1"/>
    <col min="8177" max="8185" width="9" style="228" customWidth="1"/>
    <col min="8186" max="8186" width="2" style="228" customWidth="1"/>
    <col min="8187" max="8408" width="8.58203125" style="228"/>
    <col min="8409" max="8432" width="3.58203125" style="228" customWidth="1"/>
    <col min="8433" max="8441" width="9" style="228" customWidth="1"/>
    <col min="8442" max="8442" width="2" style="228" customWidth="1"/>
    <col min="8443" max="8664" width="8.58203125" style="228"/>
    <col min="8665" max="8688" width="3.58203125" style="228" customWidth="1"/>
    <col min="8689" max="8697" width="9" style="228" customWidth="1"/>
    <col min="8698" max="8698" width="2" style="228" customWidth="1"/>
    <col min="8699" max="8920" width="8.58203125" style="228"/>
    <col min="8921" max="8944" width="3.58203125" style="228" customWidth="1"/>
    <col min="8945" max="8953" width="9" style="228" customWidth="1"/>
    <col min="8954" max="8954" width="2" style="228" customWidth="1"/>
    <col min="8955" max="9176" width="8.58203125" style="228"/>
    <col min="9177" max="9200" width="3.58203125" style="228" customWidth="1"/>
    <col min="9201" max="9209" width="9" style="228" customWidth="1"/>
    <col min="9210" max="9210" width="2" style="228" customWidth="1"/>
    <col min="9211" max="9432" width="8.58203125" style="228"/>
    <col min="9433" max="9456" width="3.58203125" style="228" customWidth="1"/>
    <col min="9457" max="9465" width="9" style="228" customWidth="1"/>
    <col min="9466" max="9466" width="2" style="228" customWidth="1"/>
    <col min="9467" max="9688" width="8.58203125" style="228"/>
    <col min="9689" max="9712" width="3.58203125" style="228" customWidth="1"/>
    <col min="9713" max="9721" width="9" style="228" customWidth="1"/>
    <col min="9722" max="9722" width="2" style="228" customWidth="1"/>
    <col min="9723" max="9944" width="8.58203125" style="228"/>
    <col min="9945" max="9968" width="3.58203125" style="228" customWidth="1"/>
    <col min="9969" max="9977" width="9" style="228" customWidth="1"/>
    <col min="9978" max="9978" width="2" style="228" customWidth="1"/>
    <col min="9979" max="10200" width="8.58203125" style="228"/>
    <col min="10201" max="10224" width="3.58203125" style="228" customWidth="1"/>
    <col min="10225" max="10233" width="9" style="228" customWidth="1"/>
    <col min="10234" max="10234" width="2" style="228" customWidth="1"/>
    <col min="10235" max="10456" width="8.58203125" style="228"/>
    <col min="10457" max="10480" width="3.58203125" style="228" customWidth="1"/>
    <col min="10481" max="10489" width="9" style="228" customWidth="1"/>
    <col min="10490" max="10490" width="2" style="228" customWidth="1"/>
    <col min="10491" max="10712" width="8.58203125" style="228"/>
    <col min="10713" max="10736" width="3.58203125" style="228" customWidth="1"/>
    <col min="10737" max="10745" width="9" style="228" customWidth="1"/>
    <col min="10746" max="10746" width="2" style="228" customWidth="1"/>
    <col min="10747" max="10968" width="8.58203125" style="228"/>
    <col min="10969" max="10992" width="3.58203125" style="228" customWidth="1"/>
    <col min="10993" max="11001" width="9" style="228" customWidth="1"/>
    <col min="11002" max="11002" width="2" style="228" customWidth="1"/>
    <col min="11003" max="11224" width="8.58203125" style="228"/>
    <col min="11225" max="11248" width="3.58203125" style="228" customWidth="1"/>
    <col min="11249" max="11257" width="9" style="228" customWidth="1"/>
    <col min="11258" max="11258" width="2" style="228" customWidth="1"/>
    <col min="11259" max="11480" width="8.58203125" style="228"/>
    <col min="11481" max="11504" width="3.58203125" style="228" customWidth="1"/>
    <col min="11505" max="11513" width="9" style="228" customWidth="1"/>
    <col min="11514" max="11514" width="2" style="228" customWidth="1"/>
    <col min="11515" max="11736" width="8.58203125" style="228"/>
    <col min="11737" max="11760" width="3.58203125" style="228" customWidth="1"/>
    <col min="11761" max="11769" width="9" style="228" customWidth="1"/>
    <col min="11770" max="11770" width="2" style="228" customWidth="1"/>
    <col min="11771" max="11992" width="8.58203125" style="228"/>
    <col min="11993" max="12016" width="3.58203125" style="228" customWidth="1"/>
    <col min="12017" max="12025" width="9" style="228" customWidth="1"/>
    <col min="12026" max="12026" width="2" style="228" customWidth="1"/>
    <col min="12027" max="12248" width="8.58203125" style="228"/>
    <col min="12249" max="12272" width="3.58203125" style="228" customWidth="1"/>
    <col min="12273" max="12281" width="9" style="228" customWidth="1"/>
    <col min="12282" max="12282" width="2" style="228" customWidth="1"/>
    <col min="12283" max="12504" width="8.58203125" style="228"/>
    <col min="12505" max="12528" width="3.58203125" style="228" customWidth="1"/>
    <col min="12529" max="12537" width="9" style="228" customWidth="1"/>
    <col min="12538" max="12538" width="2" style="228" customWidth="1"/>
    <col min="12539" max="12760" width="8.58203125" style="228"/>
    <col min="12761" max="12784" width="3.58203125" style="228" customWidth="1"/>
    <col min="12785" max="12793" width="9" style="228" customWidth="1"/>
    <col min="12794" max="12794" width="2" style="228" customWidth="1"/>
    <col min="12795" max="13016" width="8.58203125" style="228"/>
    <col min="13017" max="13040" width="3.58203125" style="228" customWidth="1"/>
    <col min="13041" max="13049" width="9" style="228" customWidth="1"/>
    <col min="13050" max="13050" width="2" style="228" customWidth="1"/>
    <col min="13051" max="13272" width="8.58203125" style="228"/>
    <col min="13273" max="13296" width="3.58203125" style="228" customWidth="1"/>
    <col min="13297" max="13305" width="9" style="228" customWidth="1"/>
    <col min="13306" max="13306" width="2" style="228" customWidth="1"/>
    <col min="13307" max="13528" width="8.58203125" style="228"/>
    <col min="13529" max="13552" width="3.58203125" style="228" customWidth="1"/>
    <col min="13553" max="13561" width="9" style="228" customWidth="1"/>
    <col min="13562" max="13562" width="2" style="228" customWidth="1"/>
    <col min="13563" max="13784" width="8.58203125" style="228"/>
    <col min="13785" max="13808" width="3.58203125" style="228" customWidth="1"/>
    <col min="13809" max="13817" width="9" style="228" customWidth="1"/>
    <col min="13818" max="13818" width="2" style="228" customWidth="1"/>
    <col min="13819" max="14040" width="8.58203125" style="228"/>
    <col min="14041" max="14064" width="3.58203125" style="228" customWidth="1"/>
    <col min="14065" max="14073" width="9" style="228" customWidth="1"/>
    <col min="14074" max="14074" width="2" style="228" customWidth="1"/>
    <col min="14075" max="14296" width="8.58203125" style="228"/>
    <col min="14297" max="14320" width="3.58203125" style="228" customWidth="1"/>
    <col min="14321" max="14329" width="9" style="228" customWidth="1"/>
    <col min="14330" max="14330" width="2" style="228" customWidth="1"/>
    <col min="14331" max="14552" width="8.58203125" style="228"/>
    <col min="14553" max="14576" width="3.58203125" style="228" customWidth="1"/>
    <col min="14577" max="14585" width="9" style="228" customWidth="1"/>
    <col min="14586" max="14586" width="2" style="228" customWidth="1"/>
    <col min="14587" max="14808" width="8.58203125" style="228"/>
    <col min="14809" max="14832" width="3.58203125" style="228" customWidth="1"/>
    <col min="14833" max="14841" width="9" style="228" customWidth="1"/>
    <col min="14842" max="14842" width="2" style="228" customWidth="1"/>
    <col min="14843" max="15064" width="8.58203125" style="228"/>
    <col min="15065" max="15088" width="3.58203125" style="228" customWidth="1"/>
    <col min="15089" max="15097" width="9" style="228" customWidth="1"/>
    <col min="15098" max="15098" width="2" style="228" customWidth="1"/>
    <col min="15099" max="15320" width="8.58203125" style="228"/>
    <col min="15321" max="15344" width="3.58203125" style="228" customWidth="1"/>
    <col min="15345" max="15353" width="9" style="228" customWidth="1"/>
    <col min="15354" max="15354" width="2" style="228" customWidth="1"/>
    <col min="15355" max="15576" width="8.58203125" style="228"/>
    <col min="15577" max="15600" width="3.58203125" style="228" customWidth="1"/>
    <col min="15601" max="15609" width="9" style="228" customWidth="1"/>
    <col min="15610" max="15610" width="2" style="228" customWidth="1"/>
    <col min="15611" max="15832" width="8.58203125" style="228"/>
    <col min="15833" max="15856" width="3.58203125" style="228" customWidth="1"/>
    <col min="15857" max="15865" width="9" style="228" customWidth="1"/>
    <col min="15866" max="15866" width="2" style="228" customWidth="1"/>
    <col min="15867" max="16088" width="8.58203125" style="228"/>
    <col min="16089" max="16112" width="3.58203125" style="228" customWidth="1"/>
    <col min="16113" max="16121" width="9" style="228" customWidth="1"/>
    <col min="16122" max="16122" width="2" style="228" customWidth="1"/>
    <col min="16123" max="16384" width="8.58203125" style="228"/>
  </cols>
  <sheetData>
    <row r="1" spans="2:45" ht="20.149999999999999" customHeight="1">
      <c r="B1" s="207" t="s">
        <v>365</v>
      </c>
      <c r="C1" s="1121"/>
    </row>
    <row r="2" spans="2:45" ht="20.149999999999999" customHeight="1">
      <c r="B2" s="207" t="s">
        <v>583</v>
      </c>
      <c r="C2" s="1121"/>
    </row>
    <row r="3" spans="2:45" ht="20.149999999999999" customHeight="1">
      <c r="B3" s="207" t="s">
        <v>585</v>
      </c>
      <c r="C3" s="1121"/>
    </row>
    <row r="4" spans="2:45" s="278" customFormat="1" ht="6" customHeight="1">
      <c r="O4" s="1027"/>
      <c r="W4" s="1027"/>
      <c r="X4" s="1028"/>
      <c r="Z4" s="1059"/>
    </row>
    <row r="5" spans="2:45" ht="15" customHeight="1">
      <c r="B5" s="1096" t="s">
        <v>1290</v>
      </c>
      <c r="C5" s="278"/>
      <c r="D5" s="1029"/>
      <c r="E5" s="1029"/>
      <c r="F5" s="1029"/>
      <c r="G5" s="1029"/>
      <c r="H5" s="1029"/>
      <c r="I5" s="1029"/>
      <c r="J5" s="1029"/>
      <c r="K5" s="1029"/>
      <c r="L5" s="1029"/>
      <c r="M5" s="1029"/>
      <c r="N5" s="1029"/>
      <c r="O5" s="1029"/>
      <c r="P5" s="1029"/>
      <c r="Q5" s="1029"/>
      <c r="R5" s="1029"/>
      <c r="S5" s="1029"/>
      <c r="T5" s="1029"/>
      <c r="U5" s="1029"/>
      <c r="V5" s="1029"/>
      <c r="W5" s="1029"/>
      <c r="X5" s="1097" t="s">
        <v>370</v>
      </c>
    </row>
    <row r="6" spans="2:45" ht="8.25" customHeight="1">
      <c r="B6" s="1030"/>
      <c r="C6" s="1030"/>
      <c r="D6" s="1030"/>
      <c r="E6" s="1030"/>
      <c r="F6" s="1030"/>
      <c r="G6" s="1030"/>
      <c r="H6" s="1030"/>
      <c r="I6" s="1030"/>
      <c r="J6" s="1030"/>
      <c r="K6" s="1030"/>
      <c r="L6" s="1030"/>
      <c r="M6" s="1030"/>
      <c r="N6" s="1030"/>
      <c r="O6" s="1030"/>
      <c r="P6" s="1030"/>
      <c r="Q6" s="1030"/>
      <c r="R6" s="1030"/>
      <c r="S6" s="1030"/>
      <c r="T6" s="1030"/>
      <c r="U6" s="1030"/>
      <c r="V6" s="1030"/>
      <c r="W6" s="1030"/>
      <c r="X6" s="278"/>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1119"/>
      <c r="AA7" s="288"/>
      <c r="AB7" s="236"/>
      <c r="AC7" s="992"/>
      <c r="AD7" s="347"/>
      <c r="AR7" s="347"/>
      <c r="AS7" s="294"/>
    </row>
    <row r="8" spans="2:45" s="344" customFormat="1" ht="30" customHeight="1">
      <c r="B8" s="295"/>
      <c r="C8" s="286"/>
      <c r="D8" s="2154" t="s">
        <v>439</v>
      </c>
      <c r="E8" s="2155"/>
      <c r="F8" s="2155"/>
      <c r="G8" s="2155"/>
      <c r="H8" s="2155"/>
      <c r="I8" s="2156"/>
      <c r="J8" s="2247" t="str">
        <f>IF(入力シート!F11="","",入力シート!F11)&amp;"高層ＺＥＨ-Ｍ支援事業"</f>
        <v>高層ＺＥＨ-Ｍ支援事業</v>
      </c>
      <c r="K8" s="2248"/>
      <c r="L8" s="2248"/>
      <c r="M8" s="2248"/>
      <c r="N8" s="2248"/>
      <c r="O8" s="2248"/>
      <c r="P8" s="2248"/>
      <c r="Q8" s="2248"/>
      <c r="R8" s="2248"/>
      <c r="S8" s="2248"/>
      <c r="T8" s="2248"/>
      <c r="U8" s="2248"/>
      <c r="V8" s="2249"/>
      <c r="W8" s="279"/>
      <c r="X8" s="279"/>
      <c r="Y8" s="279"/>
      <c r="Z8" s="1060"/>
      <c r="AA8" s="295"/>
      <c r="AB8" s="345"/>
      <c r="AC8" s="992"/>
      <c r="AD8" s="347"/>
    </row>
    <row r="9" spans="2:45" ht="18.75" customHeight="1">
      <c r="B9" s="1030"/>
      <c r="C9" s="1040" t="s">
        <v>1285</v>
      </c>
      <c r="D9" s="1030"/>
      <c r="E9" s="1030"/>
      <c r="F9" s="1030"/>
      <c r="G9" s="1030"/>
      <c r="H9" s="1030"/>
      <c r="I9" s="1030"/>
      <c r="J9" s="1030"/>
      <c r="K9" s="1030"/>
      <c r="L9" s="1030"/>
      <c r="M9" s="1030"/>
      <c r="N9" s="1030"/>
      <c r="O9" s="1030"/>
      <c r="P9" s="1030"/>
      <c r="Q9" s="1030"/>
      <c r="R9" s="1030"/>
      <c r="S9" s="1030"/>
      <c r="T9" s="1030"/>
      <c r="U9" s="1030"/>
      <c r="V9" s="1030"/>
      <c r="W9" s="1030"/>
      <c r="X9" s="278"/>
    </row>
    <row r="10" spans="2:45" s="344" customFormat="1" ht="15" customHeight="1">
      <c r="B10" s="295"/>
      <c r="D10" s="289" t="s">
        <v>1289</v>
      </c>
      <c r="E10" s="286"/>
      <c r="F10" s="286"/>
      <c r="G10" s="286"/>
      <c r="H10" s="286"/>
      <c r="I10" s="286"/>
      <c r="J10" s="286"/>
      <c r="K10" s="286"/>
      <c r="L10" s="286"/>
      <c r="M10" s="286"/>
      <c r="N10" s="286"/>
      <c r="O10" s="286"/>
      <c r="P10" s="286"/>
      <c r="Q10" s="286"/>
      <c r="R10" s="286"/>
      <c r="S10" s="286"/>
      <c r="T10" s="286"/>
      <c r="U10" s="1063"/>
      <c r="V10" s="286"/>
      <c r="W10" s="286"/>
      <c r="X10" s="286"/>
      <c r="Y10" s="286"/>
      <c r="Z10" s="1060"/>
      <c r="AA10" s="1064"/>
      <c r="AB10" s="345"/>
      <c r="AD10" s="1065"/>
    </row>
    <row r="11" spans="2:45" s="344" customFormat="1" ht="40" customHeight="1">
      <c r="B11" s="295"/>
      <c r="C11" s="286"/>
      <c r="D11" s="2241" t="s">
        <v>702</v>
      </c>
      <c r="E11" s="2155"/>
      <c r="F11" s="2155"/>
      <c r="G11" s="2155"/>
      <c r="H11" s="2155"/>
      <c r="I11" s="2156"/>
      <c r="J11" s="2242"/>
      <c r="K11" s="2243"/>
      <c r="L11" s="2243"/>
      <c r="M11" s="2243"/>
      <c r="N11" s="2243"/>
      <c r="O11" s="2243"/>
      <c r="P11" s="2243"/>
      <c r="Q11" s="2243"/>
      <c r="R11" s="2243"/>
      <c r="S11" s="2243"/>
      <c r="T11" s="2243"/>
      <c r="U11" s="2243"/>
      <c r="V11" s="2244"/>
      <c r="W11" s="279"/>
      <c r="X11" s="279"/>
      <c r="Y11" s="279"/>
      <c r="Z11" s="1060"/>
      <c r="AA11" s="301"/>
      <c r="AB11" s="345"/>
      <c r="AD11" s="347"/>
    </row>
    <row r="12" spans="2:45" s="236" customFormat="1" ht="15" hidden="1" customHeight="1">
      <c r="B12" s="293"/>
      <c r="C12" s="293"/>
      <c r="D12" s="289" t="s">
        <v>1138</v>
      </c>
      <c r="E12" s="1031"/>
      <c r="F12" s="1031"/>
      <c r="G12" s="1031"/>
      <c r="H12" s="1031"/>
      <c r="I12" s="1031"/>
      <c r="J12" s="1031"/>
      <c r="K12" s="1031"/>
      <c r="L12" s="1031"/>
      <c r="M12" s="1032"/>
      <c r="N12" s="1031"/>
      <c r="O12" s="1031"/>
      <c r="P12" s="1031"/>
      <c r="Q12" s="1031"/>
      <c r="R12" s="1031"/>
      <c r="S12" s="1033"/>
      <c r="T12" s="1031"/>
      <c r="U12" s="1031"/>
      <c r="V12" s="1031"/>
      <c r="W12" s="1031"/>
      <c r="X12" s="293"/>
      <c r="Z12" s="1059"/>
    </row>
    <row r="13" spans="2:45" s="345" customFormat="1" ht="18" hidden="1" customHeight="1">
      <c r="B13" s="1034"/>
      <c r="C13" s="1034"/>
      <c r="D13" s="2303" t="s">
        <v>1139</v>
      </c>
      <c r="E13" s="2304"/>
      <c r="F13" s="2304"/>
      <c r="G13" s="2304"/>
      <c r="H13" s="2304"/>
      <c r="I13" s="2305"/>
      <c r="J13" s="2306"/>
      <c r="K13" s="2307"/>
      <c r="L13" s="2307"/>
      <c r="M13" s="2307"/>
      <c r="N13" s="2307"/>
      <c r="O13" s="2307"/>
      <c r="P13" s="2307"/>
      <c r="Q13" s="2307"/>
      <c r="R13" s="2307"/>
      <c r="S13" s="2307"/>
      <c r="T13" s="2307"/>
      <c r="U13" s="2308"/>
      <c r="V13" s="1029"/>
      <c r="W13" s="1029"/>
      <c r="X13" s="344"/>
      <c r="Z13" s="1061"/>
    </row>
    <row r="14" spans="2:45" s="236" customFormat="1" ht="15" customHeight="1">
      <c r="B14" s="293"/>
      <c r="C14" s="293"/>
      <c r="D14" s="289" t="s">
        <v>1246</v>
      </c>
      <c r="E14" s="1031"/>
      <c r="F14" s="1031"/>
      <c r="G14" s="1031"/>
      <c r="H14" s="1031"/>
      <c r="I14" s="1031"/>
      <c r="J14" s="1031"/>
      <c r="K14" s="1031"/>
      <c r="L14" s="1031"/>
      <c r="M14" s="1031"/>
      <c r="N14" s="1031"/>
      <c r="O14" s="1031"/>
      <c r="P14" s="1031"/>
      <c r="Q14" s="1031"/>
      <c r="R14" s="1031"/>
      <c r="S14" s="1033"/>
      <c r="T14" s="1031"/>
      <c r="U14" s="1031"/>
      <c r="V14" s="1031"/>
      <c r="W14" s="1031"/>
      <c r="X14" s="293"/>
      <c r="Z14" s="1059"/>
    </row>
    <row r="15" spans="2:45" s="345" customFormat="1" ht="18" customHeight="1">
      <c r="B15" s="1034"/>
      <c r="C15" s="1034"/>
      <c r="D15" s="2296" t="s">
        <v>278</v>
      </c>
      <c r="E15" s="2296"/>
      <c r="F15" s="2296"/>
      <c r="G15" s="2296"/>
      <c r="H15" s="2296"/>
      <c r="I15" s="2296"/>
      <c r="J15" s="2309"/>
      <c r="K15" s="2309"/>
      <c r="L15" s="2309"/>
      <c r="M15" s="2309"/>
      <c r="N15" s="2309"/>
      <c r="O15" s="2309"/>
      <c r="P15" s="2309"/>
      <c r="Q15" s="2310"/>
      <c r="R15" s="2265"/>
      <c r="S15" s="2265"/>
      <c r="T15" s="2265"/>
      <c r="U15" s="2265"/>
      <c r="V15" s="2265"/>
      <c r="W15" s="2265"/>
      <c r="X15" s="344"/>
      <c r="Z15" s="1059"/>
    </row>
    <row r="16" spans="2:45" s="345" customFormat="1" ht="18" customHeight="1">
      <c r="B16" s="1034"/>
      <c r="C16" s="1034"/>
      <c r="D16" s="2296" t="s">
        <v>1140</v>
      </c>
      <c r="E16" s="2296"/>
      <c r="F16" s="2296"/>
      <c r="G16" s="2296"/>
      <c r="H16" s="2296"/>
      <c r="I16" s="2296"/>
      <c r="J16" s="2309"/>
      <c r="K16" s="2309"/>
      <c r="L16" s="2309"/>
      <c r="M16" s="2309"/>
      <c r="N16" s="2309"/>
      <c r="O16" s="2309"/>
      <c r="P16" s="2309"/>
      <c r="Q16" s="2310"/>
      <c r="R16" s="2265"/>
      <c r="S16" s="2265"/>
      <c r="T16" s="2265"/>
      <c r="U16" s="2265"/>
      <c r="V16" s="2265"/>
      <c r="W16" s="2265"/>
      <c r="X16" s="344"/>
      <c r="Z16" s="1059"/>
    </row>
    <row r="17" spans="2:26" s="345" customFormat="1" ht="18" customHeight="1">
      <c r="B17" s="1034"/>
      <c r="C17" s="1034"/>
      <c r="D17" s="2296" t="s">
        <v>1141</v>
      </c>
      <c r="E17" s="2296"/>
      <c r="F17" s="2296"/>
      <c r="G17" s="2296"/>
      <c r="H17" s="2296"/>
      <c r="I17" s="2296"/>
      <c r="J17" s="2311"/>
      <c r="K17" s="2311"/>
      <c r="L17" s="2311"/>
      <c r="M17" s="2311"/>
      <c r="N17" s="2311"/>
      <c r="O17" s="2311"/>
      <c r="P17" s="2312"/>
      <c r="Q17" s="1035" t="s">
        <v>759</v>
      </c>
      <c r="R17" s="2313" t="s">
        <v>1142</v>
      </c>
      <c r="S17" s="2313"/>
      <c r="T17" s="2313"/>
      <c r="U17" s="2313"/>
      <c r="V17" s="2313"/>
      <c r="W17" s="2313"/>
      <c r="X17" s="344"/>
      <c r="Z17" s="1059"/>
    </row>
    <row r="18" spans="2:26" s="345" customFormat="1" ht="18" customHeight="1">
      <c r="B18" s="1034"/>
      <c r="C18" s="1034"/>
      <c r="D18" s="2296" t="s">
        <v>1143</v>
      </c>
      <c r="E18" s="2296"/>
      <c r="F18" s="2296"/>
      <c r="G18" s="2296"/>
      <c r="H18" s="2296"/>
      <c r="I18" s="2296"/>
      <c r="J18" s="2311"/>
      <c r="K18" s="2311"/>
      <c r="L18" s="2311"/>
      <c r="M18" s="2311"/>
      <c r="N18" s="2311"/>
      <c r="O18" s="2311"/>
      <c r="P18" s="2312"/>
      <c r="Q18" s="1035" t="s">
        <v>759</v>
      </c>
      <c r="R18" s="1036"/>
      <c r="S18" s="1037"/>
      <c r="T18" s="1038"/>
      <c r="U18" s="1038"/>
      <c r="V18" s="1038"/>
      <c r="W18" s="1038"/>
      <c r="X18" s="344"/>
      <c r="Z18" s="1059"/>
    </row>
    <row r="19" spans="2:26" s="345" customFormat="1" ht="18" customHeight="1">
      <c r="B19" s="1034"/>
      <c r="C19" s="1034"/>
      <c r="D19" s="2296" t="s">
        <v>1144</v>
      </c>
      <c r="E19" s="2296"/>
      <c r="F19" s="2296"/>
      <c r="G19" s="2296"/>
      <c r="H19" s="2296"/>
      <c r="I19" s="2296"/>
      <c r="J19" s="2299"/>
      <c r="K19" s="2299"/>
      <c r="L19" s="2299"/>
      <c r="M19" s="2299"/>
      <c r="N19" s="2299"/>
      <c r="O19" s="2299"/>
      <c r="P19" s="2300"/>
      <c r="Q19" s="2301"/>
      <c r="R19" s="2302"/>
      <c r="S19" s="1037"/>
      <c r="T19" s="1038"/>
      <c r="U19" s="1038"/>
      <c r="V19" s="1038"/>
      <c r="W19" s="1038"/>
      <c r="X19" s="344"/>
      <c r="Z19" s="1059"/>
    </row>
    <row r="20" spans="2:26" s="345" customFormat="1" ht="18" customHeight="1">
      <c r="B20" s="1034"/>
      <c r="C20" s="1034"/>
      <c r="D20" s="2296" t="s">
        <v>1145</v>
      </c>
      <c r="E20" s="2296"/>
      <c r="F20" s="2296"/>
      <c r="G20" s="2296"/>
      <c r="H20" s="2296"/>
      <c r="I20" s="2296"/>
      <c r="J20" s="2297"/>
      <c r="K20" s="2297"/>
      <c r="L20" s="2297"/>
      <c r="M20" s="2297"/>
      <c r="N20" s="2297"/>
      <c r="O20" s="2297"/>
      <c r="P20" s="2298"/>
      <c r="Q20" s="1035" t="s">
        <v>760</v>
      </c>
      <c r="R20" s="1036"/>
      <c r="S20" s="1037"/>
      <c r="T20" s="1038"/>
      <c r="U20" s="1038"/>
      <c r="V20" s="1038"/>
      <c r="W20" s="1038"/>
      <c r="X20" s="344"/>
      <c r="Z20" s="1059"/>
    </row>
    <row r="21" spans="2:26" s="345" customFormat="1" ht="18" customHeight="1">
      <c r="B21" s="1034"/>
      <c r="C21" s="1034"/>
      <c r="D21" s="2255" t="s">
        <v>1146</v>
      </c>
      <c r="E21" s="2255"/>
      <c r="F21" s="2255"/>
      <c r="G21" s="2255"/>
      <c r="H21" s="2255"/>
      <c r="I21" s="2255"/>
      <c r="J21" s="2263" t="str">
        <f>IF(J18="","",135000*J18+IF(J19="ハイブリッド",J20*20000,0))</f>
        <v/>
      </c>
      <c r="K21" s="2263"/>
      <c r="L21" s="2263"/>
      <c r="M21" s="2263"/>
      <c r="N21" s="2263"/>
      <c r="O21" s="2263"/>
      <c r="P21" s="2264"/>
      <c r="Q21" s="1035" t="s">
        <v>277</v>
      </c>
      <c r="R21" s="1036"/>
      <c r="S21" s="1037"/>
      <c r="T21" s="1038"/>
      <c r="U21" s="1038"/>
      <c r="V21" s="1038"/>
      <c r="W21" s="1038"/>
      <c r="X21" s="344"/>
      <c r="Z21" s="1061" t="s">
        <v>1335</v>
      </c>
    </row>
    <row r="22" spans="2:26" s="345" customFormat="1" ht="27" customHeight="1">
      <c r="B22" s="1034"/>
      <c r="C22" s="1034"/>
      <c r="D22" s="2259" t="s">
        <v>1147</v>
      </c>
      <c r="E22" s="2260"/>
      <c r="F22" s="2260"/>
      <c r="G22" s="2260"/>
      <c r="H22" s="2260"/>
      <c r="I22" s="2261"/>
      <c r="J22" s="2293"/>
      <c r="K22" s="2294"/>
      <c r="L22" s="2294"/>
      <c r="M22" s="2294"/>
      <c r="N22" s="2294"/>
      <c r="O22" s="2294"/>
      <c r="P22" s="2295"/>
      <c r="Q22" s="1039" t="s">
        <v>277</v>
      </c>
      <c r="R22" s="2254" t="s">
        <v>1148</v>
      </c>
      <c r="S22" s="2254"/>
      <c r="T22" s="2254"/>
      <c r="U22" s="2254"/>
      <c r="V22" s="2254"/>
      <c r="W22" s="2254"/>
      <c r="X22" s="344"/>
      <c r="Z22" s="1061" t="s">
        <v>1190</v>
      </c>
    </row>
    <row r="23" spans="2:26" s="345" customFormat="1" ht="15" customHeight="1">
      <c r="B23" s="1034"/>
      <c r="C23" s="1034"/>
      <c r="D23" s="2292" t="s">
        <v>1149</v>
      </c>
      <c r="E23" s="2292"/>
      <c r="F23" s="2292"/>
      <c r="G23" s="2292"/>
      <c r="H23" s="2292"/>
      <c r="I23" s="2292"/>
      <c r="J23" s="2292"/>
      <c r="K23" s="2292"/>
      <c r="L23" s="2292"/>
      <c r="M23" s="2292"/>
      <c r="N23" s="2292"/>
      <c r="O23" s="2292"/>
      <c r="P23" s="2292"/>
      <c r="Q23" s="1034"/>
      <c r="R23" s="1040"/>
      <c r="S23" s="1040"/>
      <c r="T23" s="1040"/>
      <c r="U23" s="1040"/>
      <c r="V23" s="1041"/>
      <c r="W23" s="1041"/>
      <c r="X23" s="344"/>
      <c r="Z23" s="1062"/>
    </row>
    <row r="24" spans="2:26" s="345" customFormat="1" ht="27" customHeight="1">
      <c r="B24" s="1034"/>
      <c r="C24" s="1034"/>
      <c r="D24" s="2259" t="s">
        <v>1150</v>
      </c>
      <c r="E24" s="2260"/>
      <c r="F24" s="2260"/>
      <c r="G24" s="2260"/>
      <c r="H24" s="2260"/>
      <c r="I24" s="2261"/>
      <c r="J24" s="2293"/>
      <c r="K24" s="2294"/>
      <c r="L24" s="2294"/>
      <c r="M24" s="2294"/>
      <c r="N24" s="2294"/>
      <c r="O24" s="2294"/>
      <c r="P24" s="2295"/>
      <c r="Q24" s="1039" t="s">
        <v>277</v>
      </c>
      <c r="R24" s="2266"/>
      <c r="S24" s="2266"/>
      <c r="T24" s="2266"/>
      <c r="U24" s="2266"/>
      <c r="V24" s="2266"/>
      <c r="W24" s="2266"/>
      <c r="X24" s="344"/>
      <c r="Z24" s="1061" t="s">
        <v>1189</v>
      </c>
    </row>
    <row r="25" spans="2:26" s="345" customFormat="1" ht="15" customHeight="1">
      <c r="B25" s="1034"/>
      <c r="C25" s="1034"/>
      <c r="D25" s="2292" t="s">
        <v>1151</v>
      </c>
      <c r="E25" s="2292"/>
      <c r="F25" s="2292"/>
      <c r="G25" s="2292"/>
      <c r="H25" s="2292"/>
      <c r="I25" s="2292"/>
      <c r="J25" s="2292"/>
      <c r="K25" s="2292"/>
      <c r="L25" s="2292"/>
      <c r="M25" s="2292"/>
      <c r="N25" s="2292"/>
      <c r="O25" s="2292"/>
      <c r="P25" s="2292"/>
      <c r="Q25" s="1034"/>
      <c r="R25" s="1040"/>
      <c r="S25" s="1040"/>
      <c r="T25" s="1040"/>
      <c r="U25" s="1040"/>
      <c r="V25" s="1041"/>
      <c r="W25" s="1041"/>
      <c r="X25" s="344"/>
      <c r="Z25" s="1062"/>
    </row>
    <row r="26" spans="2:26" s="345" customFormat="1" ht="27" customHeight="1">
      <c r="B26" s="1034"/>
      <c r="C26" s="1034"/>
      <c r="D26" s="2259" t="s">
        <v>1152</v>
      </c>
      <c r="E26" s="2260"/>
      <c r="F26" s="2260"/>
      <c r="G26" s="2260"/>
      <c r="H26" s="2260"/>
      <c r="I26" s="2261"/>
      <c r="J26" s="2286" t="str">
        <f>IF(OR(J22="",J24=""),"",J22+J24)</f>
        <v/>
      </c>
      <c r="K26" s="2287"/>
      <c r="L26" s="2287"/>
      <c r="M26" s="2287"/>
      <c r="N26" s="2287"/>
      <c r="O26" s="2287"/>
      <c r="P26" s="2288"/>
      <c r="Q26" s="1039" t="s">
        <v>277</v>
      </c>
      <c r="R26" s="2266"/>
      <c r="S26" s="2266"/>
      <c r="T26" s="2266"/>
      <c r="U26" s="2266"/>
      <c r="V26" s="2266"/>
      <c r="W26" s="2266"/>
      <c r="X26" s="344"/>
      <c r="Z26" s="1061" t="s">
        <v>1336</v>
      </c>
    </row>
    <row r="27" spans="2:26" s="345" customFormat="1" ht="18" customHeight="1">
      <c r="B27" s="1034"/>
      <c r="C27" s="1034"/>
      <c r="D27" s="2259" t="s">
        <v>1153</v>
      </c>
      <c r="E27" s="2260"/>
      <c r="F27" s="2260"/>
      <c r="G27" s="2260"/>
      <c r="H27" s="2260"/>
      <c r="I27" s="2261"/>
      <c r="J27" s="2289">
        <v>1</v>
      </c>
      <c r="K27" s="2290"/>
      <c r="L27" s="2290"/>
      <c r="M27" s="2290"/>
      <c r="N27" s="2290"/>
      <c r="O27" s="2290"/>
      <c r="P27" s="2291"/>
      <c r="Q27" s="1039" t="s">
        <v>1154</v>
      </c>
      <c r="R27" s="2254" t="s">
        <v>1155</v>
      </c>
      <c r="S27" s="2254"/>
      <c r="T27" s="2254"/>
      <c r="U27" s="2254"/>
      <c r="V27" s="2254"/>
      <c r="W27" s="2254"/>
      <c r="X27" s="344"/>
      <c r="Z27" s="1059"/>
    </row>
    <row r="28" spans="2:26" s="345" customFormat="1" ht="18" customHeight="1">
      <c r="B28" s="1034"/>
      <c r="C28" s="1034"/>
      <c r="D28" s="2259" t="s">
        <v>1156</v>
      </c>
      <c r="E28" s="2260"/>
      <c r="F28" s="2260"/>
      <c r="G28" s="2260"/>
      <c r="H28" s="2260"/>
      <c r="I28" s="2261"/>
      <c r="J28" s="2278" t="str">
        <f>IF(OR(J18="",J22="",J24=""),"",IF(J26&lt;=J21,20000,0))</f>
        <v/>
      </c>
      <c r="K28" s="2279"/>
      <c r="L28" s="2279"/>
      <c r="M28" s="2279"/>
      <c r="N28" s="2279"/>
      <c r="O28" s="2279"/>
      <c r="P28" s="2280"/>
      <c r="Q28" s="1039" t="s">
        <v>277</v>
      </c>
      <c r="R28" s="2266" t="s">
        <v>1157</v>
      </c>
      <c r="S28" s="2266"/>
      <c r="T28" s="2266"/>
      <c r="U28" s="2266"/>
      <c r="V28" s="2266"/>
      <c r="W28" s="2266"/>
      <c r="X28" s="344"/>
      <c r="Z28" s="1061" t="s">
        <v>1158</v>
      </c>
    </row>
    <row r="29" spans="2:26" s="345" customFormat="1" ht="15" customHeight="1">
      <c r="B29" s="1034"/>
      <c r="C29" s="344"/>
      <c r="D29" s="277" t="s">
        <v>1247</v>
      </c>
      <c r="E29" s="1034"/>
      <c r="F29" s="1034"/>
      <c r="G29" s="1034"/>
      <c r="H29" s="1034"/>
      <c r="I29" s="1034"/>
      <c r="J29" s="1034"/>
      <c r="K29" s="1042"/>
      <c r="L29" s="1034"/>
      <c r="M29" s="1034"/>
      <c r="N29" s="1034"/>
      <c r="O29" s="1034"/>
      <c r="P29" s="1034"/>
      <c r="Q29" s="1034"/>
      <c r="R29" s="1040"/>
      <c r="S29" s="1098"/>
      <c r="T29" s="1040"/>
      <c r="U29" s="1040"/>
      <c r="V29" s="1040"/>
      <c r="W29" s="1040"/>
      <c r="X29" s="344"/>
      <c r="Z29" s="1120" t="s">
        <v>1188</v>
      </c>
    </row>
    <row r="30" spans="2:26" s="345" customFormat="1" ht="25" customHeight="1">
      <c r="B30" s="1034"/>
      <c r="C30" s="1034"/>
      <c r="D30" s="2281" t="s">
        <v>1159</v>
      </c>
      <c r="E30" s="2282"/>
      <c r="F30" s="2282"/>
      <c r="G30" s="2283"/>
      <c r="H30" s="2284" t="str">
        <f>IF(J17="","",J17*J27)</f>
        <v/>
      </c>
      <c r="I30" s="2285"/>
      <c r="J30" s="1043" t="s">
        <v>759</v>
      </c>
      <c r="K30" s="2262" t="str">
        <f>IF(OR(J28="",H30=""),"",H30*J28)</f>
        <v/>
      </c>
      <c r="L30" s="2263"/>
      <c r="M30" s="2263"/>
      <c r="N30" s="2263"/>
      <c r="O30" s="2263"/>
      <c r="P30" s="2264"/>
      <c r="Q30" s="1044" t="s">
        <v>277</v>
      </c>
      <c r="R30" s="2266" t="s">
        <v>1160</v>
      </c>
      <c r="S30" s="2266"/>
      <c r="T30" s="2266"/>
      <c r="U30" s="2266"/>
      <c r="V30" s="2266"/>
      <c r="W30" s="2266"/>
      <c r="X30" s="344"/>
      <c r="Z30" s="1059"/>
    </row>
    <row r="31" spans="2:26" s="345" customFormat="1" ht="15" customHeight="1">
      <c r="B31" s="344"/>
      <c r="C31" s="344"/>
      <c r="D31" s="277" t="s">
        <v>1248</v>
      </c>
      <c r="E31" s="1042"/>
      <c r="F31" s="1042"/>
      <c r="G31" s="1034"/>
      <c r="H31" s="1034"/>
      <c r="I31" s="1034"/>
      <c r="J31" s="344"/>
      <c r="K31" s="344"/>
      <c r="L31" s="344"/>
      <c r="M31" s="344"/>
      <c r="N31" s="344"/>
      <c r="O31" s="344"/>
      <c r="P31" s="344"/>
      <c r="Q31" s="344"/>
      <c r="R31" s="1099"/>
      <c r="S31" s="1098"/>
      <c r="T31" s="1040"/>
      <c r="U31" s="1040"/>
      <c r="V31" s="1040"/>
      <c r="W31" s="1040"/>
      <c r="X31" s="344"/>
      <c r="Z31" s="1059"/>
    </row>
    <row r="32" spans="2:26" s="345" customFormat="1" ht="25" customHeight="1">
      <c r="B32" s="1034"/>
      <c r="C32" s="1034"/>
      <c r="D32" s="2259" t="s">
        <v>1161</v>
      </c>
      <c r="E32" s="2260"/>
      <c r="F32" s="2260"/>
      <c r="G32" s="2260"/>
      <c r="H32" s="2260"/>
      <c r="I32" s="2261"/>
      <c r="J32" s="2262" t="str">
        <f>IF(OR(J22="",J27=""),"",J22*J27)</f>
        <v/>
      </c>
      <c r="K32" s="2263"/>
      <c r="L32" s="2263"/>
      <c r="M32" s="2263"/>
      <c r="N32" s="2263"/>
      <c r="O32" s="2263"/>
      <c r="P32" s="2264"/>
      <c r="Q32" s="1039" t="s">
        <v>277</v>
      </c>
      <c r="R32" s="2265" t="s">
        <v>1162</v>
      </c>
      <c r="S32" s="2266"/>
      <c r="T32" s="2266"/>
      <c r="U32" s="2266"/>
      <c r="V32" s="2266"/>
      <c r="W32" s="2266"/>
      <c r="X32" s="344"/>
      <c r="Z32" s="1059"/>
    </row>
    <row r="33" spans="2:26" s="345" customFormat="1" ht="15" customHeight="1">
      <c r="B33" s="1045"/>
      <c r="C33" s="1045"/>
      <c r="D33" s="1046"/>
      <c r="E33" s="1047"/>
      <c r="F33" s="1047"/>
      <c r="G33" s="1047"/>
      <c r="H33" s="1047"/>
      <c r="I33" s="1047"/>
      <c r="J33" s="1048"/>
      <c r="K33" s="1048"/>
      <c r="L33" s="1048"/>
      <c r="M33" s="1048"/>
      <c r="N33" s="1048"/>
      <c r="O33" s="1048"/>
      <c r="P33" s="1048"/>
      <c r="Q33" s="1048"/>
      <c r="R33" s="1048"/>
      <c r="S33" s="1048"/>
      <c r="T33" s="1048"/>
      <c r="U33" s="1048"/>
      <c r="V33" s="1048"/>
      <c r="W33" s="1048"/>
      <c r="X33" s="344"/>
      <c r="Z33" s="1059"/>
    </row>
    <row r="34" spans="2:26" s="345" customFormat="1" ht="25" customHeight="1">
      <c r="B34" s="1034"/>
      <c r="C34" s="1034"/>
      <c r="D34" s="2259" t="s">
        <v>1249</v>
      </c>
      <c r="E34" s="2260"/>
      <c r="F34" s="2260"/>
      <c r="G34" s="2260"/>
      <c r="H34" s="2260"/>
      <c r="I34" s="2261"/>
      <c r="J34" s="2262" t="str">
        <f>IF(J32="","",ROUNDDOWN(J32/3,-3))</f>
        <v/>
      </c>
      <c r="K34" s="2263"/>
      <c r="L34" s="2263"/>
      <c r="M34" s="2263"/>
      <c r="N34" s="2263"/>
      <c r="O34" s="2263"/>
      <c r="P34" s="2264"/>
      <c r="Q34" s="1044" t="s">
        <v>277</v>
      </c>
      <c r="R34" s="2276" t="s">
        <v>1250</v>
      </c>
      <c r="S34" s="2277"/>
      <c r="T34" s="2277"/>
      <c r="U34" s="2277"/>
      <c r="V34" s="2277"/>
      <c r="W34" s="2277"/>
      <c r="X34" s="344"/>
      <c r="Z34" s="1059"/>
    </row>
    <row r="35" spans="2:26" s="345" customFormat="1" ht="15" customHeight="1">
      <c r="B35" s="1034"/>
      <c r="C35" s="344"/>
      <c r="D35" s="277" t="s">
        <v>1251</v>
      </c>
      <c r="E35" s="1034"/>
      <c r="F35" s="1034"/>
      <c r="G35" s="1034"/>
      <c r="H35" s="1034"/>
      <c r="I35" s="1034"/>
      <c r="J35" s="1034"/>
      <c r="K35" s="1034"/>
      <c r="L35" s="1034"/>
      <c r="M35" s="1034"/>
      <c r="N35" s="1034"/>
      <c r="O35" s="1034"/>
      <c r="P35" s="1034"/>
      <c r="Q35" s="1034"/>
      <c r="R35" s="1040"/>
      <c r="S35" s="1100"/>
      <c r="T35" s="1098"/>
      <c r="U35" s="1040"/>
      <c r="V35" s="1040"/>
      <c r="W35" s="1040"/>
      <c r="X35" s="344"/>
      <c r="Z35" s="1059"/>
    </row>
    <row r="36" spans="2:26" s="345" customFormat="1" ht="25" customHeight="1">
      <c r="B36" s="344"/>
      <c r="C36" s="344"/>
      <c r="D36" s="2255" t="s">
        <v>1163</v>
      </c>
      <c r="E36" s="2255"/>
      <c r="F36" s="2255"/>
      <c r="G36" s="2255"/>
      <c r="H36" s="2255"/>
      <c r="I36" s="2255"/>
      <c r="J36" s="2256" t="str">
        <f>IF(OR(K30="",J34=""),"",MIN(K30,J34))</f>
        <v/>
      </c>
      <c r="K36" s="2256"/>
      <c r="L36" s="2256"/>
      <c r="M36" s="2256"/>
      <c r="N36" s="2256"/>
      <c r="O36" s="2256"/>
      <c r="P36" s="2256"/>
      <c r="Q36" s="1049" t="s">
        <v>1164</v>
      </c>
      <c r="R36" s="2254" t="s">
        <v>1165</v>
      </c>
      <c r="S36" s="2254"/>
      <c r="T36" s="2254"/>
      <c r="U36" s="2254"/>
      <c r="V36" s="2254"/>
      <c r="W36" s="2254"/>
      <c r="X36" s="2254"/>
      <c r="Z36" s="1059"/>
    </row>
    <row r="37" spans="2:26" ht="15" customHeight="1">
      <c r="B37" s="1101"/>
      <c r="C37" s="278"/>
      <c r="D37" s="747" t="s">
        <v>1252</v>
      </c>
      <c r="E37" s="1101"/>
      <c r="F37" s="1101"/>
      <c r="G37" s="1101"/>
      <c r="H37" s="1101"/>
      <c r="I37" s="1101"/>
      <c r="J37" s="1101"/>
      <c r="K37" s="1101"/>
      <c r="L37" s="1101"/>
      <c r="M37" s="1101"/>
      <c r="N37" s="1101"/>
      <c r="O37" s="1101"/>
      <c r="P37" s="1101"/>
      <c r="Q37" s="1101"/>
      <c r="R37" s="1101"/>
      <c r="S37" s="1101"/>
      <c r="T37" s="1101"/>
      <c r="U37" s="1101"/>
      <c r="V37" s="1101"/>
      <c r="W37" s="1101"/>
      <c r="X37" s="278"/>
    </row>
    <row r="38" spans="2:26" s="345" customFormat="1" ht="25" customHeight="1">
      <c r="B38" s="344"/>
      <c r="C38" s="344"/>
      <c r="D38" s="2255" t="s">
        <v>1166</v>
      </c>
      <c r="E38" s="2255"/>
      <c r="F38" s="2255"/>
      <c r="G38" s="2255"/>
      <c r="H38" s="2255"/>
      <c r="I38" s="2255"/>
      <c r="J38" s="2257"/>
      <c r="K38" s="2257"/>
      <c r="L38" s="2257"/>
      <c r="M38" s="2257"/>
      <c r="N38" s="2257"/>
      <c r="O38" s="2257"/>
      <c r="P38" s="2257"/>
      <c r="Q38" s="1049" t="s">
        <v>1167</v>
      </c>
      <c r="R38" s="2258" t="s">
        <v>1168</v>
      </c>
      <c r="S38" s="2258"/>
      <c r="T38" s="2258"/>
      <c r="U38" s="2258"/>
      <c r="V38" s="2258"/>
      <c r="W38" s="2258"/>
      <c r="X38" s="279"/>
      <c r="Z38" s="1059"/>
    </row>
    <row r="39" spans="2:26" ht="26.15" customHeight="1">
      <c r="B39" s="278"/>
      <c r="C39" s="278"/>
      <c r="D39" s="2272" t="s">
        <v>1169</v>
      </c>
      <c r="E39" s="2272"/>
      <c r="F39" s="2272"/>
      <c r="G39" s="2272"/>
      <c r="H39" s="2272"/>
      <c r="I39" s="2272"/>
      <c r="J39" s="2272"/>
      <c r="K39" s="2272"/>
      <c r="L39" s="2272"/>
      <c r="M39" s="2272"/>
      <c r="N39" s="2272"/>
      <c r="O39" s="2272"/>
      <c r="P39" s="2272"/>
      <c r="Q39" s="2272"/>
      <c r="R39" s="2272"/>
      <c r="S39" s="2272"/>
      <c r="T39" s="2272"/>
      <c r="U39" s="2272"/>
      <c r="V39" s="2272"/>
      <c r="W39" s="2272"/>
      <c r="X39" s="1050"/>
    </row>
    <row r="40" spans="2:26" s="345" customFormat="1" ht="15" customHeight="1">
      <c r="B40" s="1042"/>
      <c r="C40" s="344"/>
      <c r="D40" s="277" t="s">
        <v>1253</v>
      </c>
      <c r="E40" s="1042"/>
      <c r="F40" s="1042"/>
      <c r="G40" s="1034"/>
      <c r="H40" s="1034"/>
      <c r="I40" s="1034"/>
      <c r="J40" s="1034"/>
      <c r="K40" s="1034"/>
      <c r="L40" s="1034"/>
      <c r="M40" s="1034"/>
      <c r="N40" s="1034"/>
      <c r="O40" s="1034"/>
      <c r="P40" s="1034"/>
      <c r="Q40" s="1034"/>
      <c r="R40" s="1034"/>
      <c r="S40" s="1034"/>
      <c r="T40" s="1034"/>
      <c r="U40" s="1034"/>
      <c r="V40" s="1034"/>
      <c r="W40" s="1034"/>
      <c r="X40" s="344"/>
      <c r="Z40" s="1059"/>
    </row>
    <row r="41" spans="2:26" s="345" customFormat="1" ht="25" customHeight="1">
      <c r="B41" s="344"/>
      <c r="C41" s="344"/>
      <c r="D41" s="2273" t="s">
        <v>1170</v>
      </c>
      <c r="E41" s="2273"/>
      <c r="F41" s="2273"/>
      <c r="G41" s="2273"/>
      <c r="H41" s="2273"/>
      <c r="I41" s="2273"/>
      <c r="J41" s="2256" t="str">
        <f>IF(J36="","",J36+J38)</f>
        <v/>
      </c>
      <c r="K41" s="2256"/>
      <c r="L41" s="2256"/>
      <c r="M41" s="2256"/>
      <c r="N41" s="2256"/>
      <c r="O41" s="2256"/>
      <c r="P41" s="2256"/>
      <c r="Q41" s="1044" t="s">
        <v>277</v>
      </c>
      <c r="R41" s="2274" t="s">
        <v>1171</v>
      </c>
      <c r="S41" s="2274"/>
      <c r="T41" s="2274"/>
      <c r="U41" s="2274"/>
      <c r="V41" s="2274"/>
      <c r="W41" s="2274"/>
      <c r="X41" s="1051"/>
      <c r="Z41" s="1059"/>
    </row>
    <row r="42" spans="2:26" s="345" customFormat="1" ht="15.75" customHeight="1">
      <c r="B42" s="1034"/>
      <c r="C42" s="1040" t="s">
        <v>1286</v>
      </c>
      <c r="D42" s="1034"/>
      <c r="E42" s="1034"/>
      <c r="F42" s="1034"/>
      <c r="G42" s="1034"/>
      <c r="H42" s="1034"/>
      <c r="I42" s="1034"/>
      <c r="J42" s="344"/>
      <c r="K42" s="1052"/>
      <c r="L42" s="344"/>
      <c r="M42" s="344"/>
      <c r="N42" s="344"/>
      <c r="O42" s="344"/>
      <c r="P42" s="344"/>
      <c r="Q42" s="1034"/>
      <c r="R42" s="1034"/>
      <c r="S42" s="1102"/>
      <c r="T42" s="1034"/>
      <c r="U42" s="1034"/>
      <c r="V42" s="1034"/>
      <c r="W42" s="1034"/>
      <c r="X42" s="344"/>
      <c r="Z42" s="1059"/>
    </row>
    <row r="43" spans="2:26" s="345" customFormat="1" ht="25" customHeight="1">
      <c r="B43" s="344"/>
      <c r="D43" s="2275" t="s">
        <v>413</v>
      </c>
      <c r="E43" s="2260"/>
      <c r="F43" s="2260"/>
      <c r="G43" s="2260"/>
      <c r="H43" s="2260"/>
      <c r="I43" s="2261"/>
      <c r="J43" s="2256">
        <v>200000</v>
      </c>
      <c r="K43" s="2256"/>
      <c r="L43" s="2256"/>
      <c r="M43" s="2256"/>
      <c r="N43" s="2256"/>
      <c r="O43" s="2256"/>
      <c r="P43" s="2256"/>
      <c r="Q43" s="1039" t="s">
        <v>277</v>
      </c>
      <c r="R43" s="2254" t="s">
        <v>750</v>
      </c>
      <c r="S43" s="2254"/>
      <c r="T43" s="2254"/>
      <c r="U43" s="2254"/>
      <c r="V43" s="2254"/>
      <c r="W43" s="2254"/>
      <c r="X43" s="1040"/>
      <c r="Z43" s="1059"/>
    </row>
    <row r="44" spans="2:26" s="345" customFormat="1" ht="15.75" customHeight="1">
      <c r="B44" s="1034"/>
      <c r="C44" s="1040" t="s">
        <v>1287</v>
      </c>
      <c r="D44" s="1034"/>
      <c r="E44" s="1034"/>
      <c r="F44" s="1034"/>
      <c r="G44" s="1034"/>
      <c r="H44" s="1034"/>
      <c r="I44" s="1034"/>
      <c r="J44" s="344"/>
      <c r="K44" s="1052"/>
      <c r="L44" s="344"/>
      <c r="M44" s="344"/>
      <c r="N44" s="344"/>
      <c r="O44" s="344"/>
      <c r="P44" s="344"/>
      <c r="Q44" s="1034"/>
      <c r="R44" s="1034"/>
      <c r="S44" s="1102"/>
      <c r="T44" s="1034"/>
      <c r="U44" s="1034"/>
      <c r="V44" s="1034"/>
      <c r="W44" s="1034"/>
      <c r="X44" s="344"/>
      <c r="Z44" s="1059"/>
    </row>
    <row r="45" spans="2:26" s="345" customFormat="1" ht="25" customHeight="1">
      <c r="B45" s="344"/>
      <c r="D45" s="2250" t="s">
        <v>1172</v>
      </c>
      <c r="E45" s="2251"/>
      <c r="F45" s="2251"/>
      <c r="G45" s="2251"/>
      <c r="H45" s="2251"/>
      <c r="I45" s="2252"/>
      <c r="J45" s="2253">
        <v>0</v>
      </c>
      <c r="K45" s="2253"/>
      <c r="L45" s="2253"/>
      <c r="M45" s="2253"/>
      <c r="N45" s="2253"/>
      <c r="O45" s="2253"/>
      <c r="P45" s="2253"/>
      <c r="Q45" s="1039" t="s">
        <v>277</v>
      </c>
      <c r="R45" s="2254" t="s">
        <v>723</v>
      </c>
      <c r="S45" s="2254"/>
      <c r="T45" s="2254"/>
      <c r="U45" s="2254"/>
      <c r="V45" s="2254"/>
      <c r="W45" s="2254"/>
      <c r="X45" s="1040"/>
      <c r="Z45" s="1061" t="s">
        <v>1337</v>
      </c>
    </row>
    <row r="46" spans="2:26" s="345" customFormat="1" ht="15.75" customHeight="1">
      <c r="B46" s="344"/>
      <c r="D46" s="2267" t="s">
        <v>1173</v>
      </c>
      <c r="E46" s="2267"/>
      <c r="F46" s="2267"/>
      <c r="G46" s="2267"/>
      <c r="H46" s="2267"/>
      <c r="I46" s="2267"/>
      <c r="J46" s="2267"/>
      <c r="K46" s="2267"/>
      <c r="L46" s="2267"/>
      <c r="M46" s="2267"/>
      <c r="N46" s="2267"/>
      <c r="O46" s="2267"/>
      <c r="P46" s="2267"/>
      <c r="Q46" s="2267"/>
      <c r="R46" s="2267"/>
      <c r="S46" s="1050"/>
      <c r="T46" s="1038"/>
      <c r="U46" s="1038"/>
      <c r="V46" s="1038"/>
      <c r="W46" s="1038"/>
      <c r="X46" s="1040"/>
      <c r="Z46" s="1061" t="s">
        <v>1174</v>
      </c>
    </row>
    <row r="47" spans="2:26" s="345" customFormat="1" ht="15.75" customHeight="1">
      <c r="B47" s="344"/>
      <c r="C47" s="1040" t="s">
        <v>1288</v>
      </c>
      <c r="D47" s="1042"/>
      <c r="E47" s="1042"/>
      <c r="F47" s="1042"/>
      <c r="G47" s="1034"/>
      <c r="H47" s="1034"/>
      <c r="I47" s="1034"/>
      <c r="J47" s="344"/>
      <c r="K47" s="344"/>
      <c r="L47" s="344"/>
      <c r="M47" s="344"/>
      <c r="N47" s="344"/>
      <c r="O47" s="344"/>
      <c r="P47" s="344"/>
      <c r="Q47" s="344"/>
      <c r="R47" s="344"/>
      <c r="S47" s="1034"/>
      <c r="T47" s="1034"/>
      <c r="U47" s="1034"/>
      <c r="V47" s="1034"/>
      <c r="W47" s="1034"/>
      <c r="X47" s="344"/>
      <c r="Z47" s="1059"/>
    </row>
    <row r="48" spans="2:26" s="345" customFormat="1" ht="35.15" customHeight="1">
      <c r="B48" s="344"/>
      <c r="D48" s="2259" t="s">
        <v>1175</v>
      </c>
      <c r="E48" s="2268"/>
      <c r="F48" s="2268"/>
      <c r="G48" s="2268"/>
      <c r="H48" s="2268"/>
      <c r="I48" s="2269"/>
      <c r="J48" s="2270" t="str">
        <f>IFERROR((IF(J41="","",MIN(J41,J43))+J45),"")</f>
        <v/>
      </c>
      <c r="K48" s="2270"/>
      <c r="L48" s="2270"/>
      <c r="M48" s="2270"/>
      <c r="N48" s="2270"/>
      <c r="O48" s="2270"/>
      <c r="P48" s="2270"/>
      <c r="Q48" s="1039" t="s">
        <v>277</v>
      </c>
      <c r="R48" s="2271" t="s">
        <v>1176</v>
      </c>
      <c r="S48" s="2271"/>
      <c r="T48" s="2271"/>
      <c r="U48" s="2271"/>
      <c r="V48" s="2271"/>
      <c r="W48" s="2271"/>
      <c r="X48" s="2271"/>
      <c r="Z48" s="1059"/>
    </row>
    <row r="49" spans="2:26" s="345" customFormat="1" ht="15" customHeight="1">
      <c r="B49" s="1053"/>
      <c r="C49" s="1053"/>
      <c r="D49" s="1053"/>
      <c r="E49" s="1053"/>
      <c r="F49" s="1053"/>
      <c r="G49" s="1053"/>
      <c r="H49" s="1053"/>
      <c r="I49" s="1053"/>
      <c r="J49" s="1054"/>
      <c r="K49" s="1054"/>
      <c r="L49" s="1054"/>
      <c r="M49" s="1054"/>
      <c r="N49" s="1054"/>
      <c r="O49" s="1054"/>
      <c r="P49" s="1054"/>
      <c r="Q49" s="1042"/>
      <c r="R49" s="1055"/>
      <c r="S49" s="1055"/>
      <c r="T49" s="1055"/>
      <c r="U49" s="1055"/>
      <c r="V49" s="1055"/>
      <c r="W49" s="1055"/>
      <c r="X49" s="1055"/>
      <c r="Z49" s="1059"/>
    </row>
    <row r="50" spans="2:26" ht="15" customHeight="1">
      <c r="B50" s="278"/>
      <c r="C50" s="278"/>
      <c r="D50" s="278"/>
      <c r="E50" s="278"/>
      <c r="F50" s="278"/>
      <c r="G50" s="278"/>
      <c r="H50" s="278"/>
      <c r="I50" s="278"/>
      <c r="J50" s="278"/>
      <c r="K50" s="278"/>
      <c r="L50" s="278"/>
      <c r="M50" s="278"/>
      <c r="N50" s="278"/>
      <c r="O50" s="278"/>
      <c r="P50" s="278"/>
      <c r="Q50" s="278"/>
      <c r="R50" s="278"/>
      <c r="S50" s="278"/>
      <c r="T50" s="278"/>
      <c r="U50" s="278"/>
      <c r="V50" s="278"/>
      <c r="W50" s="278"/>
      <c r="X50" s="278"/>
    </row>
    <row r="52" spans="2:26" ht="20.149999999999999" customHeight="1">
      <c r="Y52" s="1056"/>
    </row>
  </sheetData>
  <sheetProtection algorithmName="SHA-512" hashValue="p71evjW4XgQk0sf+SihkBFwTnFovr+tUvMf8/QgFfdeIFKfTbBv4L8yXaY4VLDw59+x7/k3/S8Z9oXJsRX1jCw==" saltValue="P14Sg5iXuoi7WvVTmjxuzg==" spinCount="100000" sheet="1" formatCells="0" formatRows="0" insertRows="0" deleteRows="0" selectLockedCells="1" autoFilter="0" pivotTables="0"/>
  <mergeCells count="70">
    <mergeCell ref="D19:I19"/>
    <mergeCell ref="J19:P19"/>
    <mergeCell ref="Q19:R19"/>
    <mergeCell ref="D13:I13"/>
    <mergeCell ref="J13:U13"/>
    <mergeCell ref="D15:I15"/>
    <mergeCell ref="J15:P15"/>
    <mergeCell ref="Q15:W16"/>
    <mergeCell ref="D16:I16"/>
    <mergeCell ref="J16:P16"/>
    <mergeCell ref="D17:I17"/>
    <mergeCell ref="J17:P17"/>
    <mergeCell ref="R17:W17"/>
    <mergeCell ref="D18:I18"/>
    <mergeCell ref="J18:P18"/>
    <mergeCell ref="D25:P25"/>
    <mergeCell ref="D20:I20"/>
    <mergeCell ref="J20:P20"/>
    <mergeCell ref="D21:I21"/>
    <mergeCell ref="J21:P21"/>
    <mergeCell ref="D22:I22"/>
    <mergeCell ref="J22:P22"/>
    <mergeCell ref="R22:W22"/>
    <mergeCell ref="D23:P23"/>
    <mergeCell ref="D24:I24"/>
    <mergeCell ref="J24:P24"/>
    <mergeCell ref="R24:W24"/>
    <mergeCell ref="D26:I26"/>
    <mergeCell ref="J26:P26"/>
    <mergeCell ref="R26:W26"/>
    <mergeCell ref="D27:I27"/>
    <mergeCell ref="J27:P27"/>
    <mergeCell ref="R27:W27"/>
    <mergeCell ref="D34:I34"/>
    <mergeCell ref="J34:P34"/>
    <mergeCell ref="R34:W34"/>
    <mergeCell ref="D28:I28"/>
    <mergeCell ref="J28:P28"/>
    <mergeCell ref="R28:W28"/>
    <mergeCell ref="D30:G30"/>
    <mergeCell ref="H30:I30"/>
    <mergeCell ref="K30:P30"/>
    <mergeCell ref="R30:W30"/>
    <mergeCell ref="D46:R46"/>
    <mergeCell ref="D48:I48"/>
    <mergeCell ref="J48:P48"/>
    <mergeCell ref="R48:X48"/>
    <mergeCell ref="D39:W39"/>
    <mergeCell ref="D41:I41"/>
    <mergeCell ref="J41:P41"/>
    <mergeCell ref="R41:W41"/>
    <mergeCell ref="D43:I43"/>
    <mergeCell ref="J43:P43"/>
    <mergeCell ref="R43:W43"/>
    <mergeCell ref="D8:I8"/>
    <mergeCell ref="J8:V8"/>
    <mergeCell ref="D11:I11"/>
    <mergeCell ref="J11:V11"/>
    <mergeCell ref="D45:I45"/>
    <mergeCell ref="J45:P45"/>
    <mergeCell ref="R45:W45"/>
    <mergeCell ref="D36:I36"/>
    <mergeCell ref="J36:P36"/>
    <mergeCell ref="R36:X36"/>
    <mergeCell ref="D38:I38"/>
    <mergeCell ref="J38:P38"/>
    <mergeCell ref="R38:W38"/>
    <mergeCell ref="D32:I32"/>
    <mergeCell ref="J32:P32"/>
    <mergeCell ref="R32:W32"/>
  </mergeCells>
  <phoneticPr fontId="22"/>
  <conditionalFormatting sqref="B1:B3">
    <cfRule type="expression" dxfId="173" priority="8">
      <formula>_xlfn.ISFORMULA(B1)=TRUE</formula>
    </cfRule>
  </conditionalFormatting>
  <conditionalFormatting sqref="B4:X4 B5 D5:X5 B6:X6 B9:X9 D12:X12 B13:D13 J13 V13:X13 D14:X14 B15:X16 B17:R17 X17 B18:X21 B22:R22 X22 B23:X26 B27:R28 X27:X28 B29 D29:X29 B30:X30 D31:X31 B32:X34 D35:X35 B35:B37 D36 J36 Q36:R36 D37:X37 C38:D38 Q38:R38 D39 X39 B39:B40 D40:X40 D41 Q41:R41 B42:X42 D43 J43 Q43:R43 X43 D45:D46 X45:X46 C47:P47 S47:X47 D48 J48 Q48:R48 B49:R49 B50:X1048576">
    <cfRule type="expression" priority="11">
      <formula>CELL("protect",B4)=0</formula>
    </cfRule>
  </conditionalFormatting>
  <conditionalFormatting sqref="B44:X44 J45 Q45:R45">
    <cfRule type="expression" priority="6">
      <formula>CELL("protect",B44)=0</formula>
    </cfRule>
  </conditionalFormatting>
  <conditionalFormatting sqref="J38">
    <cfRule type="expression" priority="10">
      <formula>CELL("protect",J38)=0</formula>
    </cfRule>
  </conditionalFormatting>
  <conditionalFormatting sqref="J41">
    <cfRule type="expression" priority="9">
      <formula>CELL("protect",J41)=0</formula>
    </cfRule>
  </conditionalFormatting>
  <conditionalFormatting sqref="J45">
    <cfRule type="expression" dxfId="172" priority="3">
      <formula>$J$17&lt;4</formula>
    </cfRule>
  </conditionalFormatting>
  <conditionalFormatting sqref="J15:P19 J22:P22 J24:P24 J27:P27">
    <cfRule type="containsBlanks" dxfId="171" priority="13">
      <formula>LEN(TRIM(J15))=0</formula>
    </cfRule>
  </conditionalFormatting>
  <conditionalFormatting sqref="J20:P20">
    <cfRule type="expression" dxfId="170" priority="12">
      <formula>AND($J$20="",$J$19="ハイブリッド")</formula>
    </cfRule>
  </conditionalFormatting>
  <conditionalFormatting sqref="J38:P38">
    <cfRule type="containsBlanks" dxfId="169" priority="4">
      <formula>LEN(TRIM(J38))=0</formula>
    </cfRule>
  </conditionalFormatting>
  <conditionalFormatting sqref="J45:P45">
    <cfRule type="expression" dxfId="168" priority="2">
      <formula>$J$17=""</formula>
    </cfRule>
    <cfRule type="containsBlanks" dxfId="167" priority="5">
      <formula>LEN(TRIM(J45))=0</formula>
    </cfRule>
    <cfRule type="notContainsBlanks" dxfId="166" priority="14">
      <formula>LEN(TRIM(J45))&gt;0</formula>
    </cfRule>
  </conditionalFormatting>
  <conditionalFormatting sqref="J13:U13">
    <cfRule type="containsBlanks" dxfId="165" priority="7">
      <formula>LEN(TRIM(J13))=0</formula>
    </cfRule>
  </conditionalFormatting>
  <conditionalFormatting sqref="J11:V11">
    <cfRule type="containsBlanks" dxfId="164" priority="1">
      <formula>LEN(TRIM(J11))=0</formula>
    </cfRule>
  </conditionalFormatting>
  <dataValidations count="12">
    <dataValidation type="list" allowBlank="1" showInputMessage="1" showErrorMessage="1" sqref="J45:P45" xr:uid="{0F0158ED-4290-4669-8BC8-FE54FA38B339}">
      <formula1>"0,40000"</formula1>
    </dataValidation>
    <dataValidation type="whole" imeMode="disabled" operator="greaterThanOrEqual" allowBlank="1" showInputMessage="1" showErrorMessage="1" error="整数で入力して下さい。" sqref="J22:P22 J24:P24" xr:uid="{7BB3E3E5-89CA-4CC4-A161-DC533957A6A7}">
      <formula1>0</formula1>
    </dataValidation>
    <dataValidation type="whole" imeMode="disabled" operator="greaterThanOrEqual" allowBlank="1" showInputMessage="1" showErrorMessage="1" error="別機種の④蓄電システム導入補助金申請額を整数で記入してください。" sqref="J38" xr:uid="{C1B6EF6F-A7D0-4125-AD3B-D7FEDA2553C3}">
      <formula1>0</formula1>
    </dataValidation>
    <dataValidation type="whole" imeMode="disabled" operator="greaterThanOrEqual" allowBlank="1" showInputMessage="1" showErrorMessage="1" error="整数で入力して下さい。" sqref="J27:P27" xr:uid="{3763E394-83B8-45BD-8FB6-12CC0A57635D}">
      <formula1>1</formula1>
    </dataValidation>
    <dataValidation type="list" allowBlank="1" showInputMessage="1" showErrorMessage="1" sqref="IF65575 SB65575 ABX65575 ALT65575 AVP65575 BFL65575 BPH65575 BZD65575 CIZ65575 CSV65575 DCR65575 DMN65575 DWJ65575 EGF65575 EQB65575 EZX65575 FJT65575 FTP65575 GDL65575 GNH65575 GXD65575 HGZ65575 HQV65575 IAR65575 IKN65575 IUJ65575 JEF65575 JOB65575 JXX65575 KHT65575 KRP65575 LBL65575 LLH65575 LVD65575 MEZ65575 MOV65575 MYR65575 NIN65575 NSJ65575 OCF65575 OMB65575 OVX65575 PFT65575 PPP65575 PZL65575 QJH65575 QTD65575 RCZ65575 RMV65575 RWR65575 SGN65575 SQJ65575 TAF65575 TKB65575 TTX65575 UDT65575 UNP65575 UXL65575 VHH65575 VRD65575 WAZ65575 WKV65575 WUR65575 IF131111 SB131111 ABX131111 ALT131111 AVP131111 BFL131111 BPH131111 BZD131111 CIZ131111 CSV131111 DCR131111 DMN131111 DWJ131111 EGF131111 EQB131111 EZX131111 FJT131111 FTP131111 GDL131111 GNH131111 GXD131111 HGZ131111 HQV131111 IAR131111 IKN131111 IUJ131111 JEF131111 JOB131111 JXX131111 KHT131111 KRP131111 LBL131111 LLH131111 LVD131111 MEZ131111 MOV131111 MYR131111 NIN131111 NSJ131111 OCF131111 OMB131111 OVX131111 PFT131111 PPP131111 PZL131111 QJH131111 QTD131111 RCZ131111 RMV131111 RWR131111 SGN131111 SQJ131111 TAF131111 TKB131111 TTX131111 UDT131111 UNP131111 UXL131111 VHH131111 VRD131111 WAZ131111 WKV131111 WUR131111 IF196647 SB196647 ABX196647 ALT196647 AVP196647 BFL196647 BPH196647 BZD196647 CIZ196647 CSV196647 DCR196647 DMN196647 DWJ196647 EGF196647 EQB196647 EZX196647 FJT196647 FTP196647 GDL196647 GNH196647 GXD196647 HGZ196647 HQV196647 IAR196647 IKN196647 IUJ196647 JEF196647 JOB196647 JXX196647 KHT196647 KRP196647 LBL196647 LLH196647 LVD196647 MEZ196647 MOV196647 MYR196647 NIN196647 NSJ196647 OCF196647 OMB196647 OVX196647 PFT196647 PPP196647 PZL196647 QJH196647 QTD196647 RCZ196647 RMV196647 RWR196647 SGN196647 SQJ196647 TAF196647 TKB196647 TTX196647 UDT196647 UNP196647 UXL196647 VHH196647 VRD196647 WAZ196647 WKV196647 WUR196647 IF262183 SB262183 ABX262183 ALT262183 AVP262183 BFL262183 BPH262183 BZD262183 CIZ262183 CSV262183 DCR262183 DMN262183 DWJ262183 EGF262183 EQB262183 EZX262183 FJT262183 FTP262183 GDL262183 GNH262183 GXD262183 HGZ262183 HQV262183 IAR262183 IKN262183 IUJ262183 JEF262183 JOB262183 JXX262183 KHT262183 KRP262183 LBL262183 LLH262183 LVD262183 MEZ262183 MOV262183 MYR262183 NIN262183 NSJ262183 OCF262183 OMB262183 OVX262183 PFT262183 PPP262183 PZL262183 QJH262183 QTD262183 RCZ262183 RMV262183 RWR262183 SGN262183 SQJ262183 TAF262183 TKB262183 TTX262183 UDT262183 UNP262183 UXL262183 VHH262183 VRD262183 WAZ262183 WKV262183 WUR262183 IF327719 SB327719 ABX327719 ALT327719 AVP327719 BFL327719 BPH327719 BZD327719 CIZ327719 CSV327719 DCR327719 DMN327719 DWJ327719 EGF327719 EQB327719 EZX327719 FJT327719 FTP327719 GDL327719 GNH327719 GXD327719 HGZ327719 HQV327719 IAR327719 IKN327719 IUJ327719 JEF327719 JOB327719 JXX327719 KHT327719 KRP327719 LBL327719 LLH327719 LVD327719 MEZ327719 MOV327719 MYR327719 NIN327719 NSJ327719 OCF327719 OMB327719 OVX327719 PFT327719 PPP327719 PZL327719 QJH327719 QTD327719 RCZ327719 RMV327719 RWR327719 SGN327719 SQJ327719 TAF327719 TKB327719 TTX327719 UDT327719 UNP327719 UXL327719 VHH327719 VRD327719 WAZ327719 WKV327719 WUR327719 IF393255 SB393255 ABX393255 ALT393255 AVP393255 BFL393255 BPH393255 BZD393255 CIZ393255 CSV393255 DCR393255 DMN393255 DWJ393255 EGF393255 EQB393255 EZX393255 FJT393255 FTP393255 GDL393255 GNH393255 GXD393255 HGZ393255 HQV393255 IAR393255 IKN393255 IUJ393255 JEF393255 JOB393255 JXX393255 KHT393255 KRP393255 LBL393255 LLH393255 LVD393255 MEZ393255 MOV393255 MYR393255 NIN393255 NSJ393255 OCF393255 OMB393255 OVX393255 PFT393255 PPP393255 PZL393255 QJH393255 QTD393255 RCZ393255 RMV393255 RWR393255 SGN393255 SQJ393255 TAF393255 TKB393255 TTX393255 UDT393255 UNP393255 UXL393255 VHH393255 VRD393255 WAZ393255 WKV393255 WUR393255 IF458791 SB458791 ABX458791 ALT458791 AVP458791 BFL458791 BPH458791 BZD458791 CIZ458791 CSV458791 DCR458791 DMN458791 DWJ458791 EGF458791 EQB458791 EZX458791 FJT458791 FTP458791 GDL458791 GNH458791 GXD458791 HGZ458791 HQV458791 IAR458791 IKN458791 IUJ458791 JEF458791 JOB458791 JXX458791 KHT458791 KRP458791 LBL458791 LLH458791 LVD458791 MEZ458791 MOV458791 MYR458791 NIN458791 NSJ458791 OCF458791 OMB458791 OVX458791 PFT458791 PPP458791 PZL458791 QJH458791 QTD458791 RCZ458791 RMV458791 RWR458791 SGN458791 SQJ458791 TAF458791 TKB458791 TTX458791 UDT458791 UNP458791 UXL458791 VHH458791 VRD458791 WAZ458791 WKV458791 WUR458791 IF524327 SB524327 ABX524327 ALT524327 AVP524327 BFL524327 BPH524327 BZD524327 CIZ524327 CSV524327 DCR524327 DMN524327 DWJ524327 EGF524327 EQB524327 EZX524327 FJT524327 FTP524327 GDL524327 GNH524327 GXD524327 HGZ524327 HQV524327 IAR524327 IKN524327 IUJ524327 JEF524327 JOB524327 JXX524327 KHT524327 KRP524327 LBL524327 LLH524327 LVD524327 MEZ524327 MOV524327 MYR524327 NIN524327 NSJ524327 OCF524327 OMB524327 OVX524327 PFT524327 PPP524327 PZL524327 QJH524327 QTD524327 RCZ524327 RMV524327 RWR524327 SGN524327 SQJ524327 TAF524327 TKB524327 TTX524327 UDT524327 UNP524327 UXL524327 VHH524327 VRD524327 WAZ524327 WKV524327 WUR524327 IF589863 SB589863 ABX589863 ALT589863 AVP589863 BFL589863 BPH589863 BZD589863 CIZ589863 CSV589863 DCR589863 DMN589863 DWJ589863 EGF589863 EQB589863 EZX589863 FJT589863 FTP589863 GDL589863 GNH589863 GXD589863 HGZ589863 HQV589863 IAR589863 IKN589863 IUJ589863 JEF589863 JOB589863 JXX589863 KHT589863 KRP589863 LBL589863 LLH589863 LVD589863 MEZ589863 MOV589863 MYR589863 NIN589863 NSJ589863 OCF589863 OMB589863 OVX589863 PFT589863 PPP589863 PZL589863 QJH589863 QTD589863 RCZ589863 RMV589863 RWR589863 SGN589863 SQJ589863 TAF589863 TKB589863 TTX589863 UDT589863 UNP589863 UXL589863 VHH589863 VRD589863 WAZ589863 WKV589863 WUR589863 IF655399 SB655399 ABX655399 ALT655399 AVP655399 BFL655399 BPH655399 BZD655399 CIZ655399 CSV655399 DCR655399 DMN655399 DWJ655399 EGF655399 EQB655399 EZX655399 FJT655399 FTP655399 GDL655399 GNH655399 GXD655399 HGZ655399 HQV655399 IAR655399 IKN655399 IUJ655399 JEF655399 JOB655399 JXX655399 KHT655399 KRP655399 LBL655399 LLH655399 LVD655399 MEZ655399 MOV655399 MYR655399 NIN655399 NSJ655399 OCF655399 OMB655399 OVX655399 PFT655399 PPP655399 PZL655399 QJH655399 QTD655399 RCZ655399 RMV655399 RWR655399 SGN655399 SQJ655399 TAF655399 TKB655399 TTX655399 UDT655399 UNP655399 UXL655399 VHH655399 VRD655399 WAZ655399 WKV655399 WUR655399 IF720935 SB720935 ABX720935 ALT720935 AVP720935 BFL720935 BPH720935 BZD720935 CIZ720935 CSV720935 DCR720935 DMN720935 DWJ720935 EGF720935 EQB720935 EZX720935 FJT720935 FTP720935 GDL720935 GNH720935 GXD720935 HGZ720935 HQV720935 IAR720935 IKN720935 IUJ720935 JEF720935 JOB720935 JXX720935 KHT720935 KRP720935 LBL720935 LLH720935 LVD720935 MEZ720935 MOV720935 MYR720935 NIN720935 NSJ720935 OCF720935 OMB720935 OVX720935 PFT720935 PPP720935 PZL720935 QJH720935 QTD720935 RCZ720935 RMV720935 RWR720935 SGN720935 SQJ720935 TAF720935 TKB720935 TTX720935 UDT720935 UNP720935 UXL720935 VHH720935 VRD720935 WAZ720935 WKV720935 WUR720935 IF786471 SB786471 ABX786471 ALT786471 AVP786471 BFL786471 BPH786471 BZD786471 CIZ786471 CSV786471 DCR786471 DMN786471 DWJ786471 EGF786471 EQB786471 EZX786471 FJT786471 FTP786471 GDL786471 GNH786471 GXD786471 HGZ786471 HQV786471 IAR786471 IKN786471 IUJ786471 JEF786471 JOB786471 JXX786471 KHT786471 KRP786471 LBL786471 LLH786471 LVD786471 MEZ786471 MOV786471 MYR786471 NIN786471 NSJ786471 OCF786471 OMB786471 OVX786471 PFT786471 PPP786471 PZL786471 QJH786471 QTD786471 RCZ786471 RMV786471 RWR786471 SGN786471 SQJ786471 TAF786471 TKB786471 TTX786471 UDT786471 UNP786471 UXL786471 VHH786471 VRD786471 WAZ786471 WKV786471 WUR786471 IF852007 SB852007 ABX852007 ALT852007 AVP852007 BFL852007 BPH852007 BZD852007 CIZ852007 CSV852007 DCR852007 DMN852007 DWJ852007 EGF852007 EQB852007 EZX852007 FJT852007 FTP852007 GDL852007 GNH852007 GXD852007 HGZ852007 HQV852007 IAR852007 IKN852007 IUJ852007 JEF852007 JOB852007 JXX852007 KHT852007 KRP852007 LBL852007 LLH852007 LVD852007 MEZ852007 MOV852007 MYR852007 NIN852007 NSJ852007 OCF852007 OMB852007 OVX852007 PFT852007 PPP852007 PZL852007 QJH852007 QTD852007 RCZ852007 RMV852007 RWR852007 SGN852007 SQJ852007 TAF852007 TKB852007 TTX852007 UDT852007 UNP852007 UXL852007 VHH852007 VRD852007 WAZ852007 WKV852007 WUR852007 IF917543 SB917543 ABX917543 ALT917543 AVP917543 BFL917543 BPH917543 BZD917543 CIZ917543 CSV917543 DCR917543 DMN917543 DWJ917543 EGF917543 EQB917543 EZX917543 FJT917543 FTP917543 GDL917543 GNH917543 GXD917543 HGZ917543 HQV917543 IAR917543 IKN917543 IUJ917543 JEF917543 JOB917543 JXX917543 KHT917543 KRP917543 LBL917543 LLH917543 LVD917543 MEZ917543 MOV917543 MYR917543 NIN917543 NSJ917543 OCF917543 OMB917543 OVX917543 PFT917543 PPP917543 PZL917543 QJH917543 QTD917543 RCZ917543 RMV917543 RWR917543 SGN917543 SQJ917543 TAF917543 TKB917543 TTX917543 UDT917543 UNP917543 UXL917543 VHH917543 VRD917543 WAZ917543 WKV917543 WUR917543 IF983079 SB983079 ABX983079 ALT983079 AVP983079 BFL983079 BPH983079 BZD983079 CIZ983079 CSV983079 DCR983079 DMN983079 DWJ983079 EGF983079 EQB983079 EZX983079 FJT983079 FTP983079 GDL983079 GNH983079 GXD983079 HGZ983079 HQV983079 IAR983079 IKN983079 IUJ983079 JEF983079 JOB983079 JXX983079 KHT983079 KRP983079 LBL983079 LLH983079 LVD983079 MEZ983079 MOV983079 MYR983079 NIN983079 NSJ983079 OCF983079 OMB983079 OVX983079 PFT983079 PPP983079 PZL983079 QJH983079 QTD983079 RCZ983079 RMV983079 RWR983079 SGN983079 SQJ983079 TAF983079 TKB983079 TTX983079 UDT983079 UNP983079 UXL983079 VHH983079 VRD983079 WAZ983079 WKV983079 WUR983079 IF65573 SB65573 ABX65573 ALT65573 AVP65573 BFL65573 BPH65573 BZD65573 CIZ65573 CSV65573 DCR65573 DMN65573 DWJ65573 EGF65573 EQB65573 EZX65573 FJT65573 FTP65573 GDL65573 GNH65573 GXD65573 HGZ65573 HQV65573 IAR65573 IKN65573 IUJ65573 JEF65573 JOB65573 JXX65573 KHT65573 KRP65573 LBL65573 LLH65573 LVD65573 MEZ65573 MOV65573 MYR65573 NIN65573 NSJ65573 OCF65573 OMB65573 OVX65573 PFT65573 PPP65573 PZL65573 QJH65573 QTD65573 RCZ65573 RMV65573 RWR65573 SGN65573 SQJ65573 TAF65573 TKB65573 TTX65573 UDT65573 UNP65573 UXL65573 VHH65573 VRD65573 WAZ65573 WKV65573 WUR65573 IF131109 SB131109 ABX131109 ALT131109 AVP131109 BFL131109 BPH131109 BZD131109 CIZ131109 CSV131109 DCR131109 DMN131109 DWJ131109 EGF131109 EQB131109 EZX131109 FJT131109 FTP131109 GDL131109 GNH131109 GXD131109 HGZ131109 HQV131109 IAR131109 IKN131109 IUJ131109 JEF131109 JOB131109 JXX131109 KHT131109 KRP131109 LBL131109 LLH131109 LVD131109 MEZ131109 MOV131109 MYR131109 NIN131109 NSJ131109 OCF131109 OMB131109 OVX131109 PFT131109 PPP131109 PZL131109 QJH131109 QTD131109 RCZ131109 RMV131109 RWR131109 SGN131109 SQJ131109 TAF131109 TKB131109 TTX131109 UDT131109 UNP131109 UXL131109 VHH131109 VRD131109 WAZ131109 WKV131109 WUR131109 IF196645 SB196645 ABX196645 ALT196645 AVP196645 BFL196645 BPH196645 BZD196645 CIZ196645 CSV196645 DCR196645 DMN196645 DWJ196645 EGF196645 EQB196645 EZX196645 FJT196645 FTP196645 GDL196645 GNH196645 GXD196645 HGZ196645 HQV196645 IAR196645 IKN196645 IUJ196645 JEF196645 JOB196645 JXX196645 KHT196645 KRP196645 LBL196645 LLH196645 LVD196645 MEZ196645 MOV196645 MYR196645 NIN196645 NSJ196645 OCF196645 OMB196645 OVX196645 PFT196645 PPP196645 PZL196645 QJH196645 QTD196645 RCZ196645 RMV196645 RWR196645 SGN196645 SQJ196645 TAF196645 TKB196645 TTX196645 UDT196645 UNP196645 UXL196645 VHH196645 VRD196645 WAZ196645 WKV196645 WUR196645 IF262181 SB262181 ABX262181 ALT262181 AVP262181 BFL262181 BPH262181 BZD262181 CIZ262181 CSV262181 DCR262181 DMN262181 DWJ262181 EGF262181 EQB262181 EZX262181 FJT262181 FTP262181 GDL262181 GNH262181 GXD262181 HGZ262181 HQV262181 IAR262181 IKN262181 IUJ262181 JEF262181 JOB262181 JXX262181 KHT262181 KRP262181 LBL262181 LLH262181 LVD262181 MEZ262181 MOV262181 MYR262181 NIN262181 NSJ262181 OCF262181 OMB262181 OVX262181 PFT262181 PPP262181 PZL262181 QJH262181 QTD262181 RCZ262181 RMV262181 RWR262181 SGN262181 SQJ262181 TAF262181 TKB262181 TTX262181 UDT262181 UNP262181 UXL262181 VHH262181 VRD262181 WAZ262181 WKV262181 WUR262181 IF327717 SB327717 ABX327717 ALT327717 AVP327717 BFL327717 BPH327717 BZD327717 CIZ327717 CSV327717 DCR327717 DMN327717 DWJ327717 EGF327717 EQB327717 EZX327717 FJT327717 FTP327717 GDL327717 GNH327717 GXD327717 HGZ327717 HQV327717 IAR327717 IKN327717 IUJ327717 JEF327717 JOB327717 JXX327717 KHT327717 KRP327717 LBL327717 LLH327717 LVD327717 MEZ327717 MOV327717 MYR327717 NIN327717 NSJ327717 OCF327717 OMB327717 OVX327717 PFT327717 PPP327717 PZL327717 QJH327717 QTD327717 RCZ327717 RMV327717 RWR327717 SGN327717 SQJ327717 TAF327717 TKB327717 TTX327717 UDT327717 UNP327717 UXL327717 VHH327717 VRD327717 WAZ327717 WKV327717 WUR327717 IF393253 SB393253 ABX393253 ALT393253 AVP393253 BFL393253 BPH393253 BZD393253 CIZ393253 CSV393253 DCR393253 DMN393253 DWJ393253 EGF393253 EQB393253 EZX393253 FJT393253 FTP393253 GDL393253 GNH393253 GXD393253 HGZ393253 HQV393253 IAR393253 IKN393253 IUJ393253 JEF393253 JOB393253 JXX393253 KHT393253 KRP393253 LBL393253 LLH393253 LVD393253 MEZ393253 MOV393253 MYR393253 NIN393253 NSJ393253 OCF393253 OMB393253 OVX393253 PFT393253 PPP393253 PZL393253 QJH393253 QTD393253 RCZ393253 RMV393253 RWR393253 SGN393253 SQJ393253 TAF393253 TKB393253 TTX393253 UDT393253 UNP393253 UXL393253 VHH393253 VRD393253 WAZ393253 WKV393253 WUR393253 IF458789 SB458789 ABX458789 ALT458789 AVP458789 BFL458789 BPH458789 BZD458789 CIZ458789 CSV458789 DCR458789 DMN458789 DWJ458789 EGF458789 EQB458789 EZX458789 FJT458789 FTP458789 GDL458789 GNH458789 GXD458789 HGZ458789 HQV458789 IAR458789 IKN458789 IUJ458789 JEF458789 JOB458789 JXX458789 KHT458789 KRP458789 LBL458789 LLH458789 LVD458789 MEZ458789 MOV458789 MYR458789 NIN458789 NSJ458789 OCF458789 OMB458789 OVX458789 PFT458789 PPP458789 PZL458789 QJH458789 QTD458789 RCZ458789 RMV458789 RWR458789 SGN458789 SQJ458789 TAF458789 TKB458789 TTX458789 UDT458789 UNP458789 UXL458789 VHH458789 VRD458789 WAZ458789 WKV458789 WUR458789 IF524325 SB524325 ABX524325 ALT524325 AVP524325 BFL524325 BPH524325 BZD524325 CIZ524325 CSV524325 DCR524325 DMN524325 DWJ524325 EGF524325 EQB524325 EZX524325 FJT524325 FTP524325 GDL524325 GNH524325 GXD524325 HGZ524325 HQV524325 IAR524325 IKN524325 IUJ524325 JEF524325 JOB524325 JXX524325 KHT524325 KRP524325 LBL524325 LLH524325 LVD524325 MEZ524325 MOV524325 MYR524325 NIN524325 NSJ524325 OCF524325 OMB524325 OVX524325 PFT524325 PPP524325 PZL524325 QJH524325 QTD524325 RCZ524325 RMV524325 RWR524325 SGN524325 SQJ524325 TAF524325 TKB524325 TTX524325 UDT524325 UNP524325 UXL524325 VHH524325 VRD524325 WAZ524325 WKV524325 WUR524325 IF589861 SB589861 ABX589861 ALT589861 AVP589861 BFL589861 BPH589861 BZD589861 CIZ589861 CSV589861 DCR589861 DMN589861 DWJ589861 EGF589861 EQB589861 EZX589861 FJT589861 FTP589861 GDL589861 GNH589861 GXD589861 HGZ589861 HQV589861 IAR589861 IKN589861 IUJ589861 JEF589861 JOB589861 JXX589861 KHT589861 KRP589861 LBL589861 LLH589861 LVD589861 MEZ589861 MOV589861 MYR589861 NIN589861 NSJ589861 OCF589861 OMB589861 OVX589861 PFT589861 PPP589861 PZL589861 QJH589861 QTD589861 RCZ589861 RMV589861 RWR589861 SGN589861 SQJ589861 TAF589861 TKB589861 TTX589861 UDT589861 UNP589861 UXL589861 VHH589861 VRD589861 WAZ589861 WKV589861 WUR589861 IF655397 SB655397 ABX655397 ALT655397 AVP655397 BFL655397 BPH655397 BZD655397 CIZ655397 CSV655397 DCR655397 DMN655397 DWJ655397 EGF655397 EQB655397 EZX655397 FJT655397 FTP655397 GDL655397 GNH655397 GXD655397 HGZ655397 HQV655397 IAR655397 IKN655397 IUJ655397 JEF655397 JOB655397 JXX655397 KHT655397 KRP655397 LBL655397 LLH655397 LVD655397 MEZ655397 MOV655397 MYR655397 NIN655397 NSJ655397 OCF655397 OMB655397 OVX655397 PFT655397 PPP655397 PZL655397 QJH655397 QTD655397 RCZ655397 RMV655397 RWR655397 SGN655397 SQJ655397 TAF655397 TKB655397 TTX655397 UDT655397 UNP655397 UXL655397 VHH655397 VRD655397 WAZ655397 WKV655397 WUR655397 IF720933 SB720933 ABX720933 ALT720933 AVP720933 BFL720933 BPH720933 BZD720933 CIZ720933 CSV720933 DCR720933 DMN720933 DWJ720933 EGF720933 EQB720933 EZX720933 FJT720933 FTP720933 GDL720933 GNH720933 GXD720933 HGZ720933 HQV720933 IAR720933 IKN720933 IUJ720933 JEF720933 JOB720933 JXX720933 KHT720933 KRP720933 LBL720933 LLH720933 LVD720933 MEZ720933 MOV720933 MYR720933 NIN720933 NSJ720933 OCF720933 OMB720933 OVX720933 PFT720933 PPP720933 PZL720933 QJH720933 QTD720933 RCZ720933 RMV720933 RWR720933 SGN720933 SQJ720933 TAF720933 TKB720933 TTX720933 UDT720933 UNP720933 UXL720933 VHH720933 VRD720933 WAZ720933 WKV720933 WUR720933 IF786469 SB786469 ABX786469 ALT786469 AVP786469 BFL786469 BPH786469 BZD786469 CIZ786469 CSV786469 DCR786469 DMN786469 DWJ786469 EGF786469 EQB786469 EZX786469 FJT786469 FTP786469 GDL786469 GNH786469 GXD786469 HGZ786469 HQV786469 IAR786469 IKN786469 IUJ786469 JEF786469 JOB786469 JXX786469 KHT786469 KRP786469 LBL786469 LLH786469 LVD786469 MEZ786469 MOV786469 MYR786469 NIN786469 NSJ786469 OCF786469 OMB786469 OVX786469 PFT786469 PPP786469 PZL786469 QJH786469 QTD786469 RCZ786469 RMV786469 RWR786469 SGN786469 SQJ786469 TAF786469 TKB786469 TTX786469 UDT786469 UNP786469 UXL786469 VHH786469 VRD786469 WAZ786469 WKV786469 WUR786469 IF852005 SB852005 ABX852005 ALT852005 AVP852005 BFL852005 BPH852005 BZD852005 CIZ852005 CSV852005 DCR852005 DMN852005 DWJ852005 EGF852005 EQB852005 EZX852005 FJT852005 FTP852005 GDL852005 GNH852005 GXD852005 HGZ852005 HQV852005 IAR852005 IKN852005 IUJ852005 JEF852005 JOB852005 JXX852005 KHT852005 KRP852005 LBL852005 LLH852005 LVD852005 MEZ852005 MOV852005 MYR852005 NIN852005 NSJ852005 OCF852005 OMB852005 OVX852005 PFT852005 PPP852005 PZL852005 QJH852005 QTD852005 RCZ852005 RMV852005 RWR852005 SGN852005 SQJ852005 TAF852005 TKB852005 TTX852005 UDT852005 UNP852005 UXL852005 VHH852005 VRD852005 WAZ852005 WKV852005 WUR852005 IF917541 SB917541 ABX917541 ALT917541 AVP917541 BFL917541 BPH917541 BZD917541 CIZ917541 CSV917541 DCR917541 DMN917541 DWJ917541 EGF917541 EQB917541 EZX917541 FJT917541 FTP917541 GDL917541 GNH917541 GXD917541 HGZ917541 HQV917541 IAR917541 IKN917541 IUJ917541 JEF917541 JOB917541 JXX917541 KHT917541 KRP917541 LBL917541 LLH917541 LVD917541 MEZ917541 MOV917541 MYR917541 NIN917541 NSJ917541 OCF917541 OMB917541 OVX917541 PFT917541 PPP917541 PZL917541 QJH917541 QTD917541 RCZ917541 RMV917541 RWR917541 SGN917541 SQJ917541 TAF917541 TKB917541 TTX917541 UDT917541 UNP917541 UXL917541 VHH917541 VRD917541 WAZ917541 WKV917541 WUR917541 IF983077 SB983077 ABX983077 ALT983077 AVP983077 BFL983077 BPH983077 BZD983077 CIZ983077 CSV983077 DCR983077 DMN983077 DWJ983077 EGF983077 EQB983077 EZX983077 FJT983077 FTP983077 GDL983077 GNH983077 GXD983077 HGZ983077 HQV983077 IAR983077 IKN983077 IUJ983077 JEF983077 JOB983077 JXX983077 KHT983077 KRP983077 LBL983077 LLH983077 LVD983077 MEZ983077 MOV983077 MYR983077 NIN983077 NSJ983077 OCF983077 OMB983077 OVX983077 PFT983077 PPP983077 PZL983077 QJH983077 QTD983077 RCZ983077 RMV983077 RWR983077 SGN983077 SQJ983077 TAF983077 TKB983077 TTX983077 UDT983077 UNP983077 UXL983077 VHH983077 VRD983077 WAZ983077 WKV983077 WUR983077 X983077 X917541 X852005 X786469 X720933 X655397 X589861 X524325 X458789 X393253 X327717 X262181 X196645 X131109 X65573 X983079 X917543 X852007 X786471 X720935 X655399 X589863 X524327 X458791 X393255 X327719 X262183 X196647 X131111 X65575" xr:uid="{75BCEF59-F095-4060-A729-8E20E83926A8}">
      <formula1>"無,有"</formula1>
    </dataValidation>
    <dataValidation type="list" allowBlank="1" showInputMessage="1" showErrorMessage="1" sqref="WUD982997:WUJ982997 HR19:HX19 RN19:RT19 ABJ19:ABP19 ALF19:ALL19 AVB19:AVH19 BEX19:BFD19 BOT19:BOZ19 BYP19:BYV19 CIL19:CIR19 CSH19:CSN19 DCD19:DCJ19 DLZ19:DMF19 DVV19:DWB19 EFR19:EFX19 EPN19:EPT19 EZJ19:EZP19 FJF19:FJL19 FTB19:FTH19 GCX19:GDD19 GMT19:GMZ19 GWP19:GWV19 HGL19:HGR19 HQH19:HQN19 IAD19:IAJ19 IJZ19:IKF19 ITV19:IUB19 JDR19:JDX19 JNN19:JNT19 JXJ19:JXP19 KHF19:KHL19 KRB19:KRH19 LAX19:LBD19 LKT19:LKZ19 LUP19:LUV19 MEL19:MER19 MOH19:MON19 MYD19:MYJ19 NHZ19:NIF19 NRV19:NSB19 OBR19:OBX19 OLN19:OLT19 OVJ19:OVP19 PFF19:PFL19 PPB19:PPH19 PYX19:PZD19 QIT19:QIZ19 QSP19:QSV19 RCL19:RCR19 RMH19:RMN19 RWD19:RWJ19 SFZ19:SGF19 SPV19:SQB19 SZR19:SZX19 TJN19:TJT19 TTJ19:TTP19 UDF19:UDL19 UNB19:UNH19 UWX19:UXD19 VGT19:VGZ19 VQP19:VQV19 WAL19:WAR19 WKH19:WKN19 WUD19:WUJ19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xr:uid="{B2620CF0-56C5-47D9-B8E2-6F11964CE2BF}">
      <formula1>"専用,ハイブリット"</formula1>
    </dataValidation>
    <dataValidation type="custom" imeMode="disabled" allowBlank="1" showInputMessage="1" showErrorMessage="1" error="小数点以下は第一位まで、二位以下切り捨てで入力して下さい。" sqref="HR17:HX17 RN17:RT17 ABJ17:ABP17 ALF17:ALL17 AVB17:AVH17 BEX17:BFD17 BOT17:BOZ17 BYP17:BYV17 CIL17:CIR17 CSH17:CSN17 DCD17:DCJ17 DLZ17:DMF17 DVV17:DWB17 EFR17:EFX17 EPN17:EPT17 EZJ17:EZP17 FJF17:FJL17 FTB17:FTH17 GCX17:GDD17 GMT17:GMZ17 GWP17:GWV17 HGL17:HGR17 HQH17:HQN17 IAD17:IAJ17 IJZ17:IKF17 ITV17:IUB17 JDR17:JDX17 JNN17:JNT17 JXJ17:JXP17 KHF17:KHL17 KRB17:KRH17 LAX17:LBD17 LKT17:LKZ17 LUP17:LUV17 MEL17:MER17 MOH17:MON17 MYD17:MYJ17 NHZ17:NIF17 NRV17:NSB17 OBR17:OBX17 OLN17:OLT17 OVJ17:OVP17 PFF17:PFL17 PPB17:PPH17 PYX17:PZD17 QIT17:QIZ17 QSP17:QSV17 RCL17:RCR17 RMH17:RMN17 RWD17:RWJ17 SFZ17:SGF17 SPV17:SQB17 SZR17:SZX17 TJN17:TJT17 TTJ17:TTP17 UDF17:UDL17 UNB17:UNH17 UWX17:UXD17 VGT17:VGZ17 VQP17:VQV17 WAL17:WAR17 WKH17:WKN17 WUD17:WUJ17 J65490:P65490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J131026:P131026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J196562:P196562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J262098:P262098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J327634:P327634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J393170:P393170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J458706:P458706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J524242:P524242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J589778:P589778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J655314:P655314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J720850:P720850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J786386:P786386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J851922:P851922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J917458:P917458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J982994:P982994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J20:P20 J17:P18" xr:uid="{43CBCACF-0AB2-4D0D-B8CB-79856E51FFA8}">
      <formula1>J17-ROUNDDOWN(J17,1)=0</formula1>
    </dataValidation>
    <dataValidation type="list" allowBlank="1" showInputMessage="1" showErrorMessage="1" sqref="J65487:K65487 HR65487:HS65487 RN65487:RO65487 ABJ65487:ABK65487 ALF65487:ALG65487 AVB65487:AVC65487 BEX65487:BEY65487 BOT65487:BOU65487 BYP65487:BYQ65487 CIL65487:CIM65487 CSH65487:CSI65487 DCD65487:DCE65487 DLZ65487:DMA65487 DVV65487:DVW65487 EFR65487:EFS65487 EPN65487:EPO65487 EZJ65487:EZK65487 FJF65487:FJG65487 FTB65487:FTC65487 GCX65487:GCY65487 GMT65487:GMU65487 GWP65487:GWQ65487 HGL65487:HGM65487 HQH65487:HQI65487 IAD65487:IAE65487 IJZ65487:IKA65487 ITV65487:ITW65487 JDR65487:JDS65487 JNN65487:JNO65487 JXJ65487:JXK65487 KHF65487:KHG65487 KRB65487:KRC65487 LAX65487:LAY65487 LKT65487:LKU65487 LUP65487:LUQ65487 MEL65487:MEM65487 MOH65487:MOI65487 MYD65487:MYE65487 NHZ65487:NIA65487 NRV65487:NRW65487 OBR65487:OBS65487 OLN65487:OLO65487 OVJ65487:OVK65487 PFF65487:PFG65487 PPB65487:PPC65487 PYX65487:PYY65487 QIT65487:QIU65487 QSP65487:QSQ65487 RCL65487:RCM65487 RMH65487:RMI65487 RWD65487:RWE65487 SFZ65487:SGA65487 SPV65487:SPW65487 SZR65487:SZS65487 TJN65487:TJO65487 TTJ65487:TTK65487 UDF65487:UDG65487 UNB65487:UNC65487 UWX65487:UWY65487 VGT65487:VGU65487 VQP65487:VQQ65487 WAL65487:WAM65487 WKH65487:WKI65487 WUD65487:WUE65487 J131023:K131023 HR131023:HS131023 RN131023:RO131023 ABJ131023:ABK131023 ALF131023:ALG131023 AVB131023:AVC131023 BEX131023:BEY131023 BOT131023:BOU131023 BYP131023:BYQ131023 CIL131023:CIM131023 CSH131023:CSI131023 DCD131023:DCE131023 DLZ131023:DMA131023 DVV131023:DVW131023 EFR131023:EFS131023 EPN131023:EPO131023 EZJ131023:EZK131023 FJF131023:FJG131023 FTB131023:FTC131023 GCX131023:GCY131023 GMT131023:GMU131023 GWP131023:GWQ131023 HGL131023:HGM131023 HQH131023:HQI131023 IAD131023:IAE131023 IJZ131023:IKA131023 ITV131023:ITW131023 JDR131023:JDS131023 JNN131023:JNO131023 JXJ131023:JXK131023 KHF131023:KHG131023 KRB131023:KRC131023 LAX131023:LAY131023 LKT131023:LKU131023 LUP131023:LUQ131023 MEL131023:MEM131023 MOH131023:MOI131023 MYD131023:MYE131023 NHZ131023:NIA131023 NRV131023:NRW131023 OBR131023:OBS131023 OLN131023:OLO131023 OVJ131023:OVK131023 PFF131023:PFG131023 PPB131023:PPC131023 PYX131023:PYY131023 QIT131023:QIU131023 QSP131023:QSQ131023 RCL131023:RCM131023 RMH131023:RMI131023 RWD131023:RWE131023 SFZ131023:SGA131023 SPV131023:SPW131023 SZR131023:SZS131023 TJN131023:TJO131023 TTJ131023:TTK131023 UDF131023:UDG131023 UNB131023:UNC131023 UWX131023:UWY131023 VGT131023:VGU131023 VQP131023:VQQ131023 WAL131023:WAM131023 WKH131023:WKI131023 WUD131023:WUE131023 J196559:K196559 HR196559:HS196559 RN196559:RO196559 ABJ196559:ABK196559 ALF196559:ALG196559 AVB196559:AVC196559 BEX196559:BEY196559 BOT196559:BOU196559 BYP196559:BYQ196559 CIL196559:CIM196559 CSH196559:CSI196559 DCD196559:DCE196559 DLZ196559:DMA196559 DVV196559:DVW196559 EFR196559:EFS196559 EPN196559:EPO196559 EZJ196559:EZK196559 FJF196559:FJG196559 FTB196559:FTC196559 GCX196559:GCY196559 GMT196559:GMU196559 GWP196559:GWQ196559 HGL196559:HGM196559 HQH196559:HQI196559 IAD196559:IAE196559 IJZ196559:IKA196559 ITV196559:ITW196559 JDR196559:JDS196559 JNN196559:JNO196559 JXJ196559:JXK196559 KHF196559:KHG196559 KRB196559:KRC196559 LAX196559:LAY196559 LKT196559:LKU196559 LUP196559:LUQ196559 MEL196559:MEM196559 MOH196559:MOI196559 MYD196559:MYE196559 NHZ196559:NIA196559 NRV196559:NRW196559 OBR196559:OBS196559 OLN196559:OLO196559 OVJ196559:OVK196559 PFF196559:PFG196559 PPB196559:PPC196559 PYX196559:PYY196559 QIT196559:QIU196559 QSP196559:QSQ196559 RCL196559:RCM196559 RMH196559:RMI196559 RWD196559:RWE196559 SFZ196559:SGA196559 SPV196559:SPW196559 SZR196559:SZS196559 TJN196559:TJO196559 TTJ196559:TTK196559 UDF196559:UDG196559 UNB196559:UNC196559 UWX196559:UWY196559 VGT196559:VGU196559 VQP196559:VQQ196559 WAL196559:WAM196559 WKH196559:WKI196559 WUD196559:WUE196559 J262095:K262095 HR262095:HS262095 RN262095:RO262095 ABJ262095:ABK262095 ALF262095:ALG262095 AVB262095:AVC262095 BEX262095:BEY262095 BOT262095:BOU262095 BYP262095:BYQ262095 CIL262095:CIM262095 CSH262095:CSI262095 DCD262095:DCE262095 DLZ262095:DMA262095 DVV262095:DVW262095 EFR262095:EFS262095 EPN262095:EPO262095 EZJ262095:EZK262095 FJF262095:FJG262095 FTB262095:FTC262095 GCX262095:GCY262095 GMT262095:GMU262095 GWP262095:GWQ262095 HGL262095:HGM262095 HQH262095:HQI262095 IAD262095:IAE262095 IJZ262095:IKA262095 ITV262095:ITW262095 JDR262095:JDS262095 JNN262095:JNO262095 JXJ262095:JXK262095 KHF262095:KHG262095 KRB262095:KRC262095 LAX262095:LAY262095 LKT262095:LKU262095 LUP262095:LUQ262095 MEL262095:MEM262095 MOH262095:MOI262095 MYD262095:MYE262095 NHZ262095:NIA262095 NRV262095:NRW262095 OBR262095:OBS262095 OLN262095:OLO262095 OVJ262095:OVK262095 PFF262095:PFG262095 PPB262095:PPC262095 PYX262095:PYY262095 QIT262095:QIU262095 QSP262095:QSQ262095 RCL262095:RCM262095 RMH262095:RMI262095 RWD262095:RWE262095 SFZ262095:SGA262095 SPV262095:SPW262095 SZR262095:SZS262095 TJN262095:TJO262095 TTJ262095:TTK262095 UDF262095:UDG262095 UNB262095:UNC262095 UWX262095:UWY262095 VGT262095:VGU262095 VQP262095:VQQ262095 WAL262095:WAM262095 WKH262095:WKI262095 WUD262095:WUE262095 J327631:K327631 HR327631:HS327631 RN327631:RO327631 ABJ327631:ABK327631 ALF327631:ALG327631 AVB327631:AVC327631 BEX327631:BEY327631 BOT327631:BOU327631 BYP327631:BYQ327631 CIL327631:CIM327631 CSH327631:CSI327631 DCD327631:DCE327631 DLZ327631:DMA327631 DVV327631:DVW327631 EFR327631:EFS327631 EPN327631:EPO327631 EZJ327631:EZK327631 FJF327631:FJG327631 FTB327631:FTC327631 GCX327631:GCY327631 GMT327631:GMU327631 GWP327631:GWQ327631 HGL327631:HGM327631 HQH327631:HQI327631 IAD327631:IAE327631 IJZ327631:IKA327631 ITV327631:ITW327631 JDR327631:JDS327631 JNN327631:JNO327631 JXJ327631:JXK327631 KHF327631:KHG327631 KRB327631:KRC327631 LAX327631:LAY327631 LKT327631:LKU327631 LUP327631:LUQ327631 MEL327631:MEM327631 MOH327631:MOI327631 MYD327631:MYE327631 NHZ327631:NIA327631 NRV327631:NRW327631 OBR327631:OBS327631 OLN327631:OLO327631 OVJ327631:OVK327631 PFF327631:PFG327631 PPB327631:PPC327631 PYX327631:PYY327631 QIT327631:QIU327631 QSP327631:QSQ327631 RCL327631:RCM327631 RMH327631:RMI327631 RWD327631:RWE327631 SFZ327631:SGA327631 SPV327631:SPW327631 SZR327631:SZS327631 TJN327631:TJO327631 TTJ327631:TTK327631 UDF327631:UDG327631 UNB327631:UNC327631 UWX327631:UWY327631 VGT327631:VGU327631 VQP327631:VQQ327631 WAL327631:WAM327631 WKH327631:WKI327631 WUD327631:WUE327631 J393167:K393167 HR393167:HS393167 RN393167:RO393167 ABJ393167:ABK393167 ALF393167:ALG393167 AVB393167:AVC393167 BEX393167:BEY393167 BOT393167:BOU393167 BYP393167:BYQ393167 CIL393167:CIM393167 CSH393167:CSI393167 DCD393167:DCE393167 DLZ393167:DMA393167 DVV393167:DVW393167 EFR393167:EFS393167 EPN393167:EPO393167 EZJ393167:EZK393167 FJF393167:FJG393167 FTB393167:FTC393167 GCX393167:GCY393167 GMT393167:GMU393167 GWP393167:GWQ393167 HGL393167:HGM393167 HQH393167:HQI393167 IAD393167:IAE393167 IJZ393167:IKA393167 ITV393167:ITW393167 JDR393167:JDS393167 JNN393167:JNO393167 JXJ393167:JXK393167 KHF393167:KHG393167 KRB393167:KRC393167 LAX393167:LAY393167 LKT393167:LKU393167 LUP393167:LUQ393167 MEL393167:MEM393167 MOH393167:MOI393167 MYD393167:MYE393167 NHZ393167:NIA393167 NRV393167:NRW393167 OBR393167:OBS393167 OLN393167:OLO393167 OVJ393167:OVK393167 PFF393167:PFG393167 PPB393167:PPC393167 PYX393167:PYY393167 QIT393167:QIU393167 QSP393167:QSQ393167 RCL393167:RCM393167 RMH393167:RMI393167 RWD393167:RWE393167 SFZ393167:SGA393167 SPV393167:SPW393167 SZR393167:SZS393167 TJN393167:TJO393167 TTJ393167:TTK393167 UDF393167:UDG393167 UNB393167:UNC393167 UWX393167:UWY393167 VGT393167:VGU393167 VQP393167:VQQ393167 WAL393167:WAM393167 WKH393167:WKI393167 WUD393167:WUE393167 J458703:K458703 HR458703:HS458703 RN458703:RO458703 ABJ458703:ABK458703 ALF458703:ALG458703 AVB458703:AVC458703 BEX458703:BEY458703 BOT458703:BOU458703 BYP458703:BYQ458703 CIL458703:CIM458703 CSH458703:CSI458703 DCD458703:DCE458703 DLZ458703:DMA458703 DVV458703:DVW458703 EFR458703:EFS458703 EPN458703:EPO458703 EZJ458703:EZK458703 FJF458703:FJG458703 FTB458703:FTC458703 GCX458703:GCY458703 GMT458703:GMU458703 GWP458703:GWQ458703 HGL458703:HGM458703 HQH458703:HQI458703 IAD458703:IAE458703 IJZ458703:IKA458703 ITV458703:ITW458703 JDR458703:JDS458703 JNN458703:JNO458703 JXJ458703:JXK458703 KHF458703:KHG458703 KRB458703:KRC458703 LAX458703:LAY458703 LKT458703:LKU458703 LUP458703:LUQ458703 MEL458703:MEM458703 MOH458703:MOI458703 MYD458703:MYE458703 NHZ458703:NIA458703 NRV458703:NRW458703 OBR458703:OBS458703 OLN458703:OLO458703 OVJ458703:OVK458703 PFF458703:PFG458703 PPB458703:PPC458703 PYX458703:PYY458703 QIT458703:QIU458703 QSP458703:QSQ458703 RCL458703:RCM458703 RMH458703:RMI458703 RWD458703:RWE458703 SFZ458703:SGA458703 SPV458703:SPW458703 SZR458703:SZS458703 TJN458703:TJO458703 TTJ458703:TTK458703 UDF458703:UDG458703 UNB458703:UNC458703 UWX458703:UWY458703 VGT458703:VGU458703 VQP458703:VQQ458703 WAL458703:WAM458703 WKH458703:WKI458703 WUD458703:WUE458703 J524239:K524239 HR524239:HS524239 RN524239:RO524239 ABJ524239:ABK524239 ALF524239:ALG524239 AVB524239:AVC524239 BEX524239:BEY524239 BOT524239:BOU524239 BYP524239:BYQ524239 CIL524239:CIM524239 CSH524239:CSI524239 DCD524239:DCE524239 DLZ524239:DMA524239 DVV524239:DVW524239 EFR524239:EFS524239 EPN524239:EPO524239 EZJ524239:EZK524239 FJF524239:FJG524239 FTB524239:FTC524239 GCX524239:GCY524239 GMT524239:GMU524239 GWP524239:GWQ524239 HGL524239:HGM524239 HQH524239:HQI524239 IAD524239:IAE524239 IJZ524239:IKA524239 ITV524239:ITW524239 JDR524239:JDS524239 JNN524239:JNO524239 JXJ524239:JXK524239 KHF524239:KHG524239 KRB524239:KRC524239 LAX524239:LAY524239 LKT524239:LKU524239 LUP524239:LUQ524239 MEL524239:MEM524239 MOH524239:MOI524239 MYD524239:MYE524239 NHZ524239:NIA524239 NRV524239:NRW524239 OBR524239:OBS524239 OLN524239:OLO524239 OVJ524239:OVK524239 PFF524239:PFG524239 PPB524239:PPC524239 PYX524239:PYY524239 QIT524239:QIU524239 QSP524239:QSQ524239 RCL524239:RCM524239 RMH524239:RMI524239 RWD524239:RWE524239 SFZ524239:SGA524239 SPV524239:SPW524239 SZR524239:SZS524239 TJN524239:TJO524239 TTJ524239:TTK524239 UDF524239:UDG524239 UNB524239:UNC524239 UWX524239:UWY524239 VGT524239:VGU524239 VQP524239:VQQ524239 WAL524239:WAM524239 WKH524239:WKI524239 WUD524239:WUE524239 J589775:K589775 HR589775:HS589775 RN589775:RO589775 ABJ589775:ABK589775 ALF589775:ALG589775 AVB589775:AVC589775 BEX589775:BEY589775 BOT589775:BOU589775 BYP589775:BYQ589775 CIL589775:CIM589775 CSH589775:CSI589775 DCD589775:DCE589775 DLZ589775:DMA589775 DVV589775:DVW589775 EFR589775:EFS589775 EPN589775:EPO589775 EZJ589775:EZK589775 FJF589775:FJG589775 FTB589775:FTC589775 GCX589775:GCY589775 GMT589775:GMU589775 GWP589775:GWQ589775 HGL589775:HGM589775 HQH589775:HQI589775 IAD589775:IAE589775 IJZ589775:IKA589775 ITV589775:ITW589775 JDR589775:JDS589775 JNN589775:JNO589775 JXJ589775:JXK589775 KHF589775:KHG589775 KRB589775:KRC589775 LAX589775:LAY589775 LKT589775:LKU589775 LUP589775:LUQ589775 MEL589775:MEM589775 MOH589775:MOI589775 MYD589775:MYE589775 NHZ589775:NIA589775 NRV589775:NRW589775 OBR589775:OBS589775 OLN589775:OLO589775 OVJ589775:OVK589775 PFF589775:PFG589775 PPB589775:PPC589775 PYX589775:PYY589775 QIT589775:QIU589775 QSP589775:QSQ589775 RCL589775:RCM589775 RMH589775:RMI589775 RWD589775:RWE589775 SFZ589775:SGA589775 SPV589775:SPW589775 SZR589775:SZS589775 TJN589775:TJO589775 TTJ589775:TTK589775 UDF589775:UDG589775 UNB589775:UNC589775 UWX589775:UWY589775 VGT589775:VGU589775 VQP589775:VQQ589775 WAL589775:WAM589775 WKH589775:WKI589775 WUD589775:WUE589775 J655311:K655311 HR655311:HS655311 RN655311:RO655311 ABJ655311:ABK655311 ALF655311:ALG655311 AVB655311:AVC655311 BEX655311:BEY655311 BOT655311:BOU655311 BYP655311:BYQ655311 CIL655311:CIM655311 CSH655311:CSI655311 DCD655311:DCE655311 DLZ655311:DMA655311 DVV655311:DVW655311 EFR655311:EFS655311 EPN655311:EPO655311 EZJ655311:EZK655311 FJF655311:FJG655311 FTB655311:FTC655311 GCX655311:GCY655311 GMT655311:GMU655311 GWP655311:GWQ655311 HGL655311:HGM655311 HQH655311:HQI655311 IAD655311:IAE655311 IJZ655311:IKA655311 ITV655311:ITW655311 JDR655311:JDS655311 JNN655311:JNO655311 JXJ655311:JXK655311 KHF655311:KHG655311 KRB655311:KRC655311 LAX655311:LAY655311 LKT655311:LKU655311 LUP655311:LUQ655311 MEL655311:MEM655311 MOH655311:MOI655311 MYD655311:MYE655311 NHZ655311:NIA655311 NRV655311:NRW655311 OBR655311:OBS655311 OLN655311:OLO655311 OVJ655311:OVK655311 PFF655311:PFG655311 PPB655311:PPC655311 PYX655311:PYY655311 QIT655311:QIU655311 QSP655311:QSQ655311 RCL655311:RCM655311 RMH655311:RMI655311 RWD655311:RWE655311 SFZ655311:SGA655311 SPV655311:SPW655311 SZR655311:SZS655311 TJN655311:TJO655311 TTJ655311:TTK655311 UDF655311:UDG655311 UNB655311:UNC655311 UWX655311:UWY655311 VGT655311:VGU655311 VQP655311:VQQ655311 WAL655311:WAM655311 WKH655311:WKI655311 WUD655311:WUE655311 J720847:K720847 HR720847:HS720847 RN720847:RO720847 ABJ720847:ABK720847 ALF720847:ALG720847 AVB720847:AVC720847 BEX720847:BEY720847 BOT720847:BOU720847 BYP720847:BYQ720847 CIL720847:CIM720847 CSH720847:CSI720847 DCD720847:DCE720847 DLZ720847:DMA720847 DVV720847:DVW720847 EFR720847:EFS720847 EPN720847:EPO720847 EZJ720847:EZK720847 FJF720847:FJG720847 FTB720847:FTC720847 GCX720847:GCY720847 GMT720847:GMU720847 GWP720847:GWQ720847 HGL720847:HGM720847 HQH720847:HQI720847 IAD720847:IAE720847 IJZ720847:IKA720847 ITV720847:ITW720847 JDR720847:JDS720847 JNN720847:JNO720847 JXJ720847:JXK720847 KHF720847:KHG720847 KRB720847:KRC720847 LAX720847:LAY720847 LKT720847:LKU720847 LUP720847:LUQ720847 MEL720847:MEM720847 MOH720847:MOI720847 MYD720847:MYE720847 NHZ720847:NIA720847 NRV720847:NRW720847 OBR720847:OBS720847 OLN720847:OLO720847 OVJ720847:OVK720847 PFF720847:PFG720847 PPB720847:PPC720847 PYX720847:PYY720847 QIT720847:QIU720847 QSP720847:QSQ720847 RCL720847:RCM720847 RMH720847:RMI720847 RWD720847:RWE720847 SFZ720847:SGA720847 SPV720847:SPW720847 SZR720847:SZS720847 TJN720847:TJO720847 TTJ720847:TTK720847 UDF720847:UDG720847 UNB720847:UNC720847 UWX720847:UWY720847 VGT720847:VGU720847 VQP720847:VQQ720847 WAL720847:WAM720847 WKH720847:WKI720847 WUD720847:WUE720847 J786383:K786383 HR786383:HS786383 RN786383:RO786383 ABJ786383:ABK786383 ALF786383:ALG786383 AVB786383:AVC786383 BEX786383:BEY786383 BOT786383:BOU786383 BYP786383:BYQ786383 CIL786383:CIM786383 CSH786383:CSI786383 DCD786383:DCE786383 DLZ786383:DMA786383 DVV786383:DVW786383 EFR786383:EFS786383 EPN786383:EPO786383 EZJ786383:EZK786383 FJF786383:FJG786383 FTB786383:FTC786383 GCX786383:GCY786383 GMT786383:GMU786383 GWP786383:GWQ786383 HGL786383:HGM786383 HQH786383:HQI786383 IAD786383:IAE786383 IJZ786383:IKA786383 ITV786383:ITW786383 JDR786383:JDS786383 JNN786383:JNO786383 JXJ786383:JXK786383 KHF786383:KHG786383 KRB786383:KRC786383 LAX786383:LAY786383 LKT786383:LKU786383 LUP786383:LUQ786383 MEL786383:MEM786383 MOH786383:MOI786383 MYD786383:MYE786383 NHZ786383:NIA786383 NRV786383:NRW786383 OBR786383:OBS786383 OLN786383:OLO786383 OVJ786383:OVK786383 PFF786383:PFG786383 PPB786383:PPC786383 PYX786383:PYY786383 QIT786383:QIU786383 QSP786383:QSQ786383 RCL786383:RCM786383 RMH786383:RMI786383 RWD786383:RWE786383 SFZ786383:SGA786383 SPV786383:SPW786383 SZR786383:SZS786383 TJN786383:TJO786383 TTJ786383:TTK786383 UDF786383:UDG786383 UNB786383:UNC786383 UWX786383:UWY786383 VGT786383:VGU786383 VQP786383:VQQ786383 WAL786383:WAM786383 WKH786383:WKI786383 WUD786383:WUE786383 J851919:K851919 HR851919:HS851919 RN851919:RO851919 ABJ851919:ABK851919 ALF851919:ALG851919 AVB851919:AVC851919 BEX851919:BEY851919 BOT851919:BOU851919 BYP851919:BYQ851919 CIL851919:CIM851919 CSH851919:CSI851919 DCD851919:DCE851919 DLZ851919:DMA851919 DVV851919:DVW851919 EFR851919:EFS851919 EPN851919:EPO851919 EZJ851919:EZK851919 FJF851919:FJG851919 FTB851919:FTC851919 GCX851919:GCY851919 GMT851919:GMU851919 GWP851919:GWQ851919 HGL851919:HGM851919 HQH851919:HQI851919 IAD851919:IAE851919 IJZ851919:IKA851919 ITV851919:ITW851919 JDR851919:JDS851919 JNN851919:JNO851919 JXJ851919:JXK851919 KHF851919:KHG851919 KRB851919:KRC851919 LAX851919:LAY851919 LKT851919:LKU851919 LUP851919:LUQ851919 MEL851919:MEM851919 MOH851919:MOI851919 MYD851919:MYE851919 NHZ851919:NIA851919 NRV851919:NRW851919 OBR851919:OBS851919 OLN851919:OLO851919 OVJ851919:OVK851919 PFF851919:PFG851919 PPB851919:PPC851919 PYX851919:PYY851919 QIT851919:QIU851919 QSP851919:QSQ851919 RCL851919:RCM851919 RMH851919:RMI851919 RWD851919:RWE851919 SFZ851919:SGA851919 SPV851919:SPW851919 SZR851919:SZS851919 TJN851919:TJO851919 TTJ851919:TTK851919 UDF851919:UDG851919 UNB851919:UNC851919 UWX851919:UWY851919 VGT851919:VGU851919 VQP851919:VQQ851919 WAL851919:WAM851919 WKH851919:WKI851919 WUD851919:WUE851919 J917455:K917455 HR917455:HS917455 RN917455:RO917455 ABJ917455:ABK917455 ALF917455:ALG917455 AVB917455:AVC917455 BEX917455:BEY917455 BOT917455:BOU917455 BYP917455:BYQ917455 CIL917455:CIM917455 CSH917455:CSI917455 DCD917455:DCE917455 DLZ917455:DMA917455 DVV917455:DVW917455 EFR917455:EFS917455 EPN917455:EPO917455 EZJ917455:EZK917455 FJF917455:FJG917455 FTB917455:FTC917455 GCX917455:GCY917455 GMT917455:GMU917455 GWP917455:GWQ917455 HGL917455:HGM917455 HQH917455:HQI917455 IAD917455:IAE917455 IJZ917455:IKA917455 ITV917455:ITW917455 JDR917455:JDS917455 JNN917455:JNO917455 JXJ917455:JXK917455 KHF917455:KHG917455 KRB917455:KRC917455 LAX917455:LAY917455 LKT917455:LKU917455 LUP917455:LUQ917455 MEL917455:MEM917455 MOH917455:MOI917455 MYD917455:MYE917455 NHZ917455:NIA917455 NRV917455:NRW917455 OBR917455:OBS917455 OLN917455:OLO917455 OVJ917455:OVK917455 PFF917455:PFG917455 PPB917455:PPC917455 PYX917455:PYY917455 QIT917455:QIU917455 QSP917455:QSQ917455 RCL917455:RCM917455 RMH917455:RMI917455 RWD917455:RWE917455 SFZ917455:SGA917455 SPV917455:SPW917455 SZR917455:SZS917455 TJN917455:TJO917455 TTJ917455:TTK917455 UDF917455:UDG917455 UNB917455:UNC917455 UWX917455:UWY917455 VGT917455:VGU917455 VQP917455:VQQ917455 WAL917455:WAM917455 WKH917455:WKI917455 WUD917455:WUE917455 J982991:K982991 HR982991:HS982991 RN982991:RO982991 ABJ982991:ABK982991 ALF982991:ALG982991 AVB982991:AVC982991 BEX982991:BEY982991 BOT982991:BOU982991 BYP982991:BYQ982991 CIL982991:CIM982991 CSH982991:CSI982991 DCD982991:DCE982991 DLZ982991:DMA982991 DVV982991:DVW982991 EFR982991:EFS982991 EPN982991:EPO982991 EZJ982991:EZK982991 FJF982991:FJG982991 FTB982991:FTC982991 GCX982991:GCY982991 GMT982991:GMU982991 GWP982991:GWQ982991 HGL982991:HGM982991 HQH982991:HQI982991 IAD982991:IAE982991 IJZ982991:IKA982991 ITV982991:ITW982991 JDR982991:JDS982991 JNN982991:JNO982991 JXJ982991:JXK982991 KHF982991:KHG982991 KRB982991:KRC982991 LAX982991:LAY982991 LKT982991:LKU982991 LUP982991:LUQ982991 MEL982991:MEM982991 MOH982991:MOI982991 MYD982991:MYE982991 NHZ982991:NIA982991 NRV982991:NRW982991 OBR982991:OBS982991 OLN982991:OLO982991 OVJ982991:OVK982991 PFF982991:PFG982991 PPB982991:PPC982991 PYX982991:PYY982991 QIT982991:QIU982991 QSP982991:QSQ982991 RCL982991:RCM982991 RMH982991:RMI982991 RWD982991:RWE982991 SFZ982991:SGA982991 SPV982991:SPW982991 SZR982991:SZS982991 TJN982991:TJO982991 TTJ982991:TTK982991 UDF982991:UDG982991 UNB982991:UNC982991 UWX982991:UWY982991 VGT982991:VGU982991 VQP982991:VQQ982991 WAL982991:WAM982991 WKH982991:WKI982991 WUD982991:WUE982991" xr:uid="{42651025-53C0-4C46-9ECE-47ECEEE702C9}">
      <formula1>"□,■"</formula1>
    </dataValidation>
    <dataValidation type="custom" imeMode="disabled" allowBlank="1" showInputMessage="1" showErrorMessage="1" error="整数で入力してください。" sqref="WVG983069:WVJ983069 RN32:RT32 ABJ32:ABP32 ALF32:ALL32 AVB32:AVH32 BEX32:BFD32 BOT32:BOZ32 BYP32:BYV32 CIL32:CIR32 CSH32:CSN32 DCD32:DCJ32 DLZ32:DMF32 DVV32:DWB32 EFR32:EFX32 EPN32:EPT32 EZJ32:EZP32 FJF32:FJL32 FTB32:FTH32 GCX32:GDD32 GMT32:GMZ32 GWP32:GWV32 HGL32:HGR32 HQH32:HQN32 IAD32:IAJ32 IJZ32:IKF32 ITV32:IUB32 JDR32:JDX32 JNN32:JNT32 JXJ32:JXP32 KHF32:KHL32 KRB32:KRH32 LAX32:LBD32 LKT32:LKZ32 LUP32:LUV32 MEL32:MER32 MOH32:MON32 MYD32:MYJ32 NHZ32:NIF32 NRV32:NSB32 OBR32:OBX32 OLN32:OLT32 OVJ32:OVP32 PFF32:PFL32 PPB32:PPH32 PYX32:PZD32 QIT32:QIZ32 QSP32:QSV32 RCL32:RCR32 RMH32:RMN32 RWD32:RWJ32 SFZ32:SGF32 SPV32:SQB32 SZR32:SZX32 TJN32:TJT32 TTJ32:TTP32 UDF32:UDL32 UNB32:UNH32 UWX32:UXD32 VGT32:VGZ32 VQP32:VQV32 WAL32:WAR32 WKH32:WKN32 WUD32:WUJ32 ALF22:ALL28 J65498:P65498 HR65498:HX65498 RN65498:RT65498 ABJ65498:ABP65498 ALF65498:ALL65498 AVB65498:AVH65498 BEX65498:BFD65498 BOT65498:BOZ65498 BYP65498:BYV65498 CIL65498:CIR65498 CSH65498:CSN65498 DCD65498:DCJ65498 DLZ65498:DMF65498 DVV65498:DWB65498 EFR65498:EFX65498 EPN65498:EPT65498 EZJ65498:EZP65498 FJF65498:FJL65498 FTB65498:FTH65498 GCX65498:GDD65498 GMT65498:GMZ65498 GWP65498:GWV65498 HGL65498:HGR65498 HQH65498:HQN65498 IAD65498:IAJ65498 IJZ65498:IKF65498 ITV65498:IUB65498 JDR65498:JDX65498 JNN65498:JNT65498 JXJ65498:JXP65498 KHF65498:KHL65498 KRB65498:KRH65498 LAX65498:LBD65498 LKT65498:LKZ65498 LUP65498:LUV65498 MEL65498:MER65498 MOH65498:MON65498 MYD65498:MYJ65498 NHZ65498:NIF65498 NRV65498:NSB65498 OBR65498:OBX65498 OLN65498:OLT65498 OVJ65498:OVP65498 PFF65498:PFL65498 PPB65498:PPH65498 PYX65498:PZD65498 QIT65498:QIZ65498 QSP65498:QSV65498 RCL65498:RCR65498 RMH65498:RMN65498 RWD65498:RWJ65498 SFZ65498:SGF65498 SPV65498:SQB65498 SZR65498:SZX65498 TJN65498:TJT65498 TTJ65498:TTP65498 UDF65498:UDL65498 UNB65498:UNH65498 UWX65498:UXD65498 VGT65498:VGZ65498 VQP65498:VQV65498 WAL65498:WAR65498 WKH65498:WKN65498 WUD65498:WUJ65498 J131034:P131034 HR131034:HX131034 RN131034:RT131034 ABJ131034:ABP131034 ALF131034:ALL131034 AVB131034:AVH131034 BEX131034:BFD131034 BOT131034:BOZ131034 BYP131034:BYV131034 CIL131034:CIR131034 CSH131034:CSN131034 DCD131034:DCJ131034 DLZ131034:DMF131034 DVV131034:DWB131034 EFR131034:EFX131034 EPN131034:EPT131034 EZJ131034:EZP131034 FJF131034:FJL131034 FTB131034:FTH131034 GCX131034:GDD131034 GMT131034:GMZ131034 GWP131034:GWV131034 HGL131034:HGR131034 HQH131034:HQN131034 IAD131034:IAJ131034 IJZ131034:IKF131034 ITV131034:IUB131034 JDR131034:JDX131034 JNN131034:JNT131034 JXJ131034:JXP131034 KHF131034:KHL131034 KRB131034:KRH131034 LAX131034:LBD131034 LKT131034:LKZ131034 LUP131034:LUV131034 MEL131034:MER131034 MOH131034:MON131034 MYD131034:MYJ131034 NHZ131034:NIF131034 NRV131034:NSB131034 OBR131034:OBX131034 OLN131034:OLT131034 OVJ131034:OVP131034 PFF131034:PFL131034 PPB131034:PPH131034 PYX131034:PZD131034 QIT131034:QIZ131034 QSP131034:QSV131034 RCL131034:RCR131034 RMH131034:RMN131034 RWD131034:RWJ131034 SFZ131034:SGF131034 SPV131034:SQB131034 SZR131034:SZX131034 TJN131034:TJT131034 TTJ131034:TTP131034 UDF131034:UDL131034 UNB131034:UNH131034 UWX131034:UXD131034 VGT131034:VGZ131034 VQP131034:VQV131034 WAL131034:WAR131034 WKH131034:WKN131034 WUD131034:WUJ131034 J196570:P196570 HR196570:HX196570 RN196570:RT196570 ABJ196570:ABP196570 ALF196570:ALL196570 AVB196570:AVH196570 BEX196570:BFD196570 BOT196570:BOZ196570 BYP196570:BYV196570 CIL196570:CIR196570 CSH196570:CSN196570 DCD196570:DCJ196570 DLZ196570:DMF196570 DVV196570:DWB196570 EFR196570:EFX196570 EPN196570:EPT196570 EZJ196570:EZP196570 FJF196570:FJL196570 FTB196570:FTH196570 GCX196570:GDD196570 GMT196570:GMZ196570 GWP196570:GWV196570 HGL196570:HGR196570 HQH196570:HQN196570 IAD196570:IAJ196570 IJZ196570:IKF196570 ITV196570:IUB196570 JDR196570:JDX196570 JNN196570:JNT196570 JXJ196570:JXP196570 KHF196570:KHL196570 KRB196570:KRH196570 LAX196570:LBD196570 LKT196570:LKZ196570 LUP196570:LUV196570 MEL196570:MER196570 MOH196570:MON196570 MYD196570:MYJ196570 NHZ196570:NIF196570 NRV196570:NSB196570 OBR196570:OBX196570 OLN196570:OLT196570 OVJ196570:OVP196570 PFF196570:PFL196570 PPB196570:PPH196570 PYX196570:PZD196570 QIT196570:QIZ196570 QSP196570:QSV196570 RCL196570:RCR196570 RMH196570:RMN196570 RWD196570:RWJ196570 SFZ196570:SGF196570 SPV196570:SQB196570 SZR196570:SZX196570 TJN196570:TJT196570 TTJ196570:TTP196570 UDF196570:UDL196570 UNB196570:UNH196570 UWX196570:UXD196570 VGT196570:VGZ196570 VQP196570:VQV196570 WAL196570:WAR196570 WKH196570:WKN196570 WUD196570:WUJ196570 J262106:P262106 HR262106:HX262106 RN262106:RT262106 ABJ262106:ABP262106 ALF262106:ALL262106 AVB262106:AVH262106 BEX262106:BFD262106 BOT262106:BOZ262106 BYP262106:BYV262106 CIL262106:CIR262106 CSH262106:CSN262106 DCD262106:DCJ262106 DLZ262106:DMF262106 DVV262106:DWB262106 EFR262106:EFX262106 EPN262106:EPT262106 EZJ262106:EZP262106 FJF262106:FJL262106 FTB262106:FTH262106 GCX262106:GDD262106 GMT262106:GMZ262106 GWP262106:GWV262106 HGL262106:HGR262106 HQH262106:HQN262106 IAD262106:IAJ262106 IJZ262106:IKF262106 ITV262106:IUB262106 JDR262106:JDX262106 JNN262106:JNT262106 JXJ262106:JXP262106 KHF262106:KHL262106 KRB262106:KRH262106 LAX262106:LBD262106 LKT262106:LKZ262106 LUP262106:LUV262106 MEL262106:MER262106 MOH262106:MON262106 MYD262106:MYJ262106 NHZ262106:NIF262106 NRV262106:NSB262106 OBR262106:OBX262106 OLN262106:OLT262106 OVJ262106:OVP262106 PFF262106:PFL262106 PPB262106:PPH262106 PYX262106:PZD262106 QIT262106:QIZ262106 QSP262106:QSV262106 RCL262106:RCR262106 RMH262106:RMN262106 RWD262106:RWJ262106 SFZ262106:SGF262106 SPV262106:SQB262106 SZR262106:SZX262106 TJN262106:TJT262106 TTJ262106:TTP262106 UDF262106:UDL262106 UNB262106:UNH262106 UWX262106:UXD262106 VGT262106:VGZ262106 VQP262106:VQV262106 WAL262106:WAR262106 WKH262106:WKN262106 WUD262106:WUJ262106 J327642:P327642 HR327642:HX327642 RN327642:RT327642 ABJ327642:ABP327642 ALF327642:ALL327642 AVB327642:AVH327642 BEX327642:BFD327642 BOT327642:BOZ327642 BYP327642:BYV327642 CIL327642:CIR327642 CSH327642:CSN327642 DCD327642:DCJ327642 DLZ327642:DMF327642 DVV327642:DWB327642 EFR327642:EFX327642 EPN327642:EPT327642 EZJ327642:EZP327642 FJF327642:FJL327642 FTB327642:FTH327642 GCX327642:GDD327642 GMT327642:GMZ327642 GWP327642:GWV327642 HGL327642:HGR327642 HQH327642:HQN327642 IAD327642:IAJ327642 IJZ327642:IKF327642 ITV327642:IUB327642 JDR327642:JDX327642 JNN327642:JNT327642 JXJ327642:JXP327642 KHF327642:KHL327642 KRB327642:KRH327642 LAX327642:LBD327642 LKT327642:LKZ327642 LUP327642:LUV327642 MEL327642:MER327642 MOH327642:MON327642 MYD327642:MYJ327642 NHZ327642:NIF327642 NRV327642:NSB327642 OBR327642:OBX327642 OLN327642:OLT327642 OVJ327642:OVP327642 PFF327642:PFL327642 PPB327642:PPH327642 PYX327642:PZD327642 QIT327642:QIZ327642 QSP327642:QSV327642 RCL327642:RCR327642 RMH327642:RMN327642 RWD327642:RWJ327642 SFZ327642:SGF327642 SPV327642:SQB327642 SZR327642:SZX327642 TJN327642:TJT327642 TTJ327642:TTP327642 UDF327642:UDL327642 UNB327642:UNH327642 UWX327642:UXD327642 VGT327642:VGZ327642 VQP327642:VQV327642 WAL327642:WAR327642 WKH327642:WKN327642 WUD327642:WUJ327642 J393178:P393178 HR393178:HX393178 RN393178:RT393178 ABJ393178:ABP393178 ALF393178:ALL393178 AVB393178:AVH393178 BEX393178:BFD393178 BOT393178:BOZ393178 BYP393178:BYV393178 CIL393178:CIR393178 CSH393178:CSN393178 DCD393178:DCJ393178 DLZ393178:DMF393178 DVV393178:DWB393178 EFR393178:EFX393178 EPN393178:EPT393178 EZJ393178:EZP393178 FJF393178:FJL393178 FTB393178:FTH393178 GCX393178:GDD393178 GMT393178:GMZ393178 GWP393178:GWV393178 HGL393178:HGR393178 HQH393178:HQN393178 IAD393178:IAJ393178 IJZ393178:IKF393178 ITV393178:IUB393178 JDR393178:JDX393178 JNN393178:JNT393178 JXJ393178:JXP393178 KHF393178:KHL393178 KRB393178:KRH393178 LAX393178:LBD393178 LKT393178:LKZ393178 LUP393178:LUV393178 MEL393178:MER393178 MOH393178:MON393178 MYD393178:MYJ393178 NHZ393178:NIF393178 NRV393178:NSB393178 OBR393178:OBX393178 OLN393178:OLT393178 OVJ393178:OVP393178 PFF393178:PFL393178 PPB393178:PPH393178 PYX393178:PZD393178 QIT393178:QIZ393178 QSP393178:QSV393178 RCL393178:RCR393178 RMH393178:RMN393178 RWD393178:RWJ393178 SFZ393178:SGF393178 SPV393178:SQB393178 SZR393178:SZX393178 TJN393178:TJT393178 TTJ393178:TTP393178 UDF393178:UDL393178 UNB393178:UNH393178 UWX393178:UXD393178 VGT393178:VGZ393178 VQP393178:VQV393178 WAL393178:WAR393178 WKH393178:WKN393178 WUD393178:WUJ393178 J458714:P458714 HR458714:HX458714 RN458714:RT458714 ABJ458714:ABP458714 ALF458714:ALL458714 AVB458714:AVH458714 BEX458714:BFD458714 BOT458714:BOZ458714 BYP458714:BYV458714 CIL458714:CIR458714 CSH458714:CSN458714 DCD458714:DCJ458714 DLZ458714:DMF458714 DVV458714:DWB458714 EFR458714:EFX458714 EPN458714:EPT458714 EZJ458714:EZP458714 FJF458714:FJL458714 FTB458714:FTH458714 GCX458714:GDD458714 GMT458714:GMZ458714 GWP458714:GWV458714 HGL458714:HGR458714 HQH458714:HQN458714 IAD458714:IAJ458714 IJZ458714:IKF458714 ITV458714:IUB458714 JDR458714:JDX458714 JNN458714:JNT458714 JXJ458714:JXP458714 KHF458714:KHL458714 KRB458714:KRH458714 LAX458714:LBD458714 LKT458714:LKZ458714 LUP458714:LUV458714 MEL458714:MER458714 MOH458714:MON458714 MYD458714:MYJ458714 NHZ458714:NIF458714 NRV458714:NSB458714 OBR458714:OBX458714 OLN458714:OLT458714 OVJ458714:OVP458714 PFF458714:PFL458714 PPB458714:PPH458714 PYX458714:PZD458714 QIT458714:QIZ458714 QSP458714:QSV458714 RCL458714:RCR458714 RMH458714:RMN458714 RWD458714:RWJ458714 SFZ458714:SGF458714 SPV458714:SQB458714 SZR458714:SZX458714 TJN458714:TJT458714 TTJ458714:TTP458714 UDF458714:UDL458714 UNB458714:UNH458714 UWX458714:UXD458714 VGT458714:VGZ458714 VQP458714:VQV458714 WAL458714:WAR458714 WKH458714:WKN458714 WUD458714:WUJ458714 J524250:P524250 HR524250:HX524250 RN524250:RT524250 ABJ524250:ABP524250 ALF524250:ALL524250 AVB524250:AVH524250 BEX524250:BFD524250 BOT524250:BOZ524250 BYP524250:BYV524250 CIL524250:CIR524250 CSH524250:CSN524250 DCD524250:DCJ524250 DLZ524250:DMF524250 DVV524250:DWB524250 EFR524250:EFX524250 EPN524250:EPT524250 EZJ524250:EZP524250 FJF524250:FJL524250 FTB524250:FTH524250 GCX524250:GDD524250 GMT524250:GMZ524250 GWP524250:GWV524250 HGL524250:HGR524250 HQH524250:HQN524250 IAD524250:IAJ524250 IJZ524250:IKF524250 ITV524250:IUB524250 JDR524250:JDX524250 JNN524250:JNT524250 JXJ524250:JXP524250 KHF524250:KHL524250 KRB524250:KRH524250 LAX524250:LBD524250 LKT524250:LKZ524250 LUP524250:LUV524250 MEL524250:MER524250 MOH524250:MON524250 MYD524250:MYJ524250 NHZ524250:NIF524250 NRV524250:NSB524250 OBR524250:OBX524250 OLN524250:OLT524250 OVJ524250:OVP524250 PFF524250:PFL524250 PPB524250:PPH524250 PYX524250:PZD524250 QIT524250:QIZ524250 QSP524250:QSV524250 RCL524250:RCR524250 RMH524250:RMN524250 RWD524250:RWJ524250 SFZ524250:SGF524250 SPV524250:SQB524250 SZR524250:SZX524250 TJN524250:TJT524250 TTJ524250:TTP524250 UDF524250:UDL524250 UNB524250:UNH524250 UWX524250:UXD524250 VGT524250:VGZ524250 VQP524250:VQV524250 WAL524250:WAR524250 WKH524250:WKN524250 WUD524250:WUJ524250 J589786:P589786 HR589786:HX589786 RN589786:RT589786 ABJ589786:ABP589786 ALF589786:ALL589786 AVB589786:AVH589786 BEX589786:BFD589786 BOT589786:BOZ589786 BYP589786:BYV589786 CIL589786:CIR589786 CSH589786:CSN589786 DCD589786:DCJ589786 DLZ589786:DMF589786 DVV589786:DWB589786 EFR589786:EFX589786 EPN589786:EPT589786 EZJ589786:EZP589786 FJF589786:FJL589786 FTB589786:FTH589786 GCX589786:GDD589786 GMT589786:GMZ589786 GWP589786:GWV589786 HGL589786:HGR589786 HQH589786:HQN589786 IAD589786:IAJ589786 IJZ589786:IKF589786 ITV589786:IUB589786 JDR589786:JDX589786 JNN589786:JNT589786 JXJ589786:JXP589786 KHF589786:KHL589786 KRB589786:KRH589786 LAX589786:LBD589786 LKT589786:LKZ589786 LUP589786:LUV589786 MEL589786:MER589786 MOH589786:MON589786 MYD589786:MYJ589786 NHZ589786:NIF589786 NRV589786:NSB589786 OBR589786:OBX589786 OLN589786:OLT589786 OVJ589786:OVP589786 PFF589786:PFL589786 PPB589786:PPH589786 PYX589786:PZD589786 QIT589786:QIZ589786 QSP589786:QSV589786 RCL589786:RCR589786 RMH589786:RMN589786 RWD589786:RWJ589786 SFZ589786:SGF589786 SPV589786:SQB589786 SZR589786:SZX589786 TJN589786:TJT589786 TTJ589786:TTP589786 UDF589786:UDL589786 UNB589786:UNH589786 UWX589786:UXD589786 VGT589786:VGZ589786 VQP589786:VQV589786 WAL589786:WAR589786 WKH589786:WKN589786 WUD589786:WUJ589786 J655322:P655322 HR655322:HX655322 RN655322:RT655322 ABJ655322:ABP655322 ALF655322:ALL655322 AVB655322:AVH655322 BEX655322:BFD655322 BOT655322:BOZ655322 BYP655322:BYV655322 CIL655322:CIR655322 CSH655322:CSN655322 DCD655322:DCJ655322 DLZ655322:DMF655322 DVV655322:DWB655322 EFR655322:EFX655322 EPN655322:EPT655322 EZJ655322:EZP655322 FJF655322:FJL655322 FTB655322:FTH655322 GCX655322:GDD655322 GMT655322:GMZ655322 GWP655322:GWV655322 HGL655322:HGR655322 HQH655322:HQN655322 IAD655322:IAJ655322 IJZ655322:IKF655322 ITV655322:IUB655322 JDR655322:JDX655322 JNN655322:JNT655322 JXJ655322:JXP655322 KHF655322:KHL655322 KRB655322:KRH655322 LAX655322:LBD655322 LKT655322:LKZ655322 LUP655322:LUV655322 MEL655322:MER655322 MOH655322:MON655322 MYD655322:MYJ655322 NHZ655322:NIF655322 NRV655322:NSB655322 OBR655322:OBX655322 OLN655322:OLT655322 OVJ655322:OVP655322 PFF655322:PFL655322 PPB655322:PPH655322 PYX655322:PZD655322 QIT655322:QIZ655322 QSP655322:QSV655322 RCL655322:RCR655322 RMH655322:RMN655322 RWD655322:RWJ655322 SFZ655322:SGF655322 SPV655322:SQB655322 SZR655322:SZX655322 TJN655322:TJT655322 TTJ655322:TTP655322 UDF655322:UDL655322 UNB655322:UNH655322 UWX655322:UXD655322 VGT655322:VGZ655322 VQP655322:VQV655322 WAL655322:WAR655322 WKH655322:WKN655322 WUD655322:WUJ655322 J720858:P720858 HR720858:HX720858 RN720858:RT720858 ABJ720858:ABP720858 ALF720858:ALL720858 AVB720858:AVH720858 BEX720858:BFD720858 BOT720858:BOZ720858 BYP720858:BYV720858 CIL720858:CIR720858 CSH720858:CSN720858 DCD720858:DCJ720858 DLZ720858:DMF720858 DVV720858:DWB720858 EFR720858:EFX720858 EPN720858:EPT720858 EZJ720858:EZP720858 FJF720858:FJL720858 FTB720858:FTH720858 GCX720858:GDD720858 GMT720858:GMZ720858 GWP720858:GWV720858 HGL720858:HGR720858 HQH720858:HQN720858 IAD720858:IAJ720858 IJZ720858:IKF720858 ITV720858:IUB720858 JDR720858:JDX720858 JNN720858:JNT720858 JXJ720858:JXP720858 KHF720858:KHL720858 KRB720858:KRH720858 LAX720858:LBD720858 LKT720858:LKZ720858 LUP720858:LUV720858 MEL720858:MER720858 MOH720858:MON720858 MYD720858:MYJ720858 NHZ720858:NIF720858 NRV720858:NSB720858 OBR720858:OBX720858 OLN720858:OLT720858 OVJ720858:OVP720858 PFF720858:PFL720858 PPB720858:PPH720858 PYX720858:PZD720858 QIT720858:QIZ720858 QSP720858:QSV720858 RCL720858:RCR720858 RMH720858:RMN720858 RWD720858:RWJ720858 SFZ720858:SGF720858 SPV720858:SQB720858 SZR720858:SZX720858 TJN720858:TJT720858 TTJ720858:TTP720858 UDF720858:UDL720858 UNB720858:UNH720858 UWX720858:UXD720858 VGT720858:VGZ720858 VQP720858:VQV720858 WAL720858:WAR720858 WKH720858:WKN720858 WUD720858:WUJ720858 J786394:P786394 HR786394:HX786394 RN786394:RT786394 ABJ786394:ABP786394 ALF786394:ALL786394 AVB786394:AVH786394 BEX786394:BFD786394 BOT786394:BOZ786394 BYP786394:BYV786394 CIL786394:CIR786394 CSH786394:CSN786394 DCD786394:DCJ786394 DLZ786394:DMF786394 DVV786394:DWB786394 EFR786394:EFX786394 EPN786394:EPT786394 EZJ786394:EZP786394 FJF786394:FJL786394 FTB786394:FTH786394 GCX786394:GDD786394 GMT786394:GMZ786394 GWP786394:GWV786394 HGL786394:HGR786394 HQH786394:HQN786394 IAD786394:IAJ786394 IJZ786394:IKF786394 ITV786394:IUB786394 JDR786394:JDX786394 JNN786394:JNT786394 JXJ786394:JXP786394 KHF786394:KHL786394 KRB786394:KRH786394 LAX786394:LBD786394 LKT786394:LKZ786394 LUP786394:LUV786394 MEL786394:MER786394 MOH786394:MON786394 MYD786394:MYJ786394 NHZ786394:NIF786394 NRV786394:NSB786394 OBR786394:OBX786394 OLN786394:OLT786394 OVJ786394:OVP786394 PFF786394:PFL786394 PPB786394:PPH786394 PYX786394:PZD786394 QIT786394:QIZ786394 QSP786394:QSV786394 RCL786394:RCR786394 RMH786394:RMN786394 RWD786394:RWJ786394 SFZ786394:SGF786394 SPV786394:SQB786394 SZR786394:SZX786394 TJN786394:TJT786394 TTJ786394:TTP786394 UDF786394:UDL786394 UNB786394:UNH786394 UWX786394:UXD786394 VGT786394:VGZ786394 VQP786394:VQV786394 WAL786394:WAR786394 WKH786394:WKN786394 WUD786394:WUJ786394 J851930:P851930 HR851930:HX851930 RN851930:RT851930 ABJ851930:ABP851930 ALF851930:ALL851930 AVB851930:AVH851930 BEX851930:BFD851930 BOT851930:BOZ851930 BYP851930:BYV851930 CIL851930:CIR851930 CSH851930:CSN851930 DCD851930:DCJ851930 DLZ851930:DMF851930 DVV851930:DWB851930 EFR851930:EFX851930 EPN851930:EPT851930 EZJ851930:EZP851930 FJF851930:FJL851930 FTB851930:FTH851930 GCX851930:GDD851930 GMT851930:GMZ851930 GWP851930:GWV851930 HGL851930:HGR851930 HQH851930:HQN851930 IAD851930:IAJ851930 IJZ851930:IKF851930 ITV851930:IUB851930 JDR851930:JDX851930 JNN851930:JNT851930 JXJ851930:JXP851930 KHF851930:KHL851930 KRB851930:KRH851930 LAX851930:LBD851930 LKT851930:LKZ851930 LUP851930:LUV851930 MEL851930:MER851930 MOH851930:MON851930 MYD851930:MYJ851930 NHZ851930:NIF851930 NRV851930:NSB851930 OBR851930:OBX851930 OLN851930:OLT851930 OVJ851930:OVP851930 PFF851930:PFL851930 PPB851930:PPH851930 PYX851930:PZD851930 QIT851930:QIZ851930 QSP851930:QSV851930 RCL851930:RCR851930 RMH851930:RMN851930 RWD851930:RWJ851930 SFZ851930:SGF851930 SPV851930:SQB851930 SZR851930:SZX851930 TJN851930:TJT851930 TTJ851930:TTP851930 UDF851930:UDL851930 UNB851930:UNH851930 UWX851930:UXD851930 VGT851930:VGZ851930 VQP851930:VQV851930 WAL851930:WAR851930 WKH851930:WKN851930 WUD851930:WUJ851930 J917466:P917466 HR917466:HX917466 RN917466:RT917466 ABJ917466:ABP917466 ALF917466:ALL917466 AVB917466:AVH917466 BEX917466:BFD917466 BOT917466:BOZ917466 BYP917466:BYV917466 CIL917466:CIR917466 CSH917466:CSN917466 DCD917466:DCJ917466 DLZ917466:DMF917466 DVV917466:DWB917466 EFR917466:EFX917466 EPN917466:EPT917466 EZJ917466:EZP917466 FJF917466:FJL917466 FTB917466:FTH917466 GCX917466:GDD917466 GMT917466:GMZ917466 GWP917466:GWV917466 HGL917466:HGR917466 HQH917466:HQN917466 IAD917466:IAJ917466 IJZ917466:IKF917466 ITV917466:IUB917466 JDR917466:JDX917466 JNN917466:JNT917466 JXJ917466:JXP917466 KHF917466:KHL917466 KRB917466:KRH917466 LAX917466:LBD917466 LKT917466:LKZ917466 LUP917466:LUV917466 MEL917466:MER917466 MOH917466:MON917466 MYD917466:MYJ917466 NHZ917466:NIF917466 NRV917466:NSB917466 OBR917466:OBX917466 OLN917466:OLT917466 OVJ917466:OVP917466 PFF917466:PFL917466 PPB917466:PPH917466 PYX917466:PZD917466 QIT917466:QIZ917466 QSP917466:QSV917466 RCL917466:RCR917466 RMH917466:RMN917466 RWD917466:RWJ917466 SFZ917466:SGF917466 SPV917466:SQB917466 SZR917466:SZX917466 TJN917466:TJT917466 TTJ917466:TTP917466 UDF917466:UDL917466 UNB917466:UNH917466 UWX917466:UXD917466 VGT917466:VGZ917466 VQP917466:VQV917466 WAL917466:WAR917466 WKH917466:WKN917466 WUD917466:WUJ917466 J983002:P983002 HR983002:HX983002 RN983002:RT983002 ABJ983002:ABP983002 ALF983002:ALL983002 AVB983002:AVH983002 BEX983002:BFD983002 BOT983002:BOZ983002 BYP983002:BYV983002 CIL983002:CIR983002 CSH983002:CSN983002 DCD983002:DCJ983002 DLZ983002:DMF983002 DVV983002:DWB983002 EFR983002:EFX983002 EPN983002:EPT983002 EZJ983002:EZP983002 FJF983002:FJL983002 FTB983002:FTH983002 GCX983002:GDD983002 GMT983002:GMZ983002 GWP983002:GWV983002 HGL983002:HGR983002 HQH983002:HQN983002 IAD983002:IAJ983002 IJZ983002:IKF983002 ITV983002:IUB983002 JDR983002:JDX983002 JNN983002:JNT983002 JXJ983002:JXP983002 KHF983002:KHL983002 KRB983002:KRH983002 LAX983002:LBD983002 LKT983002:LKZ983002 LUP983002:LUV983002 MEL983002:MER983002 MOH983002:MON983002 MYD983002:MYJ983002 NHZ983002:NIF983002 NRV983002:NSB983002 OBR983002:OBX983002 OLN983002:OLT983002 OVJ983002:OVP983002 PFF983002:PFL983002 PPB983002:PPH983002 PYX983002:PZD983002 QIT983002:QIZ983002 QSP983002:QSV983002 RCL983002:RCR983002 RMH983002:RMN983002 RWD983002:RWJ983002 SFZ983002:SGF983002 SPV983002:SQB983002 SZR983002:SZX983002 TJN983002:TJT983002 TTJ983002:TTP983002 UDF983002:UDL983002 UNB983002:UNH983002 UWX983002:UXD983002 VGT983002:VGZ983002 VQP983002:VQV983002 WAL983002:WAR983002 WKH983002:WKN983002 WUD983002:WUJ983002 IU65557:IX65559 SQ65557:ST65559 ACM65557:ACP65559 AMI65557:AML65559 AWE65557:AWH65559 BGA65557:BGD65559 BPW65557:BPZ65559 BZS65557:BZV65559 CJO65557:CJR65559 CTK65557:CTN65559 DDG65557:DDJ65559 DNC65557:DNF65559 DWY65557:DXB65559 EGU65557:EGX65559 EQQ65557:EQT65559 FAM65557:FAP65559 FKI65557:FKL65559 FUE65557:FUH65559 GEA65557:GED65559 GNW65557:GNZ65559 GXS65557:GXV65559 HHO65557:HHR65559 HRK65557:HRN65559 IBG65557:IBJ65559 ILC65557:ILF65559 IUY65557:IVB65559 JEU65557:JEX65559 JOQ65557:JOT65559 JYM65557:JYP65559 KII65557:KIL65559 KSE65557:KSH65559 LCA65557:LCD65559 LLW65557:LLZ65559 LVS65557:LVV65559 MFO65557:MFR65559 MPK65557:MPN65559 MZG65557:MZJ65559 NJC65557:NJF65559 NSY65557:NTB65559 OCU65557:OCX65559 OMQ65557:OMT65559 OWM65557:OWP65559 PGI65557:PGL65559 PQE65557:PQH65559 QAA65557:QAD65559 QJW65557:QJZ65559 QTS65557:QTV65559 RDO65557:RDR65559 RNK65557:RNN65559 RXG65557:RXJ65559 SHC65557:SHF65559 SQY65557:SRB65559 TAU65557:TAX65559 TKQ65557:TKT65559 TUM65557:TUP65559 UEI65557:UEL65559 UOE65557:UOH65559 UYA65557:UYD65559 VHW65557:VHZ65559 VRS65557:VRV65559 WBO65557:WBR65559 WLK65557:WLN65559 WVG65557:WVJ65559 IU131093:IX131095 SQ131093:ST131095 ACM131093:ACP131095 AMI131093:AML131095 AWE131093:AWH131095 BGA131093:BGD131095 BPW131093:BPZ131095 BZS131093:BZV131095 CJO131093:CJR131095 CTK131093:CTN131095 DDG131093:DDJ131095 DNC131093:DNF131095 DWY131093:DXB131095 EGU131093:EGX131095 EQQ131093:EQT131095 FAM131093:FAP131095 FKI131093:FKL131095 FUE131093:FUH131095 GEA131093:GED131095 GNW131093:GNZ131095 GXS131093:GXV131095 HHO131093:HHR131095 HRK131093:HRN131095 IBG131093:IBJ131095 ILC131093:ILF131095 IUY131093:IVB131095 JEU131093:JEX131095 JOQ131093:JOT131095 JYM131093:JYP131095 KII131093:KIL131095 KSE131093:KSH131095 LCA131093:LCD131095 LLW131093:LLZ131095 LVS131093:LVV131095 MFO131093:MFR131095 MPK131093:MPN131095 MZG131093:MZJ131095 NJC131093:NJF131095 NSY131093:NTB131095 OCU131093:OCX131095 OMQ131093:OMT131095 OWM131093:OWP131095 PGI131093:PGL131095 PQE131093:PQH131095 QAA131093:QAD131095 QJW131093:QJZ131095 QTS131093:QTV131095 RDO131093:RDR131095 RNK131093:RNN131095 RXG131093:RXJ131095 SHC131093:SHF131095 SQY131093:SRB131095 TAU131093:TAX131095 TKQ131093:TKT131095 TUM131093:TUP131095 UEI131093:UEL131095 UOE131093:UOH131095 UYA131093:UYD131095 VHW131093:VHZ131095 VRS131093:VRV131095 WBO131093:WBR131095 WLK131093:WLN131095 WVG131093:WVJ131095 IU196629:IX196631 SQ196629:ST196631 ACM196629:ACP196631 AMI196629:AML196631 AWE196629:AWH196631 BGA196629:BGD196631 BPW196629:BPZ196631 BZS196629:BZV196631 CJO196629:CJR196631 CTK196629:CTN196631 DDG196629:DDJ196631 DNC196629:DNF196631 DWY196629:DXB196631 EGU196629:EGX196631 EQQ196629:EQT196631 FAM196629:FAP196631 FKI196629:FKL196631 FUE196629:FUH196631 GEA196629:GED196631 GNW196629:GNZ196631 GXS196629:GXV196631 HHO196629:HHR196631 HRK196629:HRN196631 IBG196629:IBJ196631 ILC196629:ILF196631 IUY196629:IVB196631 JEU196629:JEX196631 JOQ196629:JOT196631 JYM196629:JYP196631 KII196629:KIL196631 KSE196629:KSH196631 LCA196629:LCD196631 LLW196629:LLZ196631 LVS196629:LVV196631 MFO196629:MFR196631 MPK196629:MPN196631 MZG196629:MZJ196631 NJC196629:NJF196631 NSY196629:NTB196631 OCU196629:OCX196631 OMQ196629:OMT196631 OWM196629:OWP196631 PGI196629:PGL196631 PQE196629:PQH196631 QAA196629:QAD196631 QJW196629:QJZ196631 QTS196629:QTV196631 RDO196629:RDR196631 RNK196629:RNN196631 RXG196629:RXJ196631 SHC196629:SHF196631 SQY196629:SRB196631 TAU196629:TAX196631 TKQ196629:TKT196631 TUM196629:TUP196631 UEI196629:UEL196631 UOE196629:UOH196631 UYA196629:UYD196631 VHW196629:VHZ196631 VRS196629:VRV196631 WBO196629:WBR196631 WLK196629:WLN196631 WVG196629:WVJ196631 IU262165:IX262167 SQ262165:ST262167 ACM262165:ACP262167 AMI262165:AML262167 AWE262165:AWH262167 BGA262165:BGD262167 BPW262165:BPZ262167 BZS262165:BZV262167 CJO262165:CJR262167 CTK262165:CTN262167 DDG262165:DDJ262167 DNC262165:DNF262167 DWY262165:DXB262167 EGU262165:EGX262167 EQQ262165:EQT262167 FAM262165:FAP262167 FKI262165:FKL262167 FUE262165:FUH262167 GEA262165:GED262167 GNW262165:GNZ262167 GXS262165:GXV262167 HHO262165:HHR262167 HRK262165:HRN262167 IBG262165:IBJ262167 ILC262165:ILF262167 IUY262165:IVB262167 JEU262165:JEX262167 JOQ262165:JOT262167 JYM262165:JYP262167 KII262165:KIL262167 KSE262165:KSH262167 LCA262165:LCD262167 LLW262165:LLZ262167 LVS262165:LVV262167 MFO262165:MFR262167 MPK262165:MPN262167 MZG262165:MZJ262167 NJC262165:NJF262167 NSY262165:NTB262167 OCU262165:OCX262167 OMQ262165:OMT262167 OWM262165:OWP262167 PGI262165:PGL262167 PQE262165:PQH262167 QAA262165:QAD262167 QJW262165:QJZ262167 QTS262165:QTV262167 RDO262165:RDR262167 RNK262165:RNN262167 RXG262165:RXJ262167 SHC262165:SHF262167 SQY262165:SRB262167 TAU262165:TAX262167 TKQ262165:TKT262167 TUM262165:TUP262167 UEI262165:UEL262167 UOE262165:UOH262167 UYA262165:UYD262167 VHW262165:VHZ262167 VRS262165:VRV262167 WBO262165:WBR262167 WLK262165:WLN262167 WVG262165:WVJ262167 IU327701:IX327703 SQ327701:ST327703 ACM327701:ACP327703 AMI327701:AML327703 AWE327701:AWH327703 BGA327701:BGD327703 BPW327701:BPZ327703 BZS327701:BZV327703 CJO327701:CJR327703 CTK327701:CTN327703 DDG327701:DDJ327703 DNC327701:DNF327703 DWY327701:DXB327703 EGU327701:EGX327703 EQQ327701:EQT327703 FAM327701:FAP327703 FKI327701:FKL327703 FUE327701:FUH327703 GEA327701:GED327703 GNW327701:GNZ327703 GXS327701:GXV327703 HHO327701:HHR327703 HRK327701:HRN327703 IBG327701:IBJ327703 ILC327701:ILF327703 IUY327701:IVB327703 JEU327701:JEX327703 JOQ327701:JOT327703 JYM327701:JYP327703 KII327701:KIL327703 KSE327701:KSH327703 LCA327701:LCD327703 LLW327701:LLZ327703 LVS327701:LVV327703 MFO327701:MFR327703 MPK327701:MPN327703 MZG327701:MZJ327703 NJC327701:NJF327703 NSY327701:NTB327703 OCU327701:OCX327703 OMQ327701:OMT327703 OWM327701:OWP327703 PGI327701:PGL327703 PQE327701:PQH327703 QAA327701:QAD327703 QJW327701:QJZ327703 QTS327701:QTV327703 RDO327701:RDR327703 RNK327701:RNN327703 RXG327701:RXJ327703 SHC327701:SHF327703 SQY327701:SRB327703 TAU327701:TAX327703 TKQ327701:TKT327703 TUM327701:TUP327703 UEI327701:UEL327703 UOE327701:UOH327703 UYA327701:UYD327703 VHW327701:VHZ327703 VRS327701:VRV327703 WBO327701:WBR327703 WLK327701:WLN327703 WVG327701:WVJ327703 IU393237:IX393239 SQ393237:ST393239 ACM393237:ACP393239 AMI393237:AML393239 AWE393237:AWH393239 BGA393237:BGD393239 BPW393237:BPZ393239 BZS393237:BZV393239 CJO393237:CJR393239 CTK393237:CTN393239 DDG393237:DDJ393239 DNC393237:DNF393239 DWY393237:DXB393239 EGU393237:EGX393239 EQQ393237:EQT393239 FAM393237:FAP393239 FKI393237:FKL393239 FUE393237:FUH393239 GEA393237:GED393239 GNW393237:GNZ393239 GXS393237:GXV393239 HHO393237:HHR393239 HRK393237:HRN393239 IBG393237:IBJ393239 ILC393237:ILF393239 IUY393237:IVB393239 JEU393237:JEX393239 JOQ393237:JOT393239 JYM393237:JYP393239 KII393237:KIL393239 KSE393237:KSH393239 LCA393237:LCD393239 LLW393237:LLZ393239 LVS393237:LVV393239 MFO393237:MFR393239 MPK393237:MPN393239 MZG393237:MZJ393239 NJC393237:NJF393239 NSY393237:NTB393239 OCU393237:OCX393239 OMQ393237:OMT393239 OWM393237:OWP393239 PGI393237:PGL393239 PQE393237:PQH393239 QAA393237:QAD393239 QJW393237:QJZ393239 QTS393237:QTV393239 RDO393237:RDR393239 RNK393237:RNN393239 RXG393237:RXJ393239 SHC393237:SHF393239 SQY393237:SRB393239 TAU393237:TAX393239 TKQ393237:TKT393239 TUM393237:TUP393239 UEI393237:UEL393239 UOE393237:UOH393239 UYA393237:UYD393239 VHW393237:VHZ393239 VRS393237:VRV393239 WBO393237:WBR393239 WLK393237:WLN393239 WVG393237:WVJ393239 IU458773:IX458775 SQ458773:ST458775 ACM458773:ACP458775 AMI458773:AML458775 AWE458773:AWH458775 BGA458773:BGD458775 BPW458773:BPZ458775 BZS458773:BZV458775 CJO458773:CJR458775 CTK458773:CTN458775 DDG458773:DDJ458775 DNC458773:DNF458775 DWY458773:DXB458775 EGU458773:EGX458775 EQQ458773:EQT458775 FAM458773:FAP458775 FKI458773:FKL458775 FUE458773:FUH458775 GEA458773:GED458775 GNW458773:GNZ458775 GXS458773:GXV458775 HHO458773:HHR458775 HRK458773:HRN458775 IBG458773:IBJ458775 ILC458773:ILF458775 IUY458773:IVB458775 JEU458773:JEX458775 JOQ458773:JOT458775 JYM458773:JYP458775 KII458773:KIL458775 KSE458773:KSH458775 LCA458773:LCD458775 LLW458773:LLZ458775 LVS458773:LVV458775 MFO458773:MFR458775 MPK458773:MPN458775 MZG458773:MZJ458775 NJC458773:NJF458775 NSY458773:NTB458775 OCU458773:OCX458775 OMQ458773:OMT458775 OWM458773:OWP458775 PGI458773:PGL458775 PQE458773:PQH458775 QAA458773:QAD458775 QJW458773:QJZ458775 QTS458773:QTV458775 RDO458773:RDR458775 RNK458773:RNN458775 RXG458773:RXJ458775 SHC458773:SHF458775 SQY458773:SRB458775 TAU458773:TAX458775 TKQ458773:TKT458775 TUM458773:TUP458775 UEI458773:UEL458775 UOE458773:UOH458775 UYA458773:UYD458775 VHW458773:VHZ458775 VRS458773:VRV458775 WBO458773:WBR458775 WLK458773:WLN458775 WVG458773:WVJ458775 IU524309:IX524311 SQ524309:ST524311 ACM524309:ACP524311 AMI524309:AML524311 AWE524309:AWH524311 BGA524309:BGD524311 BPW524309:BPZ524311 BZS524309:BZV524311 CJO524309:CJR524311 CTK524309:CTN524311 DDG524309:DDJ524311 DNC524309:DNF524311 DWY524309:DXB524311 EGU524309:EGX524311 EQQ524309:EQT524311 FAM524309:FAP524311 FKI524309:FKL524311 FUE524309:FUH524311 GEA524309:GED524311 GNW524309:GNZ524311 GXS524309:GXV524311 HHO524309:HHR524311 HRK524309:HRN524311 IBG524309:IBJ524311 ILC524309:ILF524311 IUY524309:IVB524311 JEU524309:JEX524311 JOQ524309:JOT524311 JYM524309:JYP524311 KII524309:KIL524311 KSE524309:KSH524311 LCA524309:LCD524311 LLW524309:LLZ524311 LVS524309:LVV524311 MFO524309:MFR524311 MPK524309:MPN524311 MZG524309:MZJ524311 NJC524309:NJF524311 NSY524309:NTB524311 OCU524309:OCX524311 OMQ524309:OMT524311 OWM524309:OWP524311 PGI524309:PGL524311 PQE524309:PQH524311 QAA524309:QAD524311 QJW524309:QJZ524311 QTS524309:QTV524311 RDO524309:RDR524311 RNK524309:RNN524311 RXG524309:RXJ524311 SHC524309:SHF524311 SQY524309:SRB524311 TAU524309:TAX524311 TKQ524309:TKT524311 TUM524309:TUP524311 UEI524309:UEL524311 UOE524309:UOH524311 UYA524309:UYD524311 VHW524309:VHZ524311 VRS524309:VRV524311 WBO524309:WBR524311 WLK524309:WLN524311 WVG524309:WVJ524311 IU589845:IX589847 SQ589845:ST589847 ACM589845:ACP589847 AMI589845:AML589847 AWE589845:AWH589847 BGA589845:BGD589847 BPW589845:BPZ589847 BZS589845:BZV589847 CJO589845:CJR589847 CTK589845:CTN589847 DDG589845:DDJ589847 DNC589845:DNF589847 DWY589845:DXB589847 EGU589845:EGX589847 EQQ589845:EQT589847 FAM589845:FAP589847 FKI589845:FKL589847 FUE589845:FUH589847 GEA589845:GED589847 GNW589845:GNZ589847 GXS589845:GXV589847 HHO589845:HHR589847 HRK589845:HRN589847 IBG589845:IBJ589847 ILC589845:ILF589847 IUY589845:IVB589847 JEU589845:JEX589847 JOQ589845:JOT589847 JYM589845:JYP589847 KII589845:KIL589847 KSE589845:KSH589847 LCA589845:LCD589847 LLW589845:LLZ589847 LVS589845:LVV589847 MFO589845:MFR589847 MPK589845:MPN589847 MZG589845:MZJ589847 NJC589845:NJF589847 NSY589845:NTB589847 OCU589845:OCX589847 OMQ589845:OMT589847 OWM589845:OWP589847 PGI589845:PGL589847 PQE589845:PQH589847 QAA589845:QAD589847 QJW589845:QJZ589847 QTS589845:QTV589847 RDO589845:RDR589847 RNK589845:RNN589847 RXG589845:RXJ589847 SHC589845:SHF589847 SQY589845:SRB589847 TAU589845:TAX589847 TKQ589845:TKT589847 TUM589845:TUP589847 UEI589845:UEL589847 UOE589845:UOH589847 UYA589845:UYD589847 VHW589845:VHZ589847 VRS589845:VRV589847 WBO589845:WBR589847 WLK589845:WLN589847 WVG589845:WVJ589847 IU655381:IX655383 SQ655381:ST655383 ACM655381:ACP655383 AMI655381:AML655383 AWE655381:AWH655383 BGA655381:BGD655383 BPW655381:BPZ655383 BZS655381:BZV655383 CJO655381:CJR655383 CTK655381:CTN655383 DDG655381:DDJ655383 DNC655381:DNF655383 DWY655381:DXB655383 EGU655381:EGX655383 EQQ655381:EQT655383 FAM655381:FAP655383 FKI655381:FKL655383 FUE655381:FUH655383 GEA655381:GED655383 GNW655381:GNZ655383 GXS655381:GXV655383 HHO655381:HHR655383 HRK655381:HRN655383 IBG655381:IBJ655383 ILC655381:ILF655383 IUY655381:IVB655383 JEU655381:JEX655383 JOQ655381:JOT655383 JYM655381:JYP655383 KII655381:KIL655383 KSE655381:KSH655383 LCA655381:LCD655383 LLW655381:LLZ655383 LVS655381:LVV655383 MFO655381:MFR655383 MPK655381:MPN655383 MZG655381:MZJ655383 NJC655381:NJF655383 NSY655381:NTB655383 OCU655381:OCX655383 OMQ655381:OMT655383 OWM655381:OWP655383 PGI655381:PGL655383 PQE655381:PQH655383 QAA655381:QAD655383 QJW655381:QJZ655383 QTS655381:QTV655383 RDO655381:RDR655383 RNK655381:RNN655383 RXG655381:RXJ655383 SHC655381:SHF655383 SQY655381:SRB655383 TAU655381:TAX655383 TKQ655381:TKT655383 TUM655381:TUP655383 UEI655381:UEL655383 UOE655381:UOH655383 UYA655381:UYD655383 VHW655381:VHZ655383 VRS655381:VRV655383 WBO655381:WBR655383 WLK655381:WLN655383 WVG655381:WVJ655383 IU720917:IX720919 SQ720917:ST720919 ACM720917:ACP720919 AMI720917:AML720919 AWE720917:AWH720919 BGA720917:BGD720919 BPW720917:BPZ720919 BZS720917:BZV720919 CJO720917:CJR720919 CTK720917:CTN720919 DDG720917:DDJ720919 DNC720917:DNF720919 DWY720917:DXB720919 EGU720917:EGX720919 EQQ720917:EQT720919 FAM720917:FAP720919 FKI720917:FKL720919 FUE720917:FUH720919 GEA720917:GED720919 GNW720917:GNZ720919 GXS720917:GXV720919 HHO720917:HHR720919 HRK720917:HRN720919 IBG720917:IBJ720919 ILC720917:ILF720919 IUY720917:IVB720919 JEU720917:JEX720919 JOQ720917:JOT720919 JYM720917:JYP720919 KII720917:KIL720919 KSE720917:KSH720919 LCA720917:LCD720919 LLW720917:LLZ720919 LVS720917:LVV720919 MFO720917:MFR720919 MPK720917:MPN720919 MZG720917:MZJ720919 NJC720917:NJF720919 NSY720917:NTB720919 OCU720917:OCX720919 OMQ720917:OMT720919 OWM720917:OWP720919 PGI720917:PGL720919 PQE720917:PQH720919 QAA720917:QAD720919 QJW720917:QJZ720919 QTS720917:QTV720919 RDO720917:RDR720919 RNK720917:RNN720919 RXG720917:RXJ720919 SHC720917:SHF720919 SQY720917:SRB720919 TAU720917:TAX720919 TKQ720917:TKT720919 TUM720917:TUP720919 UEI720917:UEL720919 UOE720917:UOH720919 UYA720917:UYD720919 VHW720917:VHZ720919 VRS720917:VRV720919 WBO720917:WBR720919 WLK720917:WLN720919 WVG720917:WVJ720919 IU786453:IX786455 SQ786453:ST786455 ACM786453:ACP786455 AMI786453:AML786455 AWE786453:AWH786455 BGA786453:BGD786455 BPW786453:BPZ786455 BZS786453:BZV786455 CJO786453:CJR786455 CTK786453:CTN786455 DDG786453:DDJ786455 DNC786453:DNF786455 DWY786453:DXB786455 EGU786453:EGX786455 EQQ786453:EQT786455 FAM786453:FAP786455 FKI786453:FKL786455 FUE786453:FUH786455 GEA786453:GED786455 GNW786453:GNZ786455 GXS786453:GXV786455 HHO786453:HHR786455 HRK786453:HRN786455 IBG786453:IBJ786455 ILC786453:ILF786455 IUY786453:IVB786455 JEU786453:JEX786455 JOQ786453:JOT786455 JYM786453:JYP786455 KII786453:KIL786455 KSE786453:KSH786455 LCA786453:LCD786455 LLW786453:LLZ786455 LVS786453:LVV786455 MFO786453:MFR786455 MPK786453:MPN786455 MZG786453:MZJ786455 NJC786453:NJF786455 NSY786453:NTB786455 OCU786453:OCX786455 OMQ786453:OMT786455 OWM786453:OWP786455 PGI786453:PGL786455 PQE786453:PQH786455 QAA786453:QAD786455 QJW786453:QJZ786455 QTS786453:QTV786455 RDO786453:RDR786455 RNK786453:RNN786455 RXG786453:RXJ786455 SHC786453:SHF786455 SQY786453:SRB786455 TAU786453:TAX786455 TKQ786453:TKT786455 TUM786453:TUP786455 UEI786453:UEL786455 UOE786453:UOH786455 UYA786453:UYD786455 VHW786453:VHZ786455 VRS786453:VRV786455 WBO786453:WBR786455 WLK786453:WLN786455 WVG786453:WVJ786455 IU851989:IX851991 SQ851989:ST851991 ACM851989:ACP851991 AMI851989:AML851991 AWE851989:AWH851991 BGA851989:BGD851991 BPW851989:BPZ851991 BZS851989:BZV851991 CJO851989:CJR851991 CTK851989:CTN851991 DDG851989:DDJ851991 DNC851989:DNF851991 DWY851989:DXB851991 EGU851989:EGX851991 EQQ851989:EQT851991 FAM851989:FAP851991 FKI851989:FKL851991 FUE851989:FUH851991 GEA851989:GED851991 GNW851989:GNZ851991 GXS851989:GXV851991 HHO851989:HHR851991 HRK851989:HRN851991 IBG851989:IBJ851991 ILC851989:ILF851991 IUY851989:IVB851991 JEU851989:JEX851991 JOQ851989:JOT851991 JYM851989:JYP851991 KII851989:KIL851991 KSE851989:KSH851991 LCA851989:LCD851991 LLW851989:LLZ851991 LVS851989:LVV851991 MFO851989:MFR851991 MPK851989:MPN851991 MZG851989:MZJ851991 NJC851989:NJF851991 NSY851989:NTB851991 OCU851989:OCX851991 OMQ851989:OMT851991 OWM851989:OWP851991 PGI851989:PGL851991 PQE851989:PQH851991 QAA851989:QAD851991 QJW851989:QJZ851991 QTS851989:QTV851991 RDO851989:RDR851991 RNK851989:RNN851991 RXG851989:RXJ851991 SHC851989:SHF851991 SQY851989:SRB851991 TAU851989:TAX851991 TKQ851989:TKT851991 TUM851989:TUP851991 UEI851989:UEL851991 UOE851989:UOH851991 UYA851989:UYD851991 VHW851989:VHZ851991 VRS851989:VRV851991 WBO851989:WBR851991 WLK851989:WLN851991 WVG851989:WVJ851991 IU917525:IX917527 SQ917525:ST917527 ACM917525:ACP917527 AMI917525:AML917527 AWE917525:AWH917527 BGA917525:BGD917527 BPW917525:BPZ917527 BZS917525:BZV917527 CJO917525:CJR917527 CTK917525:CTN917527 DDG917525:DDJ917527 DNC917525:DNF917527 DWY917525:DXB917527 EGU917525:EGX917527 EQQ917525:EQT917527 FAM917525:FAP917527 FKI917525:FKL917527 FUE917525:FUH917527 GEA917525:GED917527 GNW917525:GNZ917527 GXS917525:GXV917527 HHO917525:HHR917527 HRK917525:HRN917527 IBG917525:IBJ917527 ILC917525:ILF917527 IUY917525:IVB917527 JEU917525:JEX917527 JOQ917525:JOT917527 JYM917525:JYP917527 KII917525:KIL917527 KSE917525:KSH917527 LCA917525:LCD917527 LLW917525:LLZ917527 LVS917525:LVV917527 MFO917525:MFR917527 MPK917525:MPN917527 MZG917525:MZJ917527 NJC917525:NJF917527 NSY917525:NTB917527 OCU917525:OCX917527 OMQ917525:OMT917527 OWM917525:OWP917527 PGI917525:PGL917527 PQE917525:PQH917527 QAA917525:QAD917527 QJW917525:QJZ917527 QTS917525:QTV917527 RDO917525:RDR917527 RNK917525:RNN917527 RXG917525:RXJ917527 SHC917525:SHF917527 SQY917525:SRB917527 TAU917525:TAX917527 TKQ917525:TKT917527 TUM917525:TUP917527 UEI917525:UEL917527 UOE917525:UOH917527 UYA917525:UYD917527 VHW917525:VHZ917527 VRS917525:VRV917527 WBO917525:WBR917527 WLK917525:WLN917527 WVG917525:WVJ917527 IU983061:IX983063 SQ983061:ST983063 ACM983061:ACP983063 AMI983061:AML983063 AWE983061:AWH983063 BGA983061:BGD983063 BPW983061:BPZ983063 BZS983061:BZV983063 CJO983061:CJR983063 CTK983061:CTN983063 DDG983061:DDJ983063 DNC983061:DNF983063 DWY983061:DXB983063 EGU983061:EGX983063 EQQ983061:EQT983063 FAM983061:FAP983063 FKI983061:FKL983063 FUE983061:FUH983063 GEA983061:GED983063 GNW983061:GNZ983063 GXS983061:GXV983063 HHO983061:HHR983063 HRK983061:HRN983063 IBG983061:IBJ983063 ILC983061:ILF983063 IUY983061:IVB983063 JEU983061:JEX983063 JOQ983061:JOT983063 JYM983061:JYP983063 KII983061:KIL983063 KSE983061:KSH983063 LCA983061:LCD983063 LLW983061:LLZ983063 LVS983061:LVV983063 MFO983061:MFR983063 MPK983061:MPN983063 MZG983061:MZJ983063 NJC983061:NJF983063 NSY983061:NTB983063 OCU983061:OCX983063 OMQ983061:OMT983063 OWM983061:OWP983063 PGI983061:PGL983063 PQE983061:PQH983063 QAA983061:QAD983063 QJW983061:QJZ983063 QTS983061:QTV983063 RDO983061:RDR983063 RNK983061:RNN983063 RXG983061:RXJ983063 SHC983061:SHF983063 SQY983061:SRB983063 TAU983061:TAX983063 TKQ983061:TKT983063 TUM983061:TUP983063 UEI983061:UEL983063 UOE983061:UOH983063 UYA983061:UYD983063 VHW983061:VHZ983063 VRS983061:VRV983063 WBO983061:WBR983063 WLK983061:WLN983063 WVG983061:WVJ983063 IU65565:IX65565 SQ65565:ST65565 ACM65565:ACP65565 AMI65565:AML65565 AWE65565:AWH65565 BGA65565:BGD65565 BPW65565:BPZ65565 BZS65565:BZV65565 CJO65565:CJR65565 CTK65565:CTN65565 DDG65565:DDJ65565 DNC65565:DNF65565 DWY65565:DXB65565 EGU65565:EGX65565 EQQ65565:EQT65565 FAM65565:FAP65565 FKI65565:FKL65565 FUE65565:FUH65565 GEA65565:GED65565 GNW65565:GNZ65565 GXS65565:GXV65565 HHO65565:HHR65565 HRK65565:HRN65565 IBG65565:IBJ65565 ILC65565:ILF65565 IUY65565:IVB65565 JEU65565:JEX65565 JOQ65565:JOT65565 JYM65565:JYP65565 KII65565:KIL65565 KSE65565:KSH65565 LCA65565:LCD65565 LLW65565:LLZ65565 LVS65565:LVV65565 MFO65565:MFR65565 MPK65565:MPN65565 MZG65565:MZJ65565 NJC65565:NJF65565 NSY65565:NTB65565 OCU65565:OCX65565 OMQ65565:OMT65565 OWM65565:OWP65565 PGI65565:PGL65565 PQE65565:PQH65565 QAA65565:QAD65565 QJW65565:QJZ65565 QTS65565:QTV65565 RDO65565:RDR65565 RNK65565:RNN65565 RXG65565:RXJ65565 SHC65565:SHF65565 SQY65565:SRB65565 TAU65565:TAX65565 TKQ65565:TKT65565 TUM65565:TUP65565 UEI65565:UEL65565 UOE65565:UOH65565 UYA65565:UYD65565 VHW65565:VHZ65565 VRS65565:VRV65565 WBO65565:WBR65565 WLK65565:WLN65565 WVG65565:WVJ65565 IU131101:IX131101 SQ131101:ST131101 ACM131101:ACP131101 AMI131101:AML131101 AWE131101:AWH131101 BGA131101:BGD131101 BPW131101:BPZ131101 BZS131101:BZV131101 CJO131101:CJR131101 CTK131101:CTN131101 DDG131101:DDJ131101 DNC131101:DNF131101 DWY131101:DXB131101 EGU131101:EGX131101 EQQ131101:EQT131101 FAM131101:FAP131101 FKI131101:FKL131101 FUE131101:FUH131101 GEA131101:GED131101 GNW131101:GNZ131101 GXS131101:GXV131101 HHO131101:HHR131101 HRK131101:HRN131101 IBG131101:IBJ131101 ILC131101:ILF131101 IUY131101:IVB131101 JEU131101:JEX131101 JOQ131101:JOT131101 JYM131101:JYP131101 KII131101:KIL131101 KSE131101:KSH131101 LCA131101:LCD131101 LLW131101:LLZ131101 LVS131101:LVV131101 MFO131101:MFR131101 MPK131101:MPN131101 MZG131101:MZJ131101 NJC131101:NJF131101 NSY131101:NTB131101 OCU131101:OCX131101 OMQ131101:OMT131101 OWM131101:OWP131101 PGI131101:PGL131101 PQE131101:PQH131101 QAA131101:QAD131101 QJW131101:QJZ131101 QTS131101:QTV131101 RDO131101:RDR131101 RNK131101:RNN131101 RXG131101:RXJ131101 SHC131101:SHF131101 SQY131101:SRB131101 TAU131101:TAX131101 TKQ131101:TKT131101 TUM131101:TUP131101 UEI131101:UEL131101 UOE131101:UOH131101 UYA131101:UYD131101 VHW131101:VHZ131101 VRS131101:VRV131101 WBO131101:WBR131101 WLK131101:WLN131101 WVG131101:WVJ131101 IU196637:IX196637 SQ196637:ST196637 ACM196637:ACP196637 AMI196637:AML196637 AWE196637:AWH196637 BGA196637:BGD196637 BPW196637:BPZ196637 BZS196637:BZV196637 CJO196637:CJR196637 CTK196637:CTN196637 DDG196637:DDJ196637 DNC196637:DNF196637 DWY196637:DXB196637 EGU196637:EGX196637 EQQ196637:EQT196637 FAM196637:FAP196637 FKI196637:FKL196637 FUE196637:FUH196637 GEA196637:GED196637 GNW196637:GNZ196637 GXS196637:GXV196637 HHO196637:HHR196637 HRK196637:HRN196637 IBG196637:IBJ196637 ILC196637:ILF196637 IUY196637:IVB196637 JEU196637:JEX196637 JOQ196637:JOT196637 JYM196637:JYP196637 KII196637:KIL196637 KSE196637:KSH196637 LCA196637:LCD196637 LLW196637:LLZ196637 LVS196637:LVV196637 MFO196637:MFR196637 MPK196637:MPN196637 MZG196637:MZJ196637 NJC196637:NJF196637 NSY196637:NTB196637 OCU196637:OCX196637 OMQ196637:OMT196637 OWM196637:OWP196637 PGI196637:PGL196637 PQE196637:PQH196637 QAA196637:QAD196637 QJW196637:QJZ196637 QTS196637:QTV196637 RDO196637:RDR196637 RNK196637:RNN196637 RXG196637:RXJ196637 SHC196637:SHF196637 SQY196637:SRB196637 TAU196637:TAX196637 TKQ196637:TKT196637 TUM196637:TUP196637 UEI196637:UEL196637 UOE196637:UOH196637 UYA196637:UYD196637 VHW196637:VHZ196637 VRS196637:VRV196637 WBO196637:WBR196637 WLK196637:WLN196637 WVG196637:WVJ196637 IU262173:IX262173 SQ262173:ST262173 ACM262173:ACP262173 AMI262173:AML262173 AWE262173:AWH262173 BGA262173:BGD262173 BPW262173:BPZ262173 BZS262173:BZV262173 CJO262173:CJR262173 CTK262173:CTN262173 DDG262173:DDJ262173 DNC262173:DNF262173 DWY262173:DXB262173 EGU262173:EGX262173 EQQ262173:EQT262173 FAM262173:FAP262173 FKI262173:FKL262173 FUE262173:FUH262173 GEA262173:GED262173 GNW262173:GNZ262173 GXS262173:GXV262173 HHO262173:HHR262173 HRK262173:HRN262173 IBG262173:IBJ262173 ILC262173:ILF262173 IUY262173:IVB262173 JEU262173:JEX262173 JOQ262173:JOT262173 JYM262173:JYP262173 KII262173:KIL262173 KSE262173:KSH262173 LCA262173:LCD262173 LLW262173:LLZ262173 LVS262173:LVV262173 MFO262173:MFR262173 MPK262173:MPN262173 MZG262173:MZJ262173 NJC262173:NJF262173 NSY262173:NTB262173 OCU262173:OCX262173 OMQ262173:OMT262173 OWM262173:OWP262173 PGI262173:PGL262173 PQE262173:PQH262173 QAA262173:QAD262173 QJW262173:QJZ262173 QTS262173:QTV262173 RDO262173:RDR262173 RNK262173:RNN262173 RXG262173:RXJ262173 SHC262173:SHF262173 SQY262173:SRB262173 TAU262173:TAX262173 TKQ262173:TKT262173 TUM262173:TUP262173 UEI262173:UEL262173 UOE262173:UOH262173 UYA262173:UYD262173 VHW262173:VHZ262173 VRS262173:VRV262173 WBO262173:WBR262173 WLK262173:WLN262173 WVG262173:WVJ262173 IU327709:IX327709 SQ327709:ST327709 ACM327709:ACP327709 AMI327709:AML327709 AWE327709:AWH327709 BGA327709:BGD327709 BPW327709:BPZ327709 BZS327709:BZV327709 CJO327709:CJR327709 CTK327709:CTN327709 DDG327709:DDJ327709 DNC327709:DNF327709 DWY327709:DXB327709 EGU327709:EGX327709 EQQ327709:EQT327709 FAM327709:FAP327709 FKI327709:FKL327709 FUE327709:FUH327709 GEA327709:GED327709 GNW327709:GNZ327709 GXS327709:GXV327709 HHO327709:HHR327709 HRK327709:HRN327709 IBG327709:IBJ327709 ILC327709:ILF327709 IUY327709:IVB327709 JEU327709:JEX327709 JOQ327709:JOT327709 JYM327709:JYP327709 KII327709:KIL327709 KSE327709:KSH327709 LCA327709:LCD327709 LLW327709:LLZ327709 LVS327709:LVV327709 MFO327709:MFR327709 MPK327709:MPN327709 MZG327709:MZJ327709 NJC327709:NJF327709 NSY327709:NTB327709 OCU327709:OCX327709 OMQ327709:OMT327709 OWM327709:OWP327709 PGI327709:PGL327709 PQE327709:PQH327709 QAA327709:QAD327709 QJW327709:QJZ327709 QTS327709:QTV327709 RDO327709:RDR327709 RNK327709:RNN327709 RXG327709:RXJ327709 SHC327709:SHF327709 SQY327709:SRB327709 TAU327709:TAX327709 TKQ327709:TKT327709 TUM327709:TUP327709 UEI327709:UEL327709 UOE327709:UOH327709 UYA327709:UYD327709 VHW327709:VHZ327709 VRS327709:VRV327709 WBO327709:WBR327709 WLK327709:WLN327709 WVG327709:WVJ327709 IU393245:IX393245 SQ393245:ST393245 ACM393245:ACP393245 AMI393245:AML393245 AWE393245:AWH393245 BGA393245:BGD393245 BPW393245:BPZ393245 BZS393245:BZV393245 CJO393245:CJR393245 CTK393245:CTN393245 DDG393245:DDJ393245 DNC393245:DNF393245 DWY393245:DXB393245 EGU393245:EGX393245 EQQ393245:EQT393245 FAM393245:FAP393245 FKI393245:FKL393245 FUE393245:FUH393245 GEA393245:GED393245 GNW393245:GNZ393245 GXS393245:GXV393245 HHO393245:HHR393245 HRK393245:HRN393245 IBG393245:IBJ393245 ILC393245:ILF393245 IUY393245:IVB393245 JEU393245:JEX393245 JOQ393245:JOT393245 JYM393245:JYP393245 KII393245:KIL393245 KSE393245:KSH393245 LCA393245:LCD393245 LLW393245:LLZ393245 LVS393245:LVV393245 MFO393245:MFR393245 MPK393245:MPN393245 MZG393245:MZJ393245 NJC393245:NJF393245 NSY393245:NTB393245 OCU393245:OCX393245 OMQ393245:OMT393245 OWM393245:OWP393245 PGI393245:PGL393245 PQE393245:PQH393245 QAA393245:QAD393245 QJW393245:QJZ393245 QTS393245:QTV393245 RDO393245:RDR393245 RNK393245:RNN393245 RXG393245:RXJ393245 SHC393245:SHF393245 SQY393245:SRB393245 TAU393245:TAX393245 TKQ393245:TKT393245 TUM393245:TUP393245 UEI393245:UEL393245 UOE393245:UOH393245 UYA393245:UYD393245 VHW393245:VHZ393245 VRS393245:VRV393245 WBO393245:WBR393245 WLK393245:WLN393245 WVG393245:WVJ393245 IU458781:IX458781 SQ458781:ST458781 ACM458781:ACP458781 AMI458781:AML458781 AWE458781:AWH458781 BGA458781:BGD458781 BPW458781:BPZ458781 BZS458781:BZV458781 CJO458781:CJR458781 CTK458781:CTN458781 DDG458781:DDJ458781 DNC458781:DNF458781 DWY458781:DXB458781 EGU458781:EGX458781 EQQ458781:EQT458781 FAM458781:FAP458781 FKI458781:FKL458781 FUE458781:FUH458781 GEA458781:GED458781 GNW458781:GNZ458781 GXS458781:GXV458781 HHO458781:HHR458781 HRK458781:HRN458781 IBG458781:IBJ458781 ILC458781:ILF458781 IUY458781:IVB458781 JEU458781:JEX458781 JOQ458781:JOT458781 JYM458781:JYP458781 KII458781:KIL458781 KSE458781:KSH458781 LCA458781:LCD458781 LLW458781:LLZ458781 LVS458781:LVV458781 MFO458781:MFR458781 MPK458781:MPN458781 MZG458781:MZJ458781 NJC458781:NJF458781 NSY458781:NTB458781 OCU458781:OCX458781 OMQ458781:OMT458781 OWM458781:OWP458781 PGI458781:PGL458781 PQE458781:PQH458781 QAA458781:QAD458781 QJW458781:QJZ458781 QTS458781:QTV458781 RDO458781:RDR458781 RNK458781:RNN458781 RXG458781:RXJ458781 SHC458781:SHF458781 SQY458781:SRB458781 TAU458781:TAX458781 TKQ458781:TKT458781 TUM458781:TUP458781 UEI458781:UEL458781 UOE458781:UOH458781 UYA458781:UYD458781 VHW458781:VHZ458781 VRS458781:VRV458781 WBO458781:WBR458781 WLK458781:WLN458781 WVG458781:WVJ458781 IU524317:IX524317 SQ524317:ST524317 ACM524317:ACP524317 AMI524317:AML524317 AWE524317:AWH524317 BGA524317:BGD524317 BPW524317:BPZ524317 BZS524317:BZV524317 CJO524317:CJR524317 CTK524317:CTN524317 DDG524317:DDJ524317 DNC524317:DNF524317 DWY524317:DXB524317 EGU524317:EGX524317 EQQ524317:EQT524317 FAM524317:FAP524317 FKI524317:FKL524317 FUE524317:FUH524317 GEA524317:GED524317 GNW524317:GNZ524317 GXS524317:GXV524317 HHO524317:HHR524317 HRK524317:HRN524317 IBG524317:IBJ524317 ILC524317:ILF524317 IUY524317:IVB524317 JEU524317:JEX524317 JOQ524317:JOT524317 JYM524317:JYP524317 KII524317:KIL524317 KSE524317:KSH524317 LCA524317:LCD524317 LLW524317:LLZ524317 LVS524317:LVV524317 MFO524317:MFR524317 MPK524317:MPN524317 MZG524317:MZJ524317 NJC524317:NJF524317 NSY524317:NTB524317 OCU524317:OCX524317 OMQ524317:OMT524317 OWM524317:OWP524317 PGI524317:PGL524317 PQE524317:PQH524317 QAA524317:QAD524317 QJW524317:QJZ524317 QTS524317:QTV524317 RDO524317:RDR524317 RNK524317:RNN524317 RXG524317:RXJ524317 SHC524317:SHF524317 SQY524317:SRB524317 TAU524317:TAX524317 TKQ524317:TKT524317 TUM524317:TUP524317 UEI524317:UEL524317 UOE524317:UOH524317 UYA524317:UYD524317 VHW524317:VHZ524317 VRS524317:VRV524317 WBO524317:WBR524317 WLK524317:WLN524317 WVG524317:WVJ524317 IU589853:IX589853 SQ589853:ST589853 ACM589853:ACP589853 AMI589853:AML589853 AWE589853:AWH589853 BGA589853:BGD589853 BPW589853:BPZ589853 BZS589853:BZV589853 CJO589853:CJR589853 CTK589853:CTN589853 DDG589853:DDJ589853 DNC589853:DNF589853 DWY589853:DXB589853 EGU589853:EGX589853 EQQ589853:EQT589853 FAM589853:FAP589853 FKI589853:FKL589853 FUE589853:FUH589853 GEA589853:GED589853 GNW589853:GNZ589853 GXS589853:GXV589853 HHO589853:HHR589853 HRK589853:HRN589853 IBG589853:IBJ589853 ILC589853:ILF589853 IUY589853:IVB589853 JEU589853:JEX589853 JOQ589853:JOT589853 JYM589853:JYP589853 KII589853:KIL589853 KSE589853:KSH589853 LCA589853:LCD589853 LLW589853:LLZ589853 LVS589853:LVV589853 MFO589853:MFR589853 MPK589853:MPN589853 MZG589853:MZJ589853 NJC589853:NJF589853 NSY589853:NTB589853 OCU589853:OCX589853 OMQ589853:OMT589853 OWM589853:OWP589853 PGI589853:PGL589853 PQE589853:PQH589853 QAA589853:QAD589853 QJW589853:QJZ589853 QTS589853:QTV589853 RDO589853:RDR589853 RNK589853:RNN589853 RXG589853:RXJ589853 SHC589853:SHF589853 SQY589853:SRB589853 TAU589853:TAX589853 TKQ589853:TKT589853 TUM589853:TUP589853 UEI589853:UEL589853 UOE589853:UOH589853 UYA589853:UYD589853 VHW589853:VHZ589853 VRS589853:VRV589853 WBO589853:WBR589853 WLK589853:WLN589853 WVG589853:WVJ589853 IU655389:IX655389 SQ655389:ST655389 ACM655389:ACP655389 AMI655389:AML655389 AWE655389:AWH655389 BGA655389:BGD655389 BPW655389:BPZ655389 BZS655389:BZV655389 CJO655389:CJR655389 CTK655389:CTN655389 DDG655389:DDJ655389 DNC655389:DNF655389 DWY655389:DXB655389 EGU655389:EGX655389 EQQ655389:EQT655389 FAM655389:FAP655389 FKI655389:FKL655389 FUE655389:FUH655389 GEA655389:GED655389 GNW655389:GNZ655389 GXS655389:GXV655389 HHO655389:HHR655389 HRK655389:HRN655389 IBG655389:IBJ655389 ILC655389:ILF655389 IUY655389:IVB655389 JEU655389:JEX655389 JOQ655389:JOT655389 JYM655389:JYP655389 KII655389:KIL655389 KSE655389:KSH655389 LCA655389:LCD655389 LLW655389:LLZ655389 LVS655389:LVV655389 MFO655389:MFR655389 MPK655389:MPN655389 MZG655389:MZJ655389 NJC655389:NJF655389 NSY655389:NTB655389 OCU655389:OCX655389 OMQ655389:OMT655389 OWM655389:OWP655389 PGI655389:PGL655389 PQE655389:PQH655389 QAA655389:QAD655389 QJW655389:QJZ655389 QTS655389:QTV655389 RDO655389:RDR655389 RNK655389:RNN655389 RXG655389:RXJ655389 SHC655389:SHF655389 SQY655389:SRB655389 TAU655389:TAX655389 TKQ655389:TKT655389 TUM655389:TUP655389 UEI655389:UEL655389 UOE655389:UOH655389 UYA655389:UYD655389 VHW655389:VHZ655389 VRS655389:VRV655389 WBO655389:WBR655389 WLK655389:WLN655389 WVG655389:WVJ655389 IU720925:IX720925 SQ720925:ST720925 ACM720925:ACP720925 AMI720925:AML720925 AWE720925:AWH720925 BGA720925:BGD720925 BPW720925:BPZ720925 BZS720925:BZV720925 CJO720925:CJR720925 CTK720925:CTN720925 DDG720925:DDJ720925 DNC720925:DNF720925 DWY720925:DXB720925 EGU720925:EGX720925 EQQ720925:EQT720925 FAM720925:FAP720925 FKI720925:FKL720925 FUE720925:FUH720925 GEA720925:GED720925 GNW720925:GNZ720925 GXS720925:GXV720925 HHO720925:HHR720925 HRK720925:HRN720925 IBG720925:IBJ720925 ILC720925:ILF720925 IUY720925:IVB720925 JEU720925:JEX720925 JOQ720925:JOT720925 JYM720925:JYP720925 KII720925:KIL720925 KSE720925:KSH720925 LCA720925:LCD720925 LLW720925:LLZ720925 LVS720925:LVV720925 MFO720925:MFR720925 MPK720925:MPN720925 MZG720925:MZJ720925 NJC720925:NJF720925 NSY720925:NTB720925 OCU720925:OCX720925 OMQ720925:OMT720925 OWM720925:OWP720925 PGI720925:PGL720925 PQE720925:PQH720925 QAA720925:QAD720925 QJW720925:QJZ720925 QTS720925:QTV720925 RDO720925:RDR720925 RNK720925:RNN720925 RXG720925:RXJ720925 SHC720925:SHF720925 SQY720925:SRB720925 TAU720925:TAX720925 TKQ720925:TKT720925 TUM720925:TUP720925 UEI720925:UEL720925 UOE720925:UOH720925 UYA720925:UYD720925 VHW720925:VHZ720925 VRS720925:VRV720925 WBO720925:WBR720925 WLK720925:WLN720925 WVG720925:WVJ720925 IU786461:IX786461 SQ786461:ST786461 ACM786461:ACP786461 AMI786461:AML786461 AWE786461:AWH786461 BGA786461:BGD786461 BPW786461:BPZ786461 BZS786461:BZV786461 CJO786461:CJR786461 CTK786461:CTN786461 DDG786461:DDJ786461 DNC786461:DNF786461 DWY786461:DXB786461 EGU786461:EGX786461 EQQ786461:EQT786461 FAM786461:FAP786461 FKI786461:FKL786461 FUE786461:FUH786461 GEA786461:GED786461 GNW786461:GNZ786461 GXS786461:GXV786461 HHO786461:HHR786461 HRK786461:HRN786461 IBG786461:IBJ786461 ILC786461:ILF786461 IUY786461:IVB786461 JEU786461:JEX786461 JOQ786461:JOT786461 JYM786461:JYP786461 KII786461:KIL786461 KSE786461:KSH786461 LCA786461:LCD786461 LLW786461:LLZ786461 LVS786461:LVV786461 MFO786461:MFR786461 MPK786461:MPN786461 MZG786461:MZJ786461 NJC786461:NJF786461 NSY786461:NTB786461 OCU786461:OCX786461 OMQ786461:OMT786461 OWM786461:OWP786461 PGI786461:PGL786461 PQE786461:PQH786461 QAA786461:QAD786461 QJW786461:QJZ786461 QTS786461:QTV786461 RDO786461:RDR786461 RNK786461:RNN786461 RXG786461:RXJ786461 SHC786461:SHF786461 SQY786461:SRB786461 TAU786461:TAX786461 TKQ786461:TKT786461 TUM786461:TUP786461 UEI786461:UEL786461 UOE786461:UOH786461 UYA786461:UYD786461 VHW786461:VHZ786461 VRS786461:VRV786461 WBO786461:WBR786461 WLK786461:WLN786461 WVG786461:WVJ786461 IU851997:IX851997 SQ851997:ST851997 ACM851997:ACP851997 AMI851997:AML851997 AWE851997:AWH851997 BGA851997:BGD851997 BPW851997:BPZ851997 BZS851997:BZV851997 CJO851997:CJR851997 CTK851997:CTN851997 DDG851997:DDJ851997 DNC851997:DNF851997 DWY851997:DXB851997 EGU851997:EGX851997 EQQ851997:EQT851997 FAM851997:FAP851997 FKI851997:FKL851997 FUE851997:FUH851997 GEA851997:GED851997 GNW851997:GNZ851997 GXS851997:GXV851997 HHO851997:HHR851997 HRK851997:HRN851997 IBG851997:IBJ851997 ILC851997:ILF851997 IUY851997:IVB851997 JEU851997:JEX851997 JOQ851997:JOT851997 JYM851997:JYP851997 KII851997:KIL851997 KSE851997:KSH851997 LCA851997:LCD851997 LLW851997:LLZ851997 LVS851997:LVV851997 MFO851997:MFR851997 MPK851997:MPN851997 MZG851997:MZJ851997 NJC851997:NJF851997 NSY851997:NTB851997 OCU851997:OCX851997 OMQ851997:OMT851997 OWM851997:OWP851997 PGI851997:PGL851997 PQE851997:PQH851997 QAA851997:QAD851997 QJW851997:QJZ851997 QTS851997:QTV851997 RDO851997:RDR851997 RNK851997:RNN851997 RXG851997:RXJ851997 SHC851997:SHF851997 SQY851997:SRB851997 TAU851997:TAX851997 TKQ851997:TKT851997 TUM851997:TUP851997 UEI851997:UEL851997 UOE851997:UOH851997 UYA851997:UYD851997 VHW851997:VHZ851997 VRS851997:VRV851997 WBO851997:WBR851997 WLK851997:WLN851997 WVG851997:WVJ851997 IU917533:IX917533 SQ917533:ST917533 ACM917533:ACP917533 AMI917533:AML917533 AWE917533:AWH917533 BGA917533:BGD917533 BPW917533:BPZ917533 BZS917533:BZV917533 CJO917533:CJR917533 CTK917533:CTN917533 DDG917533:DDJ917533 DNC917533:DNF917533 DWY917533:DXB917533 EGU917533:EGX917533 EQQ917533:EQT917533 FAM917533:FAP917533 FKI917533:FKL917533 FUE917533:FUH917533 GEA917533:GED917533 GNW917533:GNZ917533 GXS917533:GXV917533 HHO917533:HHR917533 HRK917533:HRN917533 IBG917533:IBJ917533 ILC917533:ILF917533 IUY917533:IVB917533 JEU917533:JEX917533 JOQ917533:JOT917533 JYM917533:JYP917533 KII917533:KIL917533 KSE917533:KSH917533 LCA917533:LCD917533 LLW917533:LLZ917533 LVS917533:LVV917533 MFO917533:MFR917533 MPK917533:MPN917533 MZG917533:MZJ917533 NJC917533:NJF917533 NSY917533:NTB917533 OCU917533:OCX917533 OMQ917533:OMT917533 OWM917533:OWP917533 PGI917533:PGL917533 PQE917533:PQH917533 QAA917533:QAD917533 QJW917533:QJZ917533 QTS917533:QTV917533 RDO917533:RDR917533 RNK917533:RNN917533 RXG917533:RXJ917533 SHC917533:SHF917533 SQY917533:SRB917533 TAU917533:TAX917533 TKQ917533:TKT917533 TUM917533:TUP917533 UEI917533:UEL917533 UOE917533:UOH917533 UYA917533:UYD917533 VHW917533:VHZ917533 VRS917533:VRV917533 WBO917533:WBR917533 WLK917533:WLN917533 WVG917533:WVJ917533 IU983069:IX983069 SQ983069:ST983069 ACM983069:ACP983069 AMI983069:AML983069 AWE983069:AWH983069 BGA983069:BGD983069 BPW983069:BPZ983069 BZS983069:BZV983069 CJO983069:CJR983069 CTK983069:CTN983069 DDG983069:DDJ983069 DNC983069:DNF983069 DWY983069:DXB983069 EGU983069:EGX983069 EQQ983069:EQT983069 FAM983069:FAP983069 FKI983069:FKL983069 FUE983069:FUH983069 GEA983069:GED983069 GNW983069:GNZ983069 GXS983069:GXV983069 HHO983069:HHR983069 HRK983069:HRN983069 IBG983069:IBJ983069 ILC983069:ILF983069 IUY983069:IVB983069 JEU983069:JEX983069 JOQ983069:JOT983069 JYM983069:JYP983069 KII983069:KIL983069 KSE983069:KSH983069 LCA983069:LCD983069 LLW983069:LLZ983069 LVS983069:LVV983069 MFO983069:MFR983069 MPK983069:MPN983069 MZG983069:MZJ983069 NJC983069:NJF983069 NSY983069:NTB983069 OCU983069:OCX983069 OMQ983069:OMT983069 OWM983069:OWP983069 PGI983069:PGL983069 PQE983069:PQH983069 QAA983069:QAD983069 QJW983069:QJZ983069 QTS983069:QTV983069 RDO983069:RDR983069 RNK983069:RNN983069 RXG983069:RXJ983069 SHC983069:SHF983069 SQY983069:SRB983069 TAU983069:TAX983069 TKQ983069:TKT983069 TUM983069:TUP983069 UEI983069:UEL983069 UOE983069:UOH983069 UYA983069:UYD983069 VHW983069:VHZ983069 VRS983069:VRV983069 WBO983069:WBR983069 WLK983069:WLN983069 AVB22:AVH28 BEX22:BFD28 BOT22:BOZ28 BYP22:BYV28 CIL22:CIR28 CSH22:CSN28 DCD22:DCJ28 DLZ22:DMF28 DVV22:DWB28 EFR22:EFX28 EPN22:EPT28 EZJ22:EZP28 FJF22:FJL28 FTB22:FTH28 GCX22:GDD28 GMT22:GMZ28 GWP22:GWV28 HGL22:HGR28 HQH22:HQN28 IAD22:IAJ28 IJZ22:IKF28 ITV22:IUB28 JDR22:JDX28 JNN22:JNT28 JXJ22:JXP28 KHF22:KHL28 KRB22:KRH28 LAX22:LBD28 LKT22:LKZ28 LUP22:LUV28 MEL22:MER28 MOH22:MON28 MYD22:MYJ28 NHZ22:NIF28 NRV22:NSB28 OBR22:OBX28 OLN22:OLT28 OVJ22:OVP28 PFF22:PFL28 PPB22:PPH28 PYX22:PZD28 QIT22:QIZ28 QSP22:QSV28 RCL22:RCR28 RMH22:RMN28 RWD22:RWJ28 SFZ22:SGF28 SPV22:SQB28 SZR22:SZX28 TJN22:TJT28 TTJ22:TTP28 UDF22:UDL28 UNB22:UNH28 UWX22:UXD28 VGT22:VGZ28 VQP22:VQV28 WAL22:WAR28 WKH22:WKN28 WUD22:WUJ28 HR22:HX28 RN22:RT28 ABJ22:ABP28 HR32:HX32" xr:uid="{70EF3990-487D-4A66-9D46-27910562EF98}">
      <formula1>J22-ROUNDDOWN(J22,0)=0</formula1>
    </dataValidation>
    <dataValidation imeMode="halfAlpha" allowBlank="1" showInputMessage="1" showErrorMessage="1" sqref="J16:P16" xr:uid="{809758DF-B82C-4F62-8A54-6A2C825153E3}"/>
    <dataValidation type="list" allowBlank="1" showInputMessage="1" showErrorMessage="1" sqref="J19:P19" xr:uid="{DCC5BCFB-76B8-4C1D-9B8F-EA76E442E48F}">
      <formula1>"専用,ハイブリッド"</formula1>
    </dataValidation>
    <dataValidation imeMode="disabled" operator="greaterThanOrEqual" allowBlank="1" showInputMessage="1" showErrorMessage="1" error="整数で入力して下さい。" sqref="J26:P26" xr:uid="{46DF0901-8853-417F-8FFB-CA2A576C369B}"/>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明朝,標準"&amp;8&amp;K01+015R6高層ZEH-M_ver.1.1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A91EE388-80FC-4A0E-97C2-F7D5090DF930}">
          <xm:sqref>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IP65567:IP65568 SL65567:SL65568 ACH65567:ACH65568 AMD65567:AMD65568 AVZ65567:AVZ65568 BFV65567:BFV65568 BPR65567:BPR65568 BZN65567:BZN65568 CJJ65567:CJJ65568 CTF65567:CTF65568 DDB65567:DDB65568 DMX65567:DMX65568 DWT65567:DWT65568 EGP65567:EGP65568 EQL65567:EQL65568 FAH65567:FAH65568 FKD65567:FKD65568 FTZ65567:FTZ65568 GDV65567:GDV65568 GNR65567:GNR65568 GXN65567:GXN65568 HHJ65567:HHJ65568 HRF65567:HRF65568 IBB65567:IBB65568 IKX65567:IKX65568 IUT65567:IUT65568 JEP65567:JEP65568 JOL65567:JOL65568 JYH65567:JYH65568 KID65567:KID65568 KRZ65567:KRZ65568 LBV65567:LBV65568 LLR65567:LLR65568 LVN65567:LVN65568 MFJ65567:MFJ65568 MPF65567:MPF65568 MZB65567:MZB65568 NIX65567:NIX65568 NST65567:NST65568 OCP65567:OCP65568 OML65567:OML65568 OWH65567:OWH65568 PGD65567:PGD65568 PPZ65567:PPZ65568 PZV65567:PZV65568 QJR65567:QJR65568 QTN65567:QTN65568 RDJ65567:RDJ65568 RNF65567:RNF65568 RXB65567:RXB65568 SGX65567:SGX65568 SQT65567:SQT65568 TAP65567:TAP65568 TKL65567:TKL65568 TUH65567:TUH65568 UED65567:UED65568 UNZ65567:UNZ65568 UXV65567:UXV65568 VHR65567:VHR65568 VRN65567:VRN65568 WBJ65567:WBJ65568 WLF65567:WLF65568 WVB65567:WVB65568 IP131103:IP131104 SL131103:SL131104 ACH131103:ACH131104 AMD131103:AMD131104 AVZ131103:AVZ131104 BFV131103:BFV131104 BPR131103:BPR131104 BZN131103:BZN131104 CJJ131103:CJJ131104 CTF131103:CTF131104 DDB131103:DDB131104 DMX131103:DMX131104 DWT131103:DWT131104 EGP131103:EGP131104 EQL131103:EQL131104 FAH131103:FAH131104 FKD131103:FKD131104 FTZ131103:FTZ131104 GDV131103:GDV131104 GNR131103:GNR131104 GXN131103:GXN131104 HHJ131103:HHJ131104 HRF131103:HRF131104 IBB131103:IBB131104 IKX131103:IKX131104 IUT131103:IUT131104 JEP131103:JEP131104 JOL131103:JOL131104 JYH131103:JYH131104 KID131103:KID131104 KRZ131103:KRZ131104 LBV131103:LBV131104 LLR131103:LLR131104 LVN131103:LVN131104 MFJ131103:MFJ131104 MPF131103:MPF131104 MZB131103:MZB131104 NIX131103:NIX131104 NST131103:NST131104 OCP131103:OCP131104 OML131103:OML131104 OWH131103:OWH131104 PGD131103:PGD131104 PPZ131103:PPZ131104 PZV131103:PZV131104 QJR131103:QJR131104 QTN131103:QTN131104 RDJ131103:RDJ131104 RNF131103:RNF131104 RXB131103:RXB131104 SGX131103:SGX131104 SQT131103:SQT131104 TAP131103:TAP131104 TKL131103:TKL131104 TUH131103:TUH131104 UED131103:UED131104 UNZ131103:UNZ131104 UXV131103:UXV131104 VHR131103:VHR131104 VRN131103:VRN131104 WBJ131103:WBJ131104 WLF131103:WLF131104 WVB131103:WVB131104 IP196639:IP196640 SL196639:SL196640 ACH196639:ACH196640 AMD196639:AMD196640 AVZ196639:AVZ196640 BFV196639:BFV196640 BPR196639:BPR196640 BZN196639:BZN196640 CJJ196639:CJJ196640 CTF196639:CTF196640 DDB196639:DDB196640 DMX196639:DMX196640 DWT196639:DWT196640 EGP196639:EGP196640 EQL196639:EQL196640 FAH196639:FAH196640 FKD196639:FKD196640 FTZ196639:FTZ196640 GDV196639:GDV196640 GNR196639:GNR196640 GXN196639:GXN196640 HHJ196639:HHJ196640 HRF196639:HRF196640 IBB196639:IBB196640 IKX196639:IKX196640 IUT196639:IUT196640 JEP196639:JEP196640 JOL196639:JOL196640 JYH196639:JYH196640 KID196639:KID196640 KRZ196639:KRZ196640 LBV196639:LBV196640 LLR196639:LLR196640 LVN196639:LVN196640 MFJ196639:MFJ196640 MPF196639:MPF196640 MZB196639:MZB196640 NIX196639:NIX196640 NST196639:NST196640 OCP196639:OCP196640 OML196639:OML196640 OWH196639:OWH196640 PGD196639:PGD196640 PPZ196639:PPZ196640 PZV196639:PZV196640 QJR196639:QJR196640 QTN196639:QTN196640 RDJ196639:RDJ196640 RNF196639:RNF196640 RXB196639:RXB196640 SGX196639:SGX196640 SQT196639:SQT196640 TAP196639:TAP196640 TKL196639:TKL196640 TUH196639:TUH196640 UED196639:UED196640 UNZ196639:UNZ196640 UXV196639:UXV196640 VHR196639:VHR196640 VRN196639:VRN196640 WBJ196639:WBJ196640 WLF196639:WLF196640 WVB196639:WVB196640 IP262175:IP262176 SL262175:SL262176 ACH262175:ACH262176 AMD262175:AMD262176 AVZ262175:AVZ262176 BFV262175:BFV262176 BPR262175:BPR262176 BZN262175:BZN262176 CJJ262175:CJJ262176 CTF262175:CTF262176 DDB262175:DDB262176 DMX262175:DMX262176 DWT262175:DWT262176 EGP262175:EGP262176 EQL262175:EQL262176 FAH262175:FAH262176 FKD262175:FKD262176 FTZ262175:FTZ262176 GDV262175:GDV262176 GNR262175:GNR262176 GXN262175:GXN262176 HHJ262175:HHJ262176 HRF262175:HRF262176 IBB262175:IBB262176 IKX262175:IKX262176 IUT262175:IUT262176 JEP262175:JEP262176 JOL262175:JOL262176 JYH262175:JYH262176 KID262175:KID262176 KRZ262175:KRZ262176 LBV262175:LBV262176 LLR262175:LLR262176 LVN262175:LVN262176 MFJ262175:MFJ262176 MPF262175:MPF262176 MZB262175:MZB262176 NIX262175:NIX262176 NST262175:NST262176 OCP262175:OCP262176 OML262175:OML262176 OWH262175:OWH262176 PGD262175:PGD262176 PPZ262175:PPZ262176 PZV262175:PZV262176 QJR262175:QJR262176 QTN262175:QTN262176 RDJ262175:RDJ262176 RNF262175:RNF262176 RXB262175:RXB262176 SGX262175:SGX262176 SQT262175:SQT262176 TAP262175:TAP262176 TKL262175:TKL262176 TUH262175:TUH262176 UED262175:UED262176 UNZ262175:UNZ262176 UXV262175:UXV262176 VHR262175:VHR262176 VRN262175:VRN262176 WBJ262175:WBJ262176 WLF262175:WLF262176 WVB262175:WVB262176 IP327711:IP327712 SL327711:SL327712 ACH327711:ACH327712 AMD327711:AMD327712 AVZ327711:AVZ327712 BFV327711:BFV327712 BPR327711:BPR327712 BZN327711:BZN327712 CJJ327711:CJJ327712 CTF327711:CTF327712 DDB327711:DDB327712 DMX327711:DMX327712 DWT327711:DWT327712 EGP327711:EGP327712 EQL327711:EQL327712 FAH327711:FAH327712 FKD327711:FKD327712 FTZ327711:FTZ327712 GDV327711:GDV327712 GNR327711:GNR327712 GXN327711:GXN327712 HHJ327711:HHJ327712 HRF327711:HRF327712 IBB327711:IBB327712 IKX327711:IKX327712 IUT327711:IUT327712 JEP327711:JEP327712 JOL327711:JOL327712 JYH327711:JYH327712 KID327711:KID327712 KRZ327711:KRZ327712 LBV327711:LBV327712 LLR327711:LLR327712 LVN327711:LVN327712 MFJ327711:MFJ327712 MPF327711:MPF327712 MZB327711:MZB327712 NIX327711:NIX327712 NST327711:NST327712 OCP327711:OCP327712 OML327711:OML327712 OWH327711:OWH327712 PGD327711:PGD327712 PPZ327711:PPZ327712 PZV327711:PZV327712 QJR327711:QJR327712 QTN327711:QTN327712 RDJ327711:RDJ327712 RNF327711:RNF327712 RXB327711:RXB327712 SGX327711:SGX327712 SQT327711:SQT327712 TAP327711:TAP327712 TKL327711:TKL327712 TUH327711:TUH327712 UED327711:UED327712 UNZ327711:UNZ327712 UXV327711:UXV327712 VHR327711:VHR327712 VRN327711:VRN327712 WBJ327711:WBJ327712 WLF327711:WLF327712 WVB327711:WVB327712 IP393247:IP393248 SL393247:SL393248 ACH393247:ACH393248 AMD393247:AMD393248 AVZ393247:AVZ393248 BFV393247:BFV393248 BPR393247:BPR393248 BZN393247:BZN393248 CJJ393247:CJJ393248 CTF393247:CTF393248 DDB393247:DDB393248 DMX393247:DMX393248 DWT393247:DWT393248 EGP393247:EGP393248 EQL393247:EQL393248 FAH393247:FAH393248 FKD393247:FKD393248 FTZ393247:FTZ393248 GDV393247:GDV393248 GNR393247:GNR393248 GXN393247:GXN393248 HHJ393247:HHJ393248 HRF393247:HRF393248 IBB393247:IBB393248 IKX393247:IKX393248 IUT393247:IUT393248 JEP393247:JEP393248 JOL393247:JOL393248 JYH393247:JYH393248 KID393247:KID393248 KRZ393247:KRZ393248 LBV393247:LBV393248 LLR393247:LLR393248 LVN393247:LVN393248 MFJ393247:MFJ393248 MPF393247:MPF393248 MZB393247:MZB393248 NIX393247:NIX393248 NST393247:NST393248 OCP393247:OCP393248 OML393247:OML393248 OWH393247:OWH393248 PGD393247:PGD393248 PPZ393247:PPZ393248 PZV393247:PZV393248 QJR393247:QJR393248 QTN393247:QTN393248 RDJ393247:RDJ393248 RNF393247:RNF393248 RXB393247:RXB393248 SGX393247:SGX393248 SQT393247:SQT393248 TAP393247:TAP393248 TKL393247:TKL393248 TUH393247:TUH393248 UED393247:UED393248 UNZ393247:UNZ393248 UXV393247:UXV393248 VHR393247:VHR393248 VRN393247:VRN393248 WBJ393247:WBJ393248 WLF393247:WLF393248 WVB393247:WVB393248 IP458783:IP458784 SL458783:SL458784 ACH458783:ACH458784 AMD458783:AMD458784 AVZ458783:AVZ458784 BFV458783:BFV458784 BPR458783:BPR458784 BZN458783:BZN458784 CJJ458783:CJJ458784 CTF458783:CTF458784 DDB458783:DDB458784 DMX458783:DMX458784 DWT458783:DWT458784 EGP458783:EGP458784 EQL458783:EQL458784 FAH458783:FAH458784 FKD458783:FKD458784 FTZ458783:FTZ458784 GDV458783:GDV458784 GNR458783:GNR458784 GXN458783:GXN458784 HHJ458783:HHJ458784 HRF458783:HRF458784 IBB458783:IBB458784 IKX458783:IKX458784 IUT458783:IUT458784 JEP458783:JEP458784 JOL458783:JOL458784 JYH458783:JYH458784 KID458783:KID458784 KRZ458783:KRZ458784 LBV458783:LBV458784 LLR458783:LLR458784 LVN458783:LVN458784 MFJ458783:MFJ458784 MPF458783:MPF458784 MZB458783:MZB458784 NIX458783:NIX458784 NST458783:NST458784 OCP458783:OCP458784 OML458783:OML458784 OWH458783:OWH458784 PGD458783:PGD458784 PPZ458783:PPZ458784 PZV458783:PZV458784 QJR458783:QJR458784 QTN458783:QTN458784 RDJ458783:RDJ458784 RNF458783:RNF458784 RXB458783:RXB458784 SGX458783:SGX458784 SQT458783:SQT458784 TAP458783:TAP458784 TKL458783:TKL458784 TUH458783:TUH458784 UED458783:UED458784 UNZ458783:UNZ458784 UXV458783:UXV458784 VHR458783:VHR458784 VRN458783:VRN458784 WBJ458783:WBJ458784 WLF458783:WLF458784 WVB458783:WVB458784 IP524319:IP524320 SL524319:SL524320 ACH524319:ACH524320 AMD524319:AMD524320 AVZ524319:AVZ524320 BFV524319:BFV524320 BPR524319:BPR524320 BZN524319:BZN524320 CJJ524319:CJJ524320 CTF524319:CTF524320 DDB524319:DDB524320 DMX524319:DMX524320 DWT524319:DWT524320 EGP524319:EGP524320 EQL524319:EQL524320 FAH524319:FAH524320 FKD524319:FKD524320 FTZ524319:FTZ524320 GDV524319:GDV524320 GNR524319:GNR524320 GXN524319:GXN524320 HHJ524319:HHJ524320 HRF524319:HRF524320 IBB524319:IBB524320 IKX524319:IKX524320 IUT524319:IUT524320 JEP524319:JEP524320 JOL524319:JOL524320 JYH524319:JYH524320 KID524319:KID524320 KRZ524319:KRZ524320 LBV524319:LBV524320 LLR524319:LLR524320 LVN524319:LVN524320 MFJ524319:MFJ524320 MPF524319:MPF524320 MZB524319:MZB524320 NIX524319:NIX524320 NST524319:NST524320 OCP524319:OCP524320 OML524319:OML524320 OWH524319:OWH524320 PGD524319:PGD524320 PPZ524319:PPZ524320 PZV524319:PZV524320 QJR524319:QJR524320 QTN524319:QTN524320 RDJ524319:RDJ524320 RNF524319:RNF524320 RXB524319:RXB524320 SGX524319:SGX524320 SQT524319:SQT524320 TAP524319:TAP524320 TKL524319:TKL524320 TUH524319:TUH524320 UED524319:UED524320 UNZ524319:UNZ524320 UXV524319:UXV524320 VHR524319:VHR524320 VRN524319:VRN524320 WBJ524319:WBJ524320 WLF524319:WLF524320 WVB524319:WVB524320 IP589855:IP589856 SL589855:SL589856 ACH589855:ACH589856 AMD589855:AMD589856 AVZ589855:AVZ589856 BFV589855:BFV589856 BPR589855:BPR589856 BZN589855:BZN589856 CJJ589855:CJJ589856 CTF589855:CTF589856 DDB589855:DDB589856 DMX589855:DMX589856 DWT589855:DWT589856 EGP589855:EGP589856 EQL589855:EQL589856 FAH589855:FAH589856 FKD589855:FKD589856 FTZ589855:FTZ589856 GDV589855:GDV589856 GNR589855:GNR589856 GXN589855:GXN589856 HHJ589855:HHJ589856 HRF589855:HRF589856 IBB589855:IBB589856 IKX589855:IKX589856 IUT589855:IUT589856 JEP589855:JEP589856 JOL589855:JOL589856 JYH589855:JYH589856 KID589855:KID589856 KRZ589855:KRZ589856 LBV589855:LBV589856 LLR589855:LLR589856 LVN589855:LVN589856 MFJ589855:MFJ589856 MPF589855:MPF589856 MZB589855:MZB589856 NIX589855:NIX589856 NST589855:NST589856 OCP589855:OCP589856 OML589855:OML589856 OWH589855:OWH589856 PGD589855:PGD589856 PPZ589855:PPZ589856 PZV589855:PZV589856 QJR589855:QJR589856 QTN589855:QTN589856 RDJ589855:RDJ589856 RNF589855:RNF589856 RXB589855:RXB589856 SGX589855:SGX589856 SQT589855:SQT589856 TAP589855:TAP589856 TKL589855:TKL589856 TUH589855:TUH589856 UED589855:UED589856 UNZ589855:UNZ589856 UXV589855:UXV589856 VHR589855:VHR589856 VRN589855:VRN589856 WBJ589855:WBJ589856 WLF589855:WLF589856 WVB589855:WVB589856 IP655391:IP655392 SL655391:SL655392 ACH655391:ACH655392 AMD655391:AMD655392 AVZ655391:AVZ655392 BFV655391:BFV655392 BPR655391:BPR655392 BZN655391:BZN655392 CJJ655391:CJJ655392 CTF655391:CTF655392 DDB655391:DDB655392 DMX655391:DMX655392 DWT655391:DWT655392 EGP655391:EGP655392 EQL655391:EQL655392 FAH655391:FAH655392 FKD655391:FKD655392 FTZ655391:FTZ655392 GDV655391:GDV655392 GNR655391:GNR655392 GXN655391:GXN655392 HHJ655391:HHJ655392 HRF655391:HRF655392 IBB655391:IBB655392 IKX655391:IKX655392 IUT655391:IUT655392 JEP655391:JEP655392 JOL655391:JOL655392 JYH655391:JYH655392 KID655391:KID655392 KRZ655391:KRZ655392 LBV655391:LBV655392 LLR655391:LLR655392 LVN655391:LVN655392 MFJ655391:MFJ655392 MPF655391:MPF655392 MZB655391:MZB655392 NIX655391:NIX655392 NST655391:NST655392 OCP655391:OCP655392 OML655391:OML655392 OWH655391:OWH655392 PGD655391:PGD655392 PPZ655391:PPZ655392 PZV655391:PZV655392 QJR655391:QJR655392 QTN655391:QTN655392 RDJ655391:RDJ655392 RNF655391:RNF655392 RXB655391:RXB655392 SGX655391:SGX655392 SQT655391:SQT655392 TAP655391:TAP655392 TKL655391:TKL655392 TUH655391:TUH655392 UED655391:UED655392 UNZ655391:UNZ655392 UXV655391:UXV655392 VHR655391:VHR655392 VRN655391:VRN655392 WBJ655391:WBJ655392 WLF655391:WLF655392 WVB655391:WVB655392 IP720927:IP720928 SL720927:SL720928 ACH720927:ACH720928 AMD720927:AMD720928 AVZ720927:AVZ720928 BFV720927:BFV720928 BPR720927:BPR720928 BZN720927:BZN720928 CJJ720927:CJJ720928 CTF720927:CTF720928 DDB720927:DDB720928 DMX720927:DMX720928 DWT720927:DWT720928 EGP720927:EGP720928 EQL720927:EQL720928 FAH720927:FAH720928 FKD720927:FKD720928 FTZ720927:FTZ720928 GDV720927:GDV720928 GNR720927:GNR720928 GXN720927:GXN720928 HHJ720927:HHJ720928 HRF720927:HRF720928 IBB720927:IBB720928 IKX720927:IKX720928 IUT720927:IUT720928 JEP720927:JEP720928 JOL720927:JOL720928 JYH720927:JYH720928 KID720927:KID720928 KRZ720927:KRZ720928 LBV720927:LBV720928 LLR720927:LLR720928 LVN720927:LVN720928 MFJ720927:MFJ720928 MPF720927:MPF720928 MZB720927:MZB720928 NIX720927:NIX720928 NST720927:NST720928 OCP720927:OCP720928 OML720927:OML720928 OWH720927:OWH720928 PGD720927:PGD720928 PPZ720927:PPZ720928 PZV720927:PZV720928 QJR720927:QJR720928 QTN720927:QTN720928 RDJ720927:RDJ720928 RNF720927:RNF720928 RXB720927:RXB720928 SGX720927:SGX720928 SQT720927:SQT720928 TAP720927:TAP720928 TKL720927:TKL720928 TUH720927:TUH720928 UED720927:UED720928 UNZ720927:UNZ720928 UXV720927:UXV720928 VHR720927:VHR720928 VRN720927:VRN720928 WBJ720927:WBJ720928 WLF720927:WLF720928 WVB720927:WVB720928 IP786463:IP786464 SL786463:SL786464 ACH786463:ACH786464 AMD786463:AMD786464 AVZ786463:AVZ786464 BFV786463:BFV786464 BPR786463:BPR786464 BZN786463:BZN786464 CJJ786463:CJJ786464 CTF786463:CTF786464 DDB786463:DDB786464 DMX786463:DMX786464 DWT786463:DWT786464 EGP786463:EGP786464 EQL786463:EQL786464 FAH786463:FAH786464 FKD786463:FKD786464 FTZ786463:FTZ786464 GDV786463:GDV786464 GNR786463:GNR786464 GXN786463:GXN786464 HHJ786463:HHJ786464 HRF786463:HRF786464 IBB786463:IBB786464 IKX786463:IKX786464 IUT786463:IUT786464 JEP786463:JEP786464 JOL786463:JOL786464 JYH786463:JYH786464 KID786463:KID786464 KRZ786463:KRZ786464 LBV786463:LBV786464 LLR786463:LLR786464 LVN786463:LVN786464 MFJ786463:MFJ786464 MPF786463:MPF786464 MZB786463:MZB786464 NIX786463:NIX786464 NST786463:NST786464 OCP786463:OCP786464 OML786463:OML786464 OWH786463:OWH786464 PGD786463:PGD786464 PPZ786463:PPZ786464 PZV786463:PZV786464 QJR786463:QJR786464 QTN786463:QTN786464 RDJ786463:RDJ786464 RNF786463:RNF786464 RXB786463:RXB786464 SGX786463:SGX786464 SQT786463:SQT786464 TAP786463:TAP786464 TKL786463:TKL786464 TUH786463:TUH786464 UED786463:UED786464 UNZ786463:UNZ786464 UXV786463:UXV786464 VHR786463:VHR786464 VRN786463:VRN786464 WBJ786463:WBJ786464 WLF786463:WLF786464 WVB786463:WVB786464 IP851999:IP852000 SL851999:SL852000 ACH851999:ACH852000 AMD851999:AMD852000 AVZ851999:AVZ852000 BFV851999:BFV852000 BPR851999:BPR852000 BZN851999:BZN852000 CJJ851999:CJJ852000 CTF851999:CTF852000 DDB851999:DDB852000 DMX851999:DMX852000 DWT851999:DWT852000 EGP851999:EGP852000 EQL851999:EQL852000 FAH851999:FAH852000 FKD851999:FKD852000 FTZ851999:FTZ852000 GDV851999:GDV852000 GNR851999:GNR852000 GXN851999:GXN852000 HHJ851999:HHJ852000 HRF851999:HRF852000 IBB851999:IBB852000 IKX851999:IKX852000 IUT851999:IUT852000 JEP851999:JEP852000 JOL851999:JOL852000 JYH851999:JYH852000 KID851999:KID852000 KRZ851999:KRZ852000 LBV851999:LBV852000 LLR851999:LLR852000 LVN851999:LVN852000 MFJ851999:MFJ852000 MPF851999:MPF852000 MZB851999:MZB852000 NIX851999:NIX852000 NST851999:NST852000 OCP851999:OCP852000 OML851999:OML852000 OWH851999:OWH852000 PGD851999:PGD852000 PPZ851999:PPZ852000 PZV851999:PZV852000 QJR851999:QJR852000 QTN851999:QTN852000 RDJ851999:RDJ852000 RNF851999:RNF852000 RXB851999:RXB852000 SGX851999:SGX852000 SQT851999:SQT852000 TAP851999:TAP852000 TKL851999:TKL852000 TUH851999:TUH852000 UED851999:UED852000 UNZ851999:UNZ852000 UXV851999:UXV852000 VHR851999:VHR852000 VRN851999:VRN852000 WBJ851999:WBJ852000 WLF851999:WLF852000 WVB851999:WVB852000 IP917535:IP917536 SL917535:SL917536 ACH917535:ACH917536 AMD917535:AMD917536 AVZ917535:AVZ917536 BFV917535:BFV917536 BPR917535:BPR917536 BZN917535:BZN917536 CJJ917535:CJJ917536 CTF917535:CTF917536 DDB917535:DDB917536 DMX917535:DMX917536 DWT917535:DWT917536 EGP917535:EGP917536 EQL917535:EQL917536 FAH917535:FAH917536 FKD917535:FKD917536 FTZ917535:FTZ917536 GDV917535:GDV917536 GNR917535:GNR917536 GXN917535:GXN917536 HHJ917535:HHJ917536 HRF917535:HRF917536 IBB917535:IBB917536 IKX917535:IKX917536 IUT917535:IUT917536 JEP917535:JEP917536 JOL917535:JOL917536 JYH917535:JYH917536 KID917535:KID917536 KRZ917535:KRZ917536 LBV917535:LBV917536 LLR917535:LLR917536 LVN917535:LVN917536 MFJ917535:MFJ917536 MPF917535:MPF917536 MZB917535:MZB917536 NIX917535:NIX917536 NST917535:NST917536 OCP917535:OCP917536 OML917535:OML917536 OWH917535:OWH917536 PGD917535:PGD917536 PPZ917535:PPZ917536 PZV917535:PZV917536 QJR917535:QJR917536 QTN917535:QTN917536 RDJ917535:RDJ917536 RNF917535:RNF917536 RXB917535:RXB917536 SGX917535:SGX917536 SQT917535:SQT917536 TAP917535:TAP917536 TKL917535:TKL917536 TUH917535:TUH917536 UED917535:UED917536 UNZ917535:UNZ917536 UXV917535:UXV917536 VHR917535:VHR917536 VRN917535:VRN917536 WBJ917535:WBJ917536 WLF917535:WLF917536 WVB917535:WVB917536 IP983071:IP983072 SL983071:SL983072 ACH983071:ACH983072 AMD983071:AMD983072 AVZ983071:AVZ983072 BFV983071:BFV983072 BPR983071:BPR983072 BZN983071:BZN983072 CJJ983071:CJJ983072 CTF983071:CTF983072 DDB983071:DDB983072 DMX983071:DMX983072 DWT983071:DWT983072 EGP983071:EGP983072 EQL983071:EQL983072 FAH983071:FAH983072 FKD983071:FKD983072 FTZ983071:FTZ983072 GDV983071:GDV983072 GNR983071:GNR983072 GXN983071:GXN983072 HHJ983071:HHJ983072 HRF983071:HRF983072 IBB983071:IBB983072 IKX983071:IKX983072 IUT983071:IUT983072 JEP983071:JEP983072 JOL983071:JOL983072 JYH983071:JYH983072 KID983071:KID983072 KRZ983071:KRZ983072 LBV983071:LBV983072 LLR983071:LLR983072 LVN983071:LVN983072 MFJ983071:MFJ983072 MPF983071:MPF983072 MZB983071:MZB983072 NIX983071:NIX983072 NST983071:NST983072 OCP983071:OCP983072 OML983071:OML983072 OWH983071:OWH983072 PGD983071:PGD983072 PPZ983071:PPZ983072 PZV983071:PZV983072 QJR983071:QJR983072 QTN983071:QTN983072 RDJ983071:RDJ983072 RNF983071:RNF983072 RXB983071:RXB983072 SGX983071:SGX983072 SQT983071:SQT983072 TAP983071:TAP983072 TKL983071:TKL983072 TUH983071:TUH983072 UED983071:UED983072 UNZ983071:UNZ983072 UXV983071:UXV983072 VHR983071:VHR983072 VRN983071:VRN983072 WBJ983071:WBJ983072 WLF983071:WLF983072 WVB983071:WVB983072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IH65554 SD65554 ABZ65554 ALV65554 AVR65554 BFN65554 BPJ65554 BZF65554 CJB65554 CSX65554 DCT65554 DMP65554 DWL65554 EGH65554 EQD65554 EZZ65554 FJV65554 FTR65554 GDN65554 GNJ65554 GXF65554 HHB65554 HQX65554 IAT65554 IKP65554 IUL65554 JEH65554 JOD65554 JXZ65554 KHV65554 KRR65554 LBN65554 LLJ65554 LVF65554 MFB65554 MOX65554 MYT65554 NIP65554 NSL65554 OCH65554 OMD65554 OVZ65554 PFV65554 PPR65554 PZN65554 QJJ65554 QTF65554 RDB65554 RMX65554 RWT65554 SGP65554 SQL65554 TAH65554 TKD65554 TTZ65554 UDV65554 UNR65554 UXN65554 VHJ65554 VRF65554 WBB65554 WKX65554 WUT65554 IH131090 SD131090 ABZ131090 ALV131090 AVR131090 BFN131090 BPJ131090 BZF131090 CJB131090 CSX131090 DCT131090 DMP131090 DWL131090 EGH131090 EQD131090 EZZ131090 FJV131090 FTR131090 GDN131090 GNJ131090 GXF131090 HHB131090 HQX131090 IAT131090 IKP131090 IUL131090 JEH131090 JOD131090 JXZ131090 KHV131090 KRR131090 LBN131090 LLJ131090 LVF131090 MFB131090 MOX131090 MYT131090 NIP131090 NSL131090 OCH131090 OMD131090 OVZ131090 PFV131090 PPR131090 PZN131090 QJJ131090 QTF131090 RDB131090 RMX131090 RWT131090 SGP131090 SQL131090 TAH131090 TKD131090 TTZ131090 UDV131090 UNR131090 UXN131090 VHJ131090 VRF131090 WBB131090 WKX131090 WUT131090 IH196626 SD196626 ABZ196626 ALV196626 AVR196626 BFN196626 BPJ196626 BZF196626 CJB196626 CSX196626 DCT196626 DMP196626 DWL196626 EGH196626 EQD196626 EZZ196626 FJV196626 FTR196626 GDN196626 GNJ196626 GXF196626 HHB196626 HQX196626 IAT196626 IKP196626 IUL196626 JEH196626 JOD196626 JXZ196626 KHV196626 KRR196626 LBN196626 LLJ196626 LVF196626 MFB196626 MOX196626 MYT196626 NIP196626 NSL196626 OCH196626 OMD196626 OVZ196626 PFV196626 PPR196626 PZN196626 QJJ196626 QTF196626 RDB196626 RMX196626 RWT196626 SGP196626 SQL196626 TAH196626 TKD196626 TTZ196626 UDV196626 UNR196626 UXN196626 VHJ196626 VRF196626 WBB196626 WKX196626 WUT196626 IH262162 SD262162 ABZ262162 ALV262162 AVR262162 BFN262162 BPJ262162 BZF262162 CJB262162 CSX262162 DCT262162 DMP262162 DWL262162 EGH262162 EQD262162 EZZ262162 FJV262162 FTR262162 GDN262162 GNJ262162 GXF262162 HHB262162 HQX262162 IAT262162 IKP262162 IUL262162 JEH262162 JOD262162 JXZ262162 KHV262162 KRR262162 LBN262162 LLJ262162 LVF262162 MFB262162 MOX262162 MYT262162 NIP262162 NSL262162 OCH262162 OMD262162 OVZ262162 PFV262162 PPR262162 PZN262162 QJJ262162 QTF262162 RDB262162 RMX262162 RWT262162 SGP262162 SQL262162 TAH262162 TKD262162 TTZ262162 UDV262162 UNR262162 UXN262162 VHJ262162 VRF262162 WBB262162 WKX262162 WUT262162 IH327698 SD327698 ABZ327698 ALV327698 AVR327698 BFN327698 BPJ327698 BZF327698 CJB327698 CSX327698 DCT327698 DMP327698 DWL327698 EGH327698 EQD327698 EZZ327698 FJV327698 FTR327698 GDN327698 GNJ327698 GXF327698 HHB327698 HQX327698 IAT327698 IKP327698 IUL327698 JEH327698 JOD327698 JXZ327698 KHV327698 KRR327698 LBN327698 LLJ327698 LVF327698 MFB327698 MOX327698 MYT327698 NIP327698 NSL327698 OCH327698 OMD327698 OVZ327698 PFV327698 PPR327698 PZN327698 QJJ327698 QTF327698 RDB327698 RMX327698 RWT327698 SGP327698 SQL327698 TAH327698 TKD327698 TTZ327698 UDV327698 UNR327698 UXN327698 VHJ327698 VRF327698 WBB327698 WKX327698 WUT327698 IH393234 SD393234 ABZ393234 ALV393234 AVR393234 BFN393234 BPJ393234 BZF393234 CJB393234 CSX393234 DCT393234 DMP393234 DWL393234 EGH393234 EQD393234 EZZ393234 FJV393234 FTR393234 GDN393234 GNJ393234 GXF393234 HHB393234 HQX393234 IAT393234 IKP393234 IUL393234 JEH393234 JOD393234 JXZ393234 KHV393234 KRR393234 LBN393234 LLJ393234 LVF393234 MFB393234 MOX393234 MYT393234 NIP393234 NSL393234 OCH393234 OMD393234 OVZ393234 PFV393234 PPR393234 PZN393234 QJJ393234 QTF393234 RDB393234 RMX393234 RWT393234 SGP393234 SQL393234 TAH393234 TKD393234 TTZ393234 UDV393234 UNR393234 UXN393234 VHJ393234 VRF393234 WBB393234 WKX393234 WUT393234 IH458770 SD458770 ABZ458770 ALV458770 AVR458770 BFN458770 BPJ458770 BZF458770 CJB458770 CSX458770 DCT458770 DMP458770 DWL458770 EGH458770 EQD458770 EZZ458770 FJV458770 FTR458770 GDN458770 GNJ458770 GXF458770 HHB458770 HQX458770 IAT458770 IKP458770 IUL458770 JEH458770 JOD458770 JXZ458770 KHV458770 KRR458770 LBN458770 LLJ458770 LVF458770 MFB458770 MOX458770 MYT458770 NIP458770 NSL458770 OCH458770 OMD458770 OVZ458770 PFV458770 PPR458770 PZN458770 QJJ458770 QTF458770 RDB458770 RMX458770 RWT458770 SGP458770 SQL458770 TAH458770 TKD458770 TTZ458770 UDV458770 UNR458770 UXN458770 VHJ458770 VRF458770 WBB458770 WKX458770 WUT458770 IH524306 SD524306 ABZ524306 ALV524306 AVR524306 BFN524306 BPJ524306 BZF524306 CJB524306 CSX524306 DCT524306 DMP524306 DWL524306 EGH524306 EQD524306 EZZ524306 FJV524306 FTR524306 GDN524306 GNJ524306 GXF524306 HHB524306 HQX524306 IAT524306 IKP524306 IUL524306 JEH524306 JOD524306 JXZ524306 KHV524306 KRR524306 LBN524306 LLJ524306 LVF524306 MFB524306 MOX524306 MYT524306 NIP524306 NSL524306 OCH524306 OMD524306 OVZ524306 PFV524306 PPR524306 PZN524306 QJJ524306 QTF524306 RDB524306 RMX524306 RWT524306 SGP524306 SQL524306 TAH524306 TKD524306 TTZ524306 UDV524306 UNR524306 UXN524306 VHJ524306 VRF524306 WBB524306 WKX524306 WUT524306 IH589842 SD589842 ABZ589842 ALV589842 AVR589842 BFN589842 BPJ589842 BZF589842 CJB589842 CSX589842 DCT589842 DMP589842 DWL589842 EGH589842 EQD589842 EZZ589842 FJV589842 FTR589842 GDN589842 GNJ589842 GXF589842 HHB589842 HQX589842 IAT589842 IKP589842 IUL589842 JEH589842 JOD589842 JXZ589842 KHV589842 KRR589842 LBN589842 LLJ589842 LVF589842 MFB589842 MOX589842 MYT589842 NIP589842 NSL589842 OCH589842 OMD589842 OVZ589842 PFV589842 PPR589842 PZN589842 QJJ589842 QTF589842 RDB589842 RMX589842 RWT589842 SGP589842 SQL589842 TAH589842 TKD589842 TTZ589842 UDV589842 UNR589842 UXN589842 VHJ589842 VRF589842 WBB589842 WKX589842 WUT589842 IH655378 SD655378 ABZ655378 ALV655378 AVR655378 BFN655378 BPJ655378 BZF655378 CJB655378 CSX655378 DCT655378 DMP655378 DWL655378 EGH655378 EQD655378 EZZ655378 FJV655378 FTR655378 GDN655378 GNJ655378 GXF655378 HHB655378 HQX655378 IAT655378 IKP655378 IUL655378 JEH655378 JOD655378 JXZ655378 KHV655378 KRR655378 LBN655378 LLJ655378 LVF655378 MFB655378 MOX655378 MYT655378 NIP655378 NSL655378 OCH655378 OMD655378 OVZ655378 PFV655378 PPR655378 PZN655378 QJJ655378 QTF655378 RDB655378 RMX655378 RWT655378 SGP655378 SQL655378 TAH655378 TKD655378 TTZ655378 UDV655378 UNR655378 UXN655378 VHJ655378 VRF655378 WBB655378 WKX655378 WUT655378 IH720914 SD720914 ABZ720914 ALV720914 AVR720914 BFN720914 BPJ720914 BZF720914 CJB720914 CSX720914 DCT720914 DMP720914 DWL720914 EGH720914 EQD720914 EZZ720914 FJV720914 FTR720914 GDN720914 GNJ720914 GXF720914 HHB720914 HQX720914 IAT720914 IKP720914 IUL720914 JEH720914 JOD720914 JXZ720914 KHV720914 KRR720914 LBN720914 LLJ720914 LVF720914 MFB720914 MOX720914 MYT720914 NIP720914 NSL720914 OCH720914 OMD720914 OVZ720914 PFV720914 PPR720914 PZN720914 QJJ720914 QTF720914 RDB720914 RMX720914 RWT720914 SGP720914 SQL720914 TAH720914 TKD720914 TTZ720914 UDV720914 UNR720914 UXN720914 VHJ720914 VRF720914 WBB720914 WKX720914 WUT720914 IH786450 SD786450 ABZ786450 ALV786450 AVR786450 BFN786450 BPJ786450 BZF786450 CJB786450 CSX786450 DCT786450 DMP786450 DWL786450 EGH786450 EQD786450 EZZ786450 FJV786450 FTR786450 GDN786450 GNJ786450 GXF786450 HHB786450 HQX786450 IAT786450 IKP786450 IUL786450 JEH786450 JOD786450 JXZ786450 KHV786450 KRR786450 LBN786450 LLJ786450 LVF786450 MFB786450 MOX786450 MYT786450 NIP786450 NSL786450 OCH786450 OMD786450 OVZ786450 PFV786450 PPR786450 PZN786450 QJJ786450 QTF786450 RDB786450 RMX786450 RWT786450 SGP786450 SQL786450 TAH786450 TKD786450 TTZ786450 UDV786450 UNR786450 UXN786450 VHJ786450 VRF786450 WBB786450 WKX786450 WUT786450 IH851986 SD851986 ABZ851986 ALV851986 AVR851986 BFN851986 BPJ851986 BZF851986 CJB851986 CSX851986 DCT851986 DMP851986 DWL851986 EGH851986 EQD851986 EZZ851986 FJV851986 FTR851986 GDN851986 GNJ851986 GXF851986 HHB851986 HQX851986 IAT851986 IKP851986 IUL851986 JEH851986 JOD851986 JXZ851986 KHV851986 KRR851986 LBN851986 LLJ851986 LVF851986 MFB851986 MOX851986 MYT851986 NIP851986 NSL851986 OCH851986 OMD851986 OVZ851986 PFV851986 PPR851986 PZN851986 QJJ851986 QTF851986 RDB851986 RMX851986 RWT851986 SGP851986 SQL851986 TAH851986 TKD851986 TTZ851986 UDV851986 UNR851986 UXN851986 VHJ851986 VRF851986 WBB851986 WKX851986 WUT851986 IH917522 SD917522 ABZ917522 ALV917522 AVR917522 BFN917522 BPJ917522 BZF917522 CJB917522 CSX917522 DCT917522 DMP917522 DWL917522 EGH917522 EQD917522 EZZ917522 FJV917522 FTR917522 GDN917522 GNJ917522 GXF917522 HHB917522 HQX917522 IAT917522 IKP917522 IUL917522 JEH917522 JOD917522 JXZ917522 KHV917522 KRR917522 LBN917522 LLJ917522 LVF917522 MFB917522 MOX917522 MYT917522 NIP917522 NSL917522 OCH917522 OMD917522 OVZ917522 PFV917522 PPR917522 PZN917522 QJJ917522 QTF917522 RDB917522 RMX917522 RWT917522 SGP917522 SQL917522 TAH917522 TKD917522 TTZ917522 UDV917522 UNR917522 UXN917522 VHJ917522 VRF917522 WBB917522 WKX917522 WUT917522 IH983058 SD983058 ABZ983058 ALV983058 AVR983058 BFN983058 BPJ983058 BZF983058 CJB983058 CSX983058 DCT983058 DMP983058 DWL983058 EGH983058 EQD983058 EZZ983058 FJV983058 FTR983058 GDN983058 GNJ983058 GXF983058 HHB983058 HQX983058 IAT983058 IKP983058 IUL983058 JEH983058 JOD983058 JXZ983058 KHV983058 KRR983058 LBN983058 LLJ983058 LVF983058 MFB983058 MOX983058 MYT983058 NIP983058 NSL983058 OCH983058 OMD983058 OVZ983058 PFV983058 PPR983058 PZN983058 QJJ983058 QTF983058 RDB983058 RMX983058 RWT983058 SGP983058 SQL983058 TAH983058 TKD983058 TTZ983058 UDV983058 UNR983058 UXN983058 VHJ983058 VRF983058 WBB983058 WKX983058 WUT983058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IK65571:IM65571 SG65571:SI65571 ACC65571:ACE65571 ALY65571:AMA65571 AVU65571:AVW65571 BFQ65571:BFS65571 BPM65571:BPO65571 BZI65571:BZK65571 CJE65571:CJG65571 CTA65571:CTC65571 DCW65571:DCY65571 DMS65571:DMU65571 DWO65571:DWQ65571 EGK65571:EGM65571 EQG65571:EQI65571 FAC65571:FAE65571 FJY65571:FKA65571 FTU65571:FTW65571 GDQ65571:GDS65571 GNM65571:GNO65571 GXI65571:GXK65571 HHE65571:HHG65571 HRA65571:HRC65571 IAW65571:IAY65571 IKS65571:IKU65571 IUO65571:IUQ65571 JEK65571:JEM65571 JOG65571:JOI65571 JYC65571:JYE65571 KHY65571:KIA65571 KRU65571:KRW65571 LBQ65571:LBS65571 LLM65571:LLO65571 LVI65571:LVK65571 MFE65571:MFG65571 MPA65571:MPC65571 MYW65571:MYY65571 NIS65571:NIU65571 NSO65571:NSQ65571 OCK65571:OCM65571 OMG65571:OMI65571 OWC65571:OWE65571 PFY65571:PGA65571 PPU65571:PPW65571 PZQ65571:PZS65571 QJM65571:QJO65571 QTI65571:QTK65571 RDE65571:RDG65571 RNA65571:RNC65571 RWW65571:RWY65571 SGS65571:SGU65571 SQO65571:SQQ65571 TAK65571:TAM65571 TKG65571:TKI65571 TUC65571:TUE65571 UDY65571:UEA65571 UNU65571:UNW65571 UXQ65571:UXS65571 VHM65571:VHO65571 VRI65571:VRK65571 WBE65571:WBG65571 WLA65571:WLC65571 WUW65571:WUY65571 IK131107:IM131107 SG131107:SI131107 ACC131107:ACE131107 ALY131107:AMA131107 AVU131107:AVW131107 BFQ131107:BFS131107 BPM131107:BPO131107 BZI131107:BZK131107 CJE131107:CJG131107 CTA131107:CTC131107 DCW131107:DCY131107 DMS131107:DMU131107 DWO131107:DWQ131107 EGK131107:EGM131107 EQG131107:EQI131107 FAC131107:FAE131107 FJY131107:FKA131107 FTU131107:FTW131107 GDQ131107:GDS131107 GNM131107:GNO131107 GXI131107:GXK131107 HHE131107:HHG131107 HRA131107:HRC131107 IAW131107:IAY131107 IKS131107:IKU131107 IUO131107:IUQ131107 JEK131107:JEM131107 JOG131107:JOI131107 JYC131107:JYE131107 KHY131107:KIA131107 KRU131107:KRW131107 LBQ131107:LBS131107 LLM131107:LLO131107 LVI131107:LVK131107 MFE131107:MFG131107 MPA131107:MPC131107 MYW131107:MYY131107 NIS131107:NIU131107 NSO131107:NSQ131107 OCK131107:OCM131107 OMG131107:OMI131107 OWC131107:OWE131107 PFY131107:PGA131107 PPU131107:PPW131107 PZQ131107:PZS131107 QJM131107:QJO131107 QTI131107:QTK131107 RDE131107:RDG131107 RNA131107:RNC131107 RWW131107:RWY131107 SGS131107:SGU131107 SQO131107:SQQ131107 TAK131107:TAM131107 TKG131107:TKI131107 TUC131107:TUE131107 UDY131107:UEA131107 UNU131107:UNW131107 UXQ131107:UXS131107 VHM131107:VHO131107 VRI131107:VRK131107 WBE131107:WBG131107 WLA131107:WLC131107 WUW131107:WUY131107 IK196643:IM196643 SG196643:SI196643 ACC196643:ACE196643 ALY196643:AMA196643 AVU196643:AVW196643 BFQ196643:BFS196643 BPM196643:BPO196643 BZI196643:BZK196643 CJE196643:CJG196643 CTA196643:CTC196643 DCW196643:DCY196643 DMS196643:DMU196643 DWO196643:DWQ196643 EGK196643:EGM196643 EQG196643:EQI196643 FAC196643:FAE196643 FJY196643:FKA196643 FTU196643:FTW196643 GDQ196643:GDS196643 GNM196643:GNO196643 GXI196643:GXK196643 HHE196643:HHG196643 HRA196643:HRC196643 IAW196643:IAY196643 IKS196643:IKU196643 IUO196643:IUQ196643 JEK196643:JEM196643 JOG196643:JOI196643 JYC196643:JYE196643 KHY196643:KIA196643 KRU196643:KRW196643 LBQ196643:LBS196643 LLM196643:LLO196643 LVI196643:LVK196643 MFE196643:MFG196643 MPA196643:MPC196643 MYW196643:MYY196643 NIS196643:NIU196643 NSO196643:NSQ196643 OCK196643:OCM196643 OMG196643:OMI196643 OWC196643:OWE196643 PFY196643:PGA196643 PPU196643:PPW196643 PZQ196643:PZS196643 QJM196643:QJO196643 QTI196643:QTK196643 RDE196643:RDG196643 RNA196643:RNC196643 RWW196643:RWY196643 SGS196643:SGU196643 SQO196643:SQQ196643 TAK196643:TAM196643 TKG196643:TKI196643 TUC196643:TUE196643 UDY196643:UEA196643 UNU196643:UNW196643 UXQ196643:UXS196643 VHM196643:VHO196643 VRI196643:VRK196643 WBE196643:WBG196643 WLA196643:WLC196643 WUW196643:WUY196643 IK262179:IM262179 SG262179:SI262179 ACC262179:ACE262179 ALY262179:AMA262179 AVU262179:AVW262179 BFQ262179:BFS262179 BPM262179:BPO262179 BZI262179:BZK262179 CJE262179:CJG262179 CTA262179:CTC262179 DCW262179:DCY262179 DMS262179:DMU262179 DWO262179:DWQ262179 EGK262179:EGM262179 EQG262179:EQI262179 FAC262179:FAE262179 FJY262179:FKA262179 FTU262179:FTW262179 GDQ262179:GDS262179 GNM262179:GNO262179 GXI262179:GXK262179 HHE262179:HHG262179 HRA262179:HRC262179 IAW262179:IAY262179 IKS262179:IKU262179 IUO262179:IUQ262179 JEK262179:JEM262179 JOG262179:JOI262179 JYC262179:JYE262179 KHY262179:KIA262179 KRU262179:KRW262179 LBQ262179:LBS262179 LLM262179:LLO262179 LVI262179:LVK262179 MFE262179:MFG262179 MPA262179:MPC262179 MYW262179:MYY262179 NIS262179:NIU262179 NSO262179:NSQ262179 OCK262179:OCM262179 OMG262179:OMI262179 OWC262179:OWE262179 PFY262179:PGA262179 PPU262179:PPW262179 PZQ262179:PZS262179 QJM262179:QJO262179 QTI262179:QTK262179 RDE262179:RDG262179 RNA262179:RNC262179 RWW262179:RWY262179 SGS262179:SGU262179 SQO262179:SQQ262179 TAK262179:TAM262179 TKG262179:TKI262179 TUC262179:TUE262179 UDY262179:UEA262179 UNU262179:UNW262179 UXQ262179:UXS262179 VHM262179:VHO262179 VRI262179:VRK262179 WBE262179:WBG262179 WLA262179:WLC262179 WUW262179:WUY262179 IK327715:IM327715 SG327715:SI327715 ACC327715:ACE327715 ALY327715:AMA327715 AVU327715:AVW327715 BFQ327715:BFS327715 BPM327715:BPO327715 BZI327715:BZK327715 CJE327715:CJG327715 CTA327715:CTC327715 DCW327715:DCY327715 DMS327715:DMU327715 DWO327715:DWQ327715 EGK327715:EGM327715 EQG327715:EQI327715 FAC327715:FAE327715 FJY327715:FKA327715 FTU327715:FTW327715 GDQ327715:GDS327715 GNM327715:GNO327715 GXI327715:GXK327715 HHE327715:HHG327715 HRA327715:HRC327715 IAW327715:IAY327715 IKS327715:IKU327715 IUO327715:IUQ327715 JEK327715:JEM327715 JOG327715:JOI327715 JYC327715:JYE327715 KHY327715:KIA327715 KRU327715:KRW327715 LBQ327715:LBS327715 LLM327715:LLO327715 LVI327715:LVK327715 MFE327715:MFG327715 MPA327715:MPC327715 MYW327715:MYY327715 NIS327715:NIU327715 NSO327715:NSQ327715 OCK327715:OCM327715 OMG327715:OMI327715 OWC327715:OWE327715 PFY327715:PGA327715 PPU327715:PPW327715 PZQ327715:PZS327715 QJM327715:QJO327715 QTI327715:QTK327715 RDE327715:RDG327715 RNA327715:RNC327715 RWW327715:RWY327715 SGS327715:SGU327715 SQO327715:SQQ327715 TAK327715:TAM327715 TKG327715:TKI327715 TUC327715:TUE327715 UDY327715:UEA327715 UNU327715:UNW327715 UXQ327715:UXS327715 VHM327715:VHO327715 VRI327715:VRK327715 WBE327715:WBG327715 WLA327715:WLC327715 WUW327715:WUY327715 IK393251:IM393251 SG393251:SI393251 ACC393251:ACE393251 ALY393251:AMA393251 AVU393251:AVW393251 BFQ393251:BFS393251 BPM393251:BPO393251 BZI393251:BZK393251 CJE393251:CJG393251 CTA393251:CTC393251 DCW393251:DCY393251 DMS393251:DMU393251 DWO393251:DWQ393251 EGK393251:EGM393251 EQG393251:EQI393251 FAC393251:FAE393251 FJY393251:FKA393251 FTU393251:FTW393251 GDQ393251:GDS393251 GNM393251:GNO393251 GXI393251:GXK393251 HHE393251:HHG393251 HRA393251:HRC393251 IAW393251:IAY393251 IKS393251:IKU393251 IUO393251:IUQ393251 JEK393251:JEM393251 JOG393251:JOI393251 JYC393251:JYE393251 KHY393251:KIA393251 KRU393251:KRW393251 LBQ393251:LBS393251 LLM393251:LLO393251 LVI393251:LVK393251 MFE393251:MFG393251 MPA393251:MPC393251 MYW393251:MYY393251 NIS393251:NIU393251 NSO393251:NSQ393251 OCK393251:OCM393251 OMG393251:OMI393251 OWC393251:OWE393251 PFY393251:PGA393251 PPU393251:PPW393251 PZQ393251:PZS393251 QJM393251:QJO393251 QTI393251:QTK393251 RDE393251:RDG393251 RNA393251:RNC393251 RWW393251:RWY393251 SGS393251:SGU393251 SQO393251:SQQ393251 TAK393251:TAM393251 TKG393251:TKI393251 TUC393251:TUE393251 UDY393251:UEA393251 UNU393251:UNW393251 UXQ393251:UXS393251 VHM393251:VHO393251 VRI393251:VRK393251 WBE393251:WBG393251 WLA393251:WLC393251 WUW393251:WUY393251 IK458787:IM458787 SG458787:SI458787 ACC458787:ACE458787 ALY458787:AMA458787 AVU458787:AVW458787 BFQ458787:BFS458787 BPM458787:BPO458787 BZI458787:BZK458787 CJE458787:CJG458787 CTA458787:CTC458787 DCW458787:DCY458787 DMS458787:DMU458787 DWO458787:DWQ458787 EGK458787:EGM458787 EQG458787:EQI458787 FAC458787:FAE458787 FJY458787:FKA458787 FTU458787:FTW458787 GDQ458787:GDS458787 GNM458787:GNO458787 GXI458787:GXK458787 HHE458787:HHG458787 HRA458787:HRC458787 IAW458787:IAY458787 IKS458787:IKU458787 IUO458787:IUQ458787 JEK458787:JEM458787 JOG458787:JOI458787 JYC458787:JYE458787 KHY458787:KIA458787 KRU458787:KRW458787 LBQ458787:LBS458787 LLM458787:LLO458787 LVI458787:LVK458787 MFE458787:MFG458787 MPA458787:MPC458787 MYW458787:MYY458787 NIS458787:NIU458787 NSO458787:NSQ458787 OCK458787:OCM458787 OMG458787:OMI458787 OWC458787:OWE458787 PFY458787:PGA458787 PPU458787:PPW458787 PZQ458787:PZS458787 QJM458787:QJO458787 QTI458787:QTK458787 RDE458787:RDG458787 RNA458787:RNC458787 RWW458787:RWY458787 SGS458787:SGU458787 SQO458787:SQQ458787 TAK458787:TAM458787 TKG458787:TKI458787 TUC458787:TUE458787 UDY458787:UEA458787 UNU458787:UNW458787 UXQ458787:UXS458787 VHM458787:VHO458787 VRI458787:VRK458787 WBE458787:WBG458787 WLA458787:WLC458787 WUW458787:WUY458787 IK524323:IM524323 SG524323:SI524323 ACC524323:ACE524323 ALY524323:AMA524323 AVU524323:AVW524323 BFQ524323:BFS524323 BPM524323:BPO524323 BZI524323:BZK524323 CJE524323:CJG524323 CTA524323:CTC524323 DCW524323:DCY524323 DMS524323:DMU524323 DWO524323:DWQ524323 EGK524323:EGM524323 EQG524323:EQI524323 FAC524323:FAE524323 FJY524323:FKA524323 FTU524323:FTW524323 GDQ524323:GDS524323 GNM524323:GNO524323 GXI524323:GXK524323 HHE524323:HHG524323 HRA524323:HRC524323 IAW524323:IAY524323 IKS524323:IKU524323 IUO524323:IUQ524323 JEK524323:JEM524323 JOG524323:JOI524323 JYC524323:JYE524323 KHY524323:KIA524323 KRU524323:KRW524323 LBQ524323:LBS524323 LLM524323:LLO524323 LVI524323:LVK524323 MFE524323:MFG524323 MPA524323:MPC524323 MYW524323:MYY524323 NIS524323:NIU524323 NSO524323:NSQ524323 OCK524323:OCM524323 OMG524323:OMI524323 OWC524323:OWE524323 PFY524323:PGA524323 PPU524323:PPW524323 PZQ524323:PZS524323 QJM524323:QJO524323 QTI524323:QTK524323 RDE524323:RDG524323 RNA524323:RNC524323 RWW524323:RWY524323 SGS524323:SGU524323 SQO524323:SQQ524323 TAK524323:TAM524323 TKG524323:TKI524323 TUC524323:TUE524323 UDY524323:UEA524323 UNU524323:UNW524323 UXQ524323:UXS524323 VHM524323:VHO524323 VRI524323:VRK524323 WBE524323:WBG524323 WLA524323:WLC524323 WUW524323:WUY524323 IK589859:IM589859 SG589859:SI589859 ACC589859:ACE589859 ALY589859:AMA589859 AVU589859:AVW589859 BFQ589859:BFS589859 BPM589859:BPO589859 BZI589859:BZK589859 CJE589859:CJG589859 CTA589859:CTC589859 DCW589859:DCY589859 DMS589859:DMU589859 DWO589859:DWQ589859 EGK589859:EGM589859 EQG589859:EQI589859 FAC589859:FAE589859 FJY589859:FKA589859 FTU589859:FTW589859 GDQ589859:GDS589859 GNM589859:GNO589859 GXI589859:GXK589859 HHE589859:HHG589859 HRA589859:HRC589859 IAW589859:IAY589859 IKS589859:IKU589859 IUO589859:IUQ589859 JEK589859:JEM589859 JOG589859:JOI589859 JYC589859:JYE589859 KHY589859:KIA589859 KRU589859:KRW589859 LBQ589859:LBS589859 LLM589859:LLO589859 LVI589859:LVK589859 MFE589859:MFG589859 MPA589859:MPC589859 MYW589859:MYY589859 NIS589859:NIU589859 NSO589859:NSQ589859 OCK589859:OCM589859 OMG589859:OMI589859 OWC589859:OWE589859 PFY589859:PGA589859 PPU589859:PPW589859 PZQ589859:PZS589859 QJM589859:QJO589859 QTI589859:QTK589859 RDE589859:RDG589859 RNA589859:RNC589859 RWW589859:RWY589859 SGS589859:SGU589859 SQO589859:SQQ589859 TAK589859:TAM589859 TKG589859:TKI589859 TUC589859:TUE589859 UDY589859:UEA589859 UNU589859:UNW589859 UXQ589859:UXS589859 VHM589859:VHO589859 VRI589859:VRK589859 WBE589859:WBG589859 WLA589859:WLC589859 WUW589859:WUY589859 IK655395:IM655395 SG655395:SI655395 ACC655395:ACE655395 ALY655395:AMA655395 AVU655395:AVW655395 BFQ655395:BFS655395 BPM655395:BPO655395 BZI655395:BZK655395 CJE655395:CJG655395 CTA655395:CTC655395 DCW655395:DCY655395 DMS655395:DMU655395 DWO655395:DWQ655395 EGK655395:EGM655395 EQG655395:EQI655395 FAC655395:FAE655395 FJY655395:FKA655395 FTU655395:FTW655395 GDQ655395:GDS655395 GNM655395:GNO655395 GXI655395:GXK655395 HHE655395:HHG655395 HRA655395:HRC655395 IAW655395:IAY655395 IKS655395:IKU655395 IUO655395:IUQ655395 JEK655395:JEM655395 JOG655395:JOI655395 JYC655395:JYE655395 KHY655395:KIA655395 KRU655395:KRW655395 LBQ655395:LBS655395 LLM655395:LLO655395 LVI655395:LVK655395 MFE655395:MFG655395 MPA655395:MPC655395 MYW655395:MYY655395 NIS655395:NIU655395 NSO655395:NSQ655395 OCK655395:OCM655395 OMG655395:OMI655395 OWC655395:OWE655395 PFY655395:PGA655395 PPU655395:PPW655395 PZQ655395:PZS655395 QJM655395:QJO655395 QTI655395:QTK655395 RDE655395:RDG655395 RNA655395:RNC655395 RWW655395:RWY655395 SGS655395:SGU655395 SQO655395:SQQ655395 TAK655395:TAM655395 TKG655395:TKI655395 TUC655395:TUE655395 UDY655395:UEA655395 UNU655395:UNW655395 UXQ655395:UXS655395 VHM655395:VHO655395 VRI655395:VRK655395 WBE655395:WBG655395 WLA655395:WLC655395 WUW655395:WUY655395 IK720931:IM720931 SG720931:SI720931 ACC720931:ACE720931 ALY720931:AMA720931 AVU720931:AVW720931 BFQ720931:BFS720931 BPM720931:BPO720931 BZI720931:BZK720931 CJE720931:CJG720931 CTA720931:CTC720931 DCW720931:DCY720931 DMS720931:DMU720931 DWO720931:DWQ720931 EGK720931:EGM720931 EQG720931:EQI720931 FAC720931:FAE720931 FJY720931:FKA720931 FTU720931:FTW720931 GDQ720931:GDS720931 GNM720931:GNO720931 GXI720931:GXK720931 HHE720931:HHG720931 HRA720931:HRC720931 IAW720931:IAY720931 IKS720931:IKU720931 IUO720931:IUQ720931 JEK720931:JEM720931 JOG720931:JOI720931 JYC720931:JYE720931 KHY720931:KIA720931 KRU720931:KRW720931 LBQ720931:LBS720931 LLM720931:LLO720931 LVI720931:LVK720931 MFE720931:MFG720931 MPA720931:MPC720931 MYW720931:MYY720931 NIS720931:NIU720931 NSO720931:NSQ720931 OCK720931:OCM720931 OMG720931:OMI720931 OWC720931:OWE720931 PFY720931:PGA720931 PPU720931:PPW720931 PZQ720931:PZS720931 QJM720931:QJO720931 QTI720931:QTK720931 RDE720931:RDG720931 RNA720931:RNC720931 RWW720931:RWY720931 SGS720931:SGU720931 SQO720931:SQQ720931 TAK720931:TAM720931 TKG720931:TKI720931 TUC720931:TUE720931 UDY720931:UEA720931 UNU720931:UNW720931 UXQ720931:UXS720931 VHM720931:VHO720931 VRI720931:VRK720931 WBE720931:WBG720931 WLA720931:WLC720931 WUW720931:WUY720931 IK786467:IM786467 SG786467:SI786467 ACC786467:ACE786467 ALY786467:AMA786467 AVU786467:AVW786467 BFQ786467:BFS786467 BPM786467:BPO786467 BZI786467:BZK786467 CJE786467:CJG786467 CTA786467:CTC786467 DCW786467:DCY786467 DMS786467:DMU786467 DWO786467:DWQ786467 EGK786467:EGM786467 EQG786467:EQI786467 FAC786467:FAE786467 FJY786467:FKA786467 FTU786467:FTW786467 GDQ786467:GDS786467 GNM786467:GNO786467 GXI786467:GXK786467 HHE786467:HHG786467 HRA786467:HRC786467 IAW786467:IAY786467 IKS786467:IKU786467 IUO786467:IUQ786467 JEK786467:JEM786467 JOG786467:JOI786467 JYC786467:JYE786467 KHY786467:KIA786467 KRU786467:KRW786467 LBQ786467:LBS786467 LLM786467:LLO786467 LVI786467:LVK786467 MFE786467:MFG786467 MPA786467:MPC786467 MYW786467:MYY786467 NIS786467:NIU786467 NSO786467:NSQ786467 OCK786467:OCM786467 OMG786467:OMI786467 OWC786467:OWE786467 PFY786467:PGA786467 PPU786467:PPW786467 PZQ786467:PZS786467 QJM786467:QJO786467 QTI786467:QTK786467 RDE786467:RDG786467 RNA786467:RNC786467 RWW786467:RWY786467 SGS786467:SGU786467 SQO786467:SQQ786467 TAK786467:TAM786467 TKG786467:TKI786467 TUC786467:TUE786467 UDY786467:UEA786467 UNU786467:UNW786467 UXQ786467:UXS786467 VHM786467:VHO786467 VRI786467:VRK786467 WBE786467:WBG786467 WLA786467:WLC786467 WUW786467:WUY786467 IK852003:IM852003 SG852003:SI852003 ACC852003:ACE852003 ALY852003:AMA852003 AVU852003:AVW852003 BFQ852003:BFS852003 BPM852003:BPO852003 BZI852003:BZK852003 CJE852003:CJG852003 CTA852003:CTC852003 DCW852003:DCY852003 DMS852003:DMU852003 DWO852003:DWQ852003 EGK852003:EGM852003 EQG852003:EQI852003 FAC852003:FAE852003 FJY852003:FKA852003 FTU852003:FTW852003 GDQ852003:GDS852003 GNM852003:GNO852003 GXI852003:GXK852003 HHE852003:HHG852003 HRA852003:HRC852003 IAW852003:IAY852003 IKS852003:IKU852003 IUO852003:IUQ852003 JEK852003:JEM852003 JOG852003:JOI852003 JYC852003:JYE852003 KHY852003:KIA852003 KRU852003:KRW852003 LBQ852003:LBS852003 LLM852003:LLO852003 LVI852003:LVK852003 MFE852003:MFG852003 MPA852003:MPC852003 MYW852003:MYY852003 NIS852003:NIU852003 NSO852003:NSQ852003 OCK852003:OCM852003 OMG852003:OMI852003 OWC852003:OWE852003 PFY852003:PGA852003 PPU852003:PPW852003 PZQ852003:PZS852003 QJM852003:QJO852003 QTI852003:QTK852003 RDE852003:RDG852003 RNA852003:RNC852003 RWW852003:RWY852003 SGS852003:SGU852003 SQO852003:SQQ852003 TAK852003:TAM852003 TKG852003:TKI852003 TUC852003:TUE852003 UDY852003:UEA852003 UNU852003:UNW852003 UXQ852003:UXS852003 VHM852003:VHO852003 VRI852003:VRK852003 WBE852003:WBG852003 WLA852003:WLC852003 WUW852003:WUY852003 IK917539:IM917539 SG917539:SI917539 ACC917539:ACE917539 ALY917539:AMA917539 AVU917539:AVW917539 BFQ917539:BFS917539 BPM917539:BPO917539 BZI917539:BZK917539 CJE917539:CJG917539 CTA917539:CTC917539 DCW917539:DCY917539 DMS917539:DMU917539 DWO917539:DWQ917539 EGK917539:EGM917539 EQG917539:EQI917539 FAC917539:FAE917539 FJY917539:FKA917539 FTU917539:FTW917539 GDQ917539:GDS917539 GNM917539:GNO917539 GXI917539:GXK917539 HHE917539:HHG917539 HRA917539:HRC917539 IAW917539:IAY917539 IKS917539:IKU917539 IUO917539:IUQ917539 JEK917539:JEM917539 JOG917539:JOI917539 JYC917539:JYE917539 KHY917539:KIA917539 KRU917539:KRW917539 LBQ917539:LBS917539 LLM917539:LLO917539 LVI917539:LVK917539 MFE917539:MFG917539 MPA917539:MPC917539 MYW917539:MYY917539 NIS917539:NIU917539 NSO917539:NSQ917539 OCK917539:OCM917539 OMG917539:OMI917539 OWC917539:OWE917539 PFY917539:PGA917539 PPU917539:PPW917539 PZQ917539:PZS917539 QJM917539:QJO917539 QTI917539:QTK917539 RDE917539:RDG917539 RNA917539:RNC917539 RWW917539:RWY917539 SGS917539:SGU917539 SQO917539:SQQ917539 TAK917539:TAM917539 TKG917539:TKI917539 TUC917539:TUE917539 UDY917539:UEA917539 UNU917539:UNW917539 UXQ917539:UXS917539 VHM917539:VHO917539 VRI917539:VRK917539 WBE917539:WBG917539 WLA917539:WLC917539 WUW917539:WUY917539 IK983075:IM983075 SG983075:SI983075 ACC983075:ACE983075 ALY983075:AMA983075 AVU983075:AVW983075 BFQ983075:BFS983075 BPM983075:BPO983075 BZI983075:BZK983075 CJE983075:CJG983075 CTA983075:CTC983075 DCW983075:DCY983075 DMS983075:DMU983075 DWO983075:DWQ983075 EGK983075:EGM983075 EQG983075:EQI983075 FAC983075:FAE983075 FJY983075:FKA983075 FTU983075:FTW983075 GDQ983075:GDS983075 GNM983075:GNO983075 GXI983075:GXK983075 HHE983075:HHG983075 HRA983075:HRC983075 IAW983075:IAY983075 IKS983075:IKU983075 IUO983075:IUQ983075 JEK983075:JEM983075 JOG983075:JOI983075 JYC983075:JYE983075 KHY983075:KIA983075 KRU983075:KRW983075 LBQ983075:LBS983075 LLM983075:LLO983075 LVI983075:LVK983075 MFE983075:MFG983075 MPA983075:MPC983075 MYW983075:MYY983075 NIS983075:NIU983075 NSO983075:NSQ983075 OCK983075:OCM983075 OMG983075:OMI983075 OWC983075:OWE983075 PFY983075:PGA983075 PPU983075:PPW983075 PZQ983075:PZS983075 QJM983075:QJO983075 QTI983075:QTK983075 RDE983075:RDG983075 RNA983075:RNC983075 RWW983075:RWY983075 SGS983075:SGU983075 SQO983075:SQQ983075 TAK983075:TAM983075 TKG983075:TKI983075 TUC983075:TUE983075 UDY983075:UEA983075 UNU983075:UNW983075 UXQ983075:UXS983075 VHM983075:VHO983075 VRI983075:VRK983075 WBE983075:WBG983075 WLA983075:WLC983075 WUW983075:WUY983075 IP65569:IR65570 SL65569:SN65570 ACH65569:ACJ65570 AMD65569:AMF65570 AVZ65569:AWB65570 BFV65569:BFX65570 BPR65569:BPT65570 BZN65569:BZP65570 CJJ65569:CJL65570 CTF65569:CTH65570 DDB65569:DDD65570 DMX65569:DMZ65570 DWT65569:DWV65570 EGP65569:EGR65570 EQL65569:EQN65570 FAH65569:FAJ65570 FKD65569:FKF65570 FTZ65569:FUB65570 GDV65569:GDX65570 GNR65569:GNT65570 GXN65569:GXP65570 HHJ65569:HHL65570 HRF65569:HRH65570 IBB65569:IBD65570 IKX65569:IKZ65570 IUT65569:IUV65570 JEP65569:JER65570 JOL65569:JON65570 JYH65569:JYJ65570 KID65569:KIF65570 KRZ65569:KSB65570 LBV65569:LBX65570 LLR65569:LLT65570 LVN65569:LVP65570 MFJ65569:MFL65570 MPF65569:MPH65570 MZB65569:MZD65570 NIX65569:NIZ65570 NST65569:NSV65570 OCP65569:OCR65570 OML65569:OMN65570 OWH65569:OWJ65570 PGD65569:PGF65570 PPZ65569:PQB65570 PZV65569:PZX65570 QJR65569:QJT65570 QTN65569:QTP65570 RDJ65569:RDL65570 RNF65569:RNH65570 RXB65569:RXD65570 SGX65569:SGZ65570 SQT65569:SQV65570 TAP65569:TAR65570 TKL65569:TKN65570 TUH65569:TUJ65570 UED65569:UEF65570 UNZ65569:UOB65570 UXV65569:UXX65570 VHR65569:VHT65570 VRN65569:VRP65570 WBJ65569:WBL65570 WLF65569:WLH65570 WVB65569:WVD65570 IP131105:IR131106 SL131105:SN131106 ACH131105:ACJ131106 AMD131105:AMF131106 AVZ131105:AWB131106 BFV131105:BFX131106 BPR131105:BPT131106 BZN131105:BZP131106 CJJ131105:CJL131106 CTF131105:CTH131106 DDB131105:DDD131106 DMX131105:DMZ131106 DWT131105:DWV131106 EGP131105:EGR131106 EQL131105:EQN131106 FAH131105:FAJ131106 FKD131105:FKF131106 FTZ131105:FUB131106 GDV131105:GDX131106 GNR131105:GNT131106 GXN131105:GXP131106 HHJ131105:HHL131106 HRF131105:HRH131106 IBB131105:IBD131106 IKX131105:IKZ131106 IUT131105:IUV131106 JEP131105:JER131106 JOL131105:JON131106 JYH131105:JYJ131106 KID131105:KIF131106 KRZ131105:KSB131106 LBV131105:LBX131106 LLR131105:LLT131106 LVN131105:LVP131106 MFJ131105:MFL131106 MPF131105:MPH131106 MZB131105:MZD131106 NIX131105:NIZ131106 NST131105:NSV131106 OCP131105:OCR131106 OML131105:OMN131106 OWH131105:OWJ131106 PGD131105:PGF131106 PPZ131105:PQB131106 PZV131105:PZX131106 QJR131105:QJT131106 QTN131105:QTP131106 RDJ131105:RDL131106 RNF131105:RNH131106 RXB131105:RXD131106 SGX131105:SGZ131106 SQT131105:SQV131106 TAP131105:TAR131106 TKL131105:TKN131106 TUH131105:TUJ131106 UED131105:UEF131106 UNZ131105:UOB131106 UXV131105:UXX131106 VHR131105:VHT131106 VRN131105:VRP131106 WBJ131105:WBL131106 WLF131105:WLH131106 WVB131105:WVD131106 IP196641:IR196642 SL196641:SN196642 ACH196641:ACJ196642 AMD196641:AMF196642 AVZ196641:AWB196642 BFV196641:BFX196642 BPR196641:BPT196642 BZN196641:BZP196642 CJJ196641:CJL196642 CTF196641:CTH196642 DDB196641:DDD196642 DMX196641:DMZ196642 DWT196641:DWV196642 EGP196641:EGR196642 EQL196641:EQN196642 FAH196641:FAJ196642 FKD196641:FKF196642 FTZ196641:FUB196642 GDV196641:GDX196642 GNR196641:GNT196642 GXN196641:GXP196642 HHJ196641:HHL196642 HRF196641:HRH196642 IBB196641:IBD196642 IKX196641:IKZ196642 IUT196641:IUV196642 JEP196641:JER196642 JOL196641:JON196642 JYH196641:JYJ196642 KID196641:KIF196642 KRZ196641:KSB196642 LBV196641:LBX196642 LLR196641:LLT196642 LVN196641:LVP196642 MFJ196641:MFL196642 MPF196641:MPH196642 MZB196641:MZD196642 NIX196641:NIZ196642 NST196641:NSV196642 OCP196641:OCR196642 OML196641:OMN196642 OWH196641:OWJ196642 PGD196641:PGF196642 PPZ196641:PQB196642 PZV196641:PZX196642 QJR196641:QJT196642 QTN196641:QTP196642 RDJ196641:RDL196642 RNF196641:RNH196642 RXB196641:RXD196642 SGX196641:SGZ196642 SQT196641:SQV196642 TAP196641:TAR196642 TKL196641:TKN196642 TUH196641:TUJ196642 UED196641:UEF196642 UNZ196641:UOB196642 UXV196641:UXX196642 VHR196641:VHT196642 VRN196641:VRP196642 WBJ196641:WBL196642 WLF196641:WLH196642 WVB196641:WVD196642 IP262177:IR262178 SL262177:SN262178 ACH262177:ACJ262178 AMD262177:AMF262178 AVZ262177:AWB262178 BFV262177:BFX262178 BPR262177:BPT262178 BZN262177:BZP262178 CJJ262177:CJL262178 CTF262177:CTH262178 DDB262177:DDD262178 DMX262177:DMZ262178 DWT262177:DWV262178 EGP262177:EGR262178 EQL262177:EQN262178 FAH262177:FAJ262178 FKD262177:FKF262178 FTZ262177:FUB262178 GDV262177:GDX262178 GNR262177:GNT262178 GXN262177:GXP262178 HHJ262177:HHL262178 HRF262177:HRH262178 IBB262177:IBD262178 IKX262177:IKZ262178 IUT262177:IUV262178 JEP262177:JER262178 JOL262177:JON262178 JYH262177:JYJ262178 KID262177:KIF262178 KRZ262177:KSB262178 LBV262177:LBX262178 LLR262177:LLT262178 LVN262177:LVP262178 MFJ262177:MFL262178 MPF262177:MPH262178 MZB262177:MZD262178 NIX262177:NIZ262178 NST262177:NSV262178 OCP262177:OCR262178 OML262177:OMN262178 OWH262177:OWJ262178 PGD262177:PGF262178 PPZ262177:PQB262178 PZV262177:PZX262178 QJR262177:QJT262178 QTN262177:QTP262178 RDJ262177:RDL262178 RNF262177:RNH262178 RXB262177:RXD262178 SGX262177:SGZ262178 SQT262177:SQV262178 TAP262177:TAR262178 TKL262177:TKN262178 TUH262177:TUJ262178 UED262177:UEF262178 UNZ262177:UOB262178 UXV262177:UXX262178 VHR262177:VHT262178 VRN262177:VRP262178 WBJ262177:WBL262178 WLF262177:WLH262178 WVB262177:WVD262178 IP327713:IR327714 SL327713:SN327714 ACH327713:ACJ327714 AMD327713:AMF327714 AVZ327713:AWB327714 BFV327713:BFX327714 BPR327713:BPT327714 BZN327713:BZP327714 CJJ327713:CJL327714 CTF327713:CTH327714 DDB327713:DDD327714 DMX327713:DMZ327714 DWT327713:DWV327714 EGP327713:EGR327714 EQL327713:EQN327714 FAH327713:FAJ327714 FKD327713:FKF327714 FTZ327713:FUB327714 GDV327713:GDX327714 GNR327713:GNT327714 GXN327713:GXP327714 HHJ327713:HHL327714 HRF327713:HRH327714 IBB327713:IBD327714 IKX327713:IKZ327714 IUT327713:IUV327714 JEP327713:JER327714 JOL327713:JON327714 JYH327713:JYJ327714 KID327713:KIF327714 KRZ327713:KSB327714 LBV327713:LBX327714 LLR327713:LLT327714 LVN327713:LVP327714 MFJ327713:MFL327714 MPF327713:MPH327714 MZB327713:MZD327714 NIX327713:NIZ327714 NST327713:NSV327714 OCP327713:OCR327714 OML327713:OMN327714 OWH327713:OWJ327714 PGD327713:PGF327714 PPZ327713:PQB327714 PZV327713:PZX327714 QJR327713:QJT327714 QTN327713:QTP327714 RDJ327713:RDL327714 RNF327713:RNH327714 RXB327713:RXD327714 SGX327713:SGZ327714 SQT327713:SQV327714 TAP327713:TAR327714 TKL327713:TKN327714 TUH327713:TUJ327714 UED327713:UEF327714 UNZ327713:UOB327714 UXV327713:UXX327714 VHR327713:VHT327714 VRN327713:VRP327714 WBJ327713:WBL327714 WLF327713:WLH327714 WVB327713:WVD327714 IP393249:IR393250 SL393249:SN393250 ACH393249:ACJ393250 AMD393249:AMF393250 AVZ393249:AWB393250 BFV393249:BFX393250 BPR393249:BPT393250 BZN393249:BZP393250 CJJ393249:CJL393250 CTF393249:CTH393250 DDB393249:DDD393250 DMX393249:DMZ393250 DWT393249:DWV393250 EGP393249:EGR393250 EQL393249:EQN393250 FAH393249:FAJ393250 FKD393249:FKF393250 FTZ393249:FUB393250 GDV393249:GDX393250 GNR393249:GNT393250 GXN393249:GXP393250 HHJ393249:HHL393250 HRF393249:HRH393250 IBB393249:IBD393250 IKX393249:IKZ393250 IUT393249:IUV393250 JEP393249:JER393250 JOL393249:JON393250 JYH393249:JYJ393250 KID393249:KIF393250 KRZ393249:KSB393250 LBV393249:LBX393250 LLR393249:LLT393250 LVN393249:LVP393250 MFJ393249:MFL393250 MPF393249:MPH393250 MZB393249:MZD393250 NIX393249:NIZ393250 NST393249:NSV393250 OCP393249:OCR393250 OML393249:OMN393250 OWH393249:OWJ393250 PGD393249:PGF393250 PPZ393249:PQB393250 PZV393249:PZX393250 QJR393249:QJT393250 QTN393249:QTP393250 RDJ393249:RDL393250 RNF393249:RNH393250 RXB393249:RXD393250 SGX393249:SGZ393250 SQT393249:SQV393250 TAP393249:TAR393250 TKL393249:TKN393250 TUH393249:TUJ393250 UED393249:UEF393250 UNZ393249:UOB393250 UXV393249:UXX393250 VHR393249:VHT393250 VRN393249:VRP393250 WBJ393249:WBL393250 WLF393249:WLH393250 WVB393249:WVD393250 IP458785:IR458786 SL458785:SN458786 ACH458785:ACJ458786 AMD458785:AMF458786 AVZ458785:AWB458786 BFV458785:BFX458786 BPR458785:BPT458786 BZN458785:BZP458786 CJJ458785:CJL458786 CTF458785:CTH458786 DDB458785:DDD458786 DMX458785:DMZ458786 DWT458785:DWV458786 EGP458785:EGR458786 EQL458785:EQN458786 FAH458785:FAJ458786 FKD458785:FKF458786 FTZ458785:FUB458786 GDV458785:GDX458786 GNR458785:GNT458786 GXN458785:GXP458786 HHJ458785:HHL458786 HRF458785:HRH458786 IBB458785:IBD458786 IKX458785:IKZ458786 IUT458785:IUV458786 JEP458785:JER458786 JOL458785:JON458786 JYH458785:JYJ458786 KID458785:KIF458786 KRZ458785:KSB458786 LBV458785:LBX458786 LLR458785:LLT458786 LVN458785:LVP458786 MFJ458785:MFL458786 MPF458785:MPH458786 MZB458785:MZD458786 NIX458785:NIZ458786 NST458785:NSV458786 OCP458785:OCR458786 OML458785:OMN458786 OWH458785:OWJ458786 PGD458785:PGF458786 PPZ458785:PQB458786 PZV458785:PZX458786 QJR458785:QJT458786 QTN458785:QTP458786 RDJ458785:RDL458786 RNF458785:RNH458786 RXB458785:RXD458786 SGX458785:SGZ458786 SQT458785:SQV458786 TAP458785:TAR458786 TKL458785:TKN458786 TUH458785:TUJ458786 UED458785:UEF458786 UNZ458785:UOB458786 UXV458785:UXX458786 VHR458785:VHT458786 VRN458785:VRP458786 WBJ458785:WBL458786 WLF458785:WLH458786 WVB458785:WVD458786 IP524321:IR524322 SL524321:SN524322 ACH524321:ACJ524322 AMD524321:AMF524322 AVZ524321:AWB524322 BFV524321:BFX524322 BPR524321:BPT524322 BZN524321:BZP524322 CJJ524321:CJL524322 CTF524321:CTH524322 DDB524321:DDD524322 DMX524321:DMZ524322 DWT524321:DWV524322 EGP524321:EGR524322 EQL524321:EQN524322 FAH524321:FAJ524322 FKD524321:FKF524322 FTZ524321:FUB524322 GDV524321:GDX524322 GNR524321:GNT524322 GXN524321:GXP524322 HHJ524321:HHL524322 HRF524321:HRH524322 IBB524321:IBD524322 IKX524321:IKZ524322 IUT524321:IUV524322 JEP524321:JER524322 JOL524321:JON524322 JYH524321:JYJ524322 KID524321:KIF524322 KRZ524321:KSB524322 LBV524321:LBX524322 LLR524321:LLT524322 LVN524321:LVP524322 MFJ524321:MFL524322 MPF524321:MPH524322 MZB524321:MZD524322 NIX524321:NIZ524322 NST524321:NSV524322 OCP524321:OCR524322 OML524321:OMN524322 OWH524321:OWJ524322 PGD524321:PGF524322 PPZ524321:PQB524322 PZV524321:PZX524322 QJR524321:QJT524322 QTN524321:QTP524322 RDJ524321:RDL524322 RNF524321:RNH524322 RXB524321:RXD524322 SGX524321:SGZ524322 SQT524321:SQV524322 TAP524321:TAR524322 TKL524321:TKN524322 TUH524321:TUJ524322 UED524321:UEF524322 UNZ524321:UOB524322 UXV524321:UXX524322 VHR524321:VHT524322 VRN524321:VRP524322 WBJ524321:WBL524322 WLF524321:WLH524322 WVB524321:WVD524322 IP589857:IR589858 SL589857:SN589858 ACH589857:ACJ589858 AMD589857:AMF589858 AVZ589857:AWB589858 BFV589857:BFX589858 BPR589857:BPT589858 BZN589857:BZP589858 CJJ589857:CJL589858 CTF589857:CTH589858 DDB589857:DDD589858 DMX589857:DMZ589858 DWT589857:DWV589858 EGP589857:EGR589858 EQL589857:EQN589858 FAH589857:FAJ589858 FKD589857:FKF589858 FTZ589857:FUB589858 GDV589857:GDX589858 GNR589857:GNT589858 GXN589857:GXP589858 HHJ589857:HHL589858 HRF589857:HRH589858 IBB589857:IBD589858 IKX589857:IKZ589858 IUT589857:IUV589858 JEP589857:JER589858 JOL589857:JON589858 JYH589857:JYJ589858 KID589857:KIF589858 KRZ589857:KSB589858 LBV589857:LBX589858 LLR589857:LLT589858 LVN589857:LVP589858 MFJ589857:MFL589858 MPF589857:MPH589858 MZB589857:MZD589858 NIX589857:NIZ589858 NST589857:NSV589858 OCP589857:OCR589858 OML589857:OMN589858 OWH589857:OWJ589858 PGD589857:PGF589858 PPZ589857:PQB589858 PZV589857:PZX589858 QJR589857:QJT589858 QTN589857:QTP589858 RDJ589857:RDL589858 RNF589857:RNH589858 RXB589857:RXD589858 SGX589857:SGZ589858 SQT589857:SQV589858 TAP589857:TAR589858 TKL589857:TKN589858 TUH589857:TUJ589858 UED589857:UEF589858 UNZ589857:UOB589858 UXV589857:UXX589858 VHR589857:VHT589858 VRN589857:VRP589858 WBJ589857:WBL589858 WLF589857:WLH589858 WVB589857:WVD589858 IP655393:IR655394 SL655393:SN655394 ACH655393:ACJ655394 AMD655393:AMF655394 AVZ655393:AWB655394 BFV655393:BFX655394 BPR655393:BPT655394 BZN655393:BZP655394 CJJ655393:CJL655394 CTF655393:CTH655394 DDB655393:DDD655394 DMX655393:DMZ655394 DWT655393:DWV655394 EGP655393:EGR655394 EQL655393:EQN655394 FAH655393:FAJ655394 FKD655393:FKF655394 FTZ655393:FUB655394 GDV655393:GDX655394 GNR655393:GNT655394 GXN655393:GXP655394 HHJ655393:HHL655394 HRF655393:HRH655394 IBB655393:IBD655394 IKX655393:IKZ655394 IUT655393:IUV655394 JEP655393:JER655394 JOL655393:JON655394 JYH655393:JYJ655394 KID655393:KIF655394 KRZ655393:KSB655394 LBV655393:LBX655394 LLR655393:LLT655394 LVN655393:LVP655394 MFJ655393:MFL655394 MPF655393:MPH655394 MZB655393:MZD655394 NIX655393:NIZ655394 NST655393:NSV655394 OCP655393:OCR655394 OML655393:OMN655394 OWH655393:OWJ655394 PGD655393:PGF655394 PPZ655393:PQB655394 PZV655393:PZX655394 QJR655393:QJT655394 QTN655393:QTP655394 RDJ655393:RDL655394 RNF655393:RNH655394 RXB655393:RXD655394 SGX655393:SGZ655394 SQT655393:SQV655394 TAP655393:TAR655394 TKL655393:TKN655394 TUH655393:TUJ655394 UED655393:UEF655394 UNZ655393:UOB655394 UXV655393:UXX655394 VHR655393:VHT655394 VRN655393:VRP655394 WBJ655393:WBL655394 WLF655393:WLH655394 WVB655393:WVD655394 IP720929:IR720930 SL720929:SN720930 ACH720929:ACJ720930 AMD720929:AMF720930 AVZ720929:AWB720930 BFV720929:BFX720930 BPR720929:BPT720930 BZN720929:BZP720930 CJJ720929:CJL720930 CTF720929:CTH720930 DDB720929:DDD720930 DMX720929:DMZ720930 DWT720929:DWV720930 EGP720929:EGR720930 EQL720929:EQN720930 FAH720929:FAJ720930 FKD720929:FKF720930 FTZ720929:FUB720930 GDV720929:GDX720930 GNR720929:GNT720930 GXN720929:GXP720930 HHJ720929:HHL720930 HRF720929:HRH720930 IBB720929:IBD720930 IKX720929:IKZ720930 IUT720929:IUV720930 JEP720929:JER720930 JOL720929:JON720930 JYH720929:JYJ720930 KID720929:KIF720930 KRZ720929:KSB720930 LBV720929:LBX720930 LLR720929:LLT720930 LVN720929:LVP720930 MFJ720929:MFL720930 MPF720929:MPH720930 MZB720929:MZD720930 NIX720929:NIZ720930 NST720929:NSV720930 OCP720929:OCR720930 OML720929:OMN720930 OWH720929:OWJ720930 PGD720929:PGF720930 PPZ720929:PQB720930 PZV720929:PZX720930 QJR720929:QJT720930 QTN720929:QTP720930 RDJ720929:RDL720930 RNF720929:RNH720930 RXB720929:RXD720930 SGX720929:SGZ720930 SQT720929:SQV720930 TAP720929:TAR720930 TKL720929:TKN720930 TUH720929:TUJ720930 UED720929:UEF720930 UNZ720929:UOB720930 UXV720929:UXX720930 VHR720929:VHT720930 VRN720929:VRP720930 WBJ720929:WBL720930 WLF720929:WLH720930 WVB720929:WVD720930 IP786465:IR786466 SL786465:SN786466 ACH786465:ACJ786466 AMD786465:AMF786466 AVZ786465:AWB786466 BFV786465:BFX786466 BPR786465:BPT786466 BZN786465:BZP786466 CJJ786465:CJL786466 CTF786465:CTH786466 DDB786465:DDD786466 DMX786465:DMZ786466 DWT786465:DWV786466 EGP786465:EGR786466 EQL786465:EQN786466 FAH786465:FAJ786466 FKD786465:FKF786466 FTZ786465:FUB786466 GDV786465:GDX786466 GNR786465:GNT786466 GXN786465:GXP786466 HHJ786465:HHL786466 HRF786465:HRH786466 IBB786465:IBD786466 IKX786465:IKZ786466 IUT786465:IUV786466 JEP786465:JER786466 JOL786465:JON786466 JYH786465:JYJ786466 KID786465:KIF786466 KRZ786465:KSB786466 LBV786465:LBX786466 LLR786465:LLT786466 LVN786465:LVP786466 MFJ786465:MFL786466 MPF786465:MPH786466 MZB786465:MZD786466 NIX786465:NIZ786466 NST786465:NSV786466 OCP786465:OCR786466 OML786465:OMN786466 OWH786465:OWJ786466 PGD786465:PGF786466 PPZ786465:PQB786466 PZV786465:PZX786466 QJR786465:QJT786466 QTN786465:QTP786466 RDJ786465:RDL786466 RNF786465:RNH786466 RXB786465:RXD786466 SGX786465:SGZ786466 SQT786465:SQV786466 TAP786465:TAR786466 TKL786465:TKN786466 TUH786465:TUJ786466 UED786465:UEF786466 UNZ786465:UOB786466 UXV786465:UXX786466 VHR786465:VHT786466 VRN786465:VRP786466 WBJ786465:WBL786466 WLF786465:WLH786466 WVB786465:WVD786466 IP852001:IR852002 SL852001:SN852002 ACH852001:ACJ852002 AMD852001:AMF852002 AVZ852001:AWB852002 BFV852001:BFX852002 BPR852001:BPT852002 BZN852001:BZP852002 CJJ852001:CJL852002 CTF852001:CTH852002 DDB852001:DDD852002 DMX852001:DMZ852002 DWT852001:DWV852002 EGP852001:EGR852002 EQL852001:EQN852002 FAH852001:FAJ852002 FKD852001:FKF852002 FTZ852001:FUB852002 GDV852001:GDX852002 GNR852001:GNT852002 GXN852001:GXP852002 HHJ852001:HHL852002 HRF852001:HRH852002 IBB852001:IBD852002 IKX852001:IKZ852002 IUT852001:IUV852002 JEP852001:JER852002 JOL852001:JON852002 JYH852001:JYJ852002 KID852001:KIF852002 KRZ852001:KSB852002 LBV852001:LBX852002 LLR852001:LLT852002 LVN852001:LVP852002 MFJ852001:MFL852002 MPF852001:MPH852002 MZB852001:MZD852002 NIX852001:NIZ852002 NST852001:NSV852002 OCP852001:OCR852002 OML852001:OMN852002 OWH852001:OWJ852002 PGD852001:PGF852002 PPZ852001:PQB852002 PZV852001:PZX852002 QJR852001:QJT852002 QTN852001:QTP852002 RDJ852001:RDL852002 RNF852001:RNH852002 RXB852001:RXD852002 SGX852001:SGZ852002 SQT852001:SQV852002 TAP852001:TAR852002 TKL852001:TKN852002 TUH852001:TUJ852002 UED852001:UEF852002 UNZ852001:UOB852002 UXV852001:UXX852002 VHR852001:VHT852002 VRN852001:VRP852002 WBJ852001:WBL852002 WLF852001:WLH852002 WVB852001:WVD852002 IP917537:IR917538 SL917537:SN917538 ACH917537:ACJ917538 AMD917537:AMF917538 AVZ917537:AWB917538 BFV917537:BFX917538 BPR917537:BPT917538 BZN917537:BZP917538 CJJ917537:CJL917538 CTF917537:CTH917538 DDB917537:DDD917538 DMX917537:DMZ917538 DWT917537:DWV917538 EGP917537:EGR917538 EQL917537:EQN917538 FAH917537:FAJ917538 FKD917537:FKF917538 FTZ917537:FUB917538 GDV917537:GDX917538 GNR917537:GNT917538 GXN917537:GXP917538 HHJ917537:HHL917538 HRF917537:HRH917538 IBB917537:IBD917538 IKX917537:IKZ917538 IUT917537:IUV917538 JEP917537:JER917538 JOL917537:JON917538 JYH917537:JYJ917538 KID917537:KIF917538 KRZ917537:KSB917538 LBV917537:LBX917538 LLR917537:LLT917538 LVN917537:LVP917538 MFJ917537:MFL917538 MPF917537:MPH917538 MZB917537:MZD917538 NIX917537:NIZ917538 NST917537:NSV917538 OCP917537:OCR917538 OML917537:OMN917538 OWH917537:OWJ917538 PGD917537:PGF917538 PPZ917537:PQB917538 PZV917537:PZX917538 QJR917537:QJT917538 QTN917537:QTP917538 RDJ917537:RDL917538 RNF917537:RNH917538 RXB917537:RXD917538 SGX917537:SGZ917538 SQT917537:SQV917538 TAP917537:TAR917538 TKL917537:TKN917538 TUH917537:TUJ917538 UED917537:UEF917538 UNZ917537:UOB917538 UXV917537:UXX917538 VHR917537:VHT917538 VRN917537:VRP917538 WBJ917537:WBL917538 WLF917537:WLH917538 WVB917537:WVD917538 IP983073:IR983074 SL983073:SN983074 ACH983073:ACJ983074 AMD983073:AMF983074 AVZ983073:AWB983074 BFV983073:BFX983074 BPR983073:BPT983074 BZN983073:BZP983074 CJJ983073:CJL983074 CTF983073:CTH983074 DDB983073:DDD983074 DMX983073:DMZ983074 DWT983073:DWV983074 EGP983073:EGR983074 EQL983073:EQN983074 FAH983073:FAJ983074 FKD983073:FKF983074 FTZ983073:FUB983074 GDV983073:GDX983074 GNR983073:GNT983074 GXN983073:GXP983074 HHJ983073:HHL983074 HRF983073:HRH983074 IBB983073:IBD983074 IKX983073:IKZ983074 IUT983073:IUV983074 JEP983073:JER983074 JOL983073:JON983074 JYH983073:JYJ983074 KID983073:KIF983074 KRZ983073:KSB983074 LBV983073:LBX983074 LLR983073:LLT983074 LVN983073:LVP983074 MFJ983073:MFL983074 MPF983073:MPH983074 MZB983073:MZD983074 NIX983073:NIZ983074 NST983073:NSV983074 OCP983073:OCR983074 OML983073:OMN983074 OWH983073:OWJ983074 PGD983073:PGF983074 PPZ983073:PQB983074 PZV983073:PZX983074 QJR983073:QJT983074 QTN983073:QTP983074 RDJ983073:RDL983074 RNF983073:RNH983074 RXB983073:RXD983074 SGX983073:SGZ983074 SQT983073:SQV983074 TAP983073:TAR983074 TKL983073:TKN983074 TUH983073:TUJ983074 UED983073:UEF983074 UNZ983073:UOB983074 UXV983073:UXX983074 VHR983073:VHT983074 VRN983073:VRP983074 WBJ983073:WBL983074 WLF983073:WLH983074 WVB983073:WVD983074 N65532 HV65532 RR65532 ABN65532 ALJ65532 AVF65532 BFB65532 BOX65532 BYT65532 CIP65532 CSL65532 DCH65532 DMD65532 DVZ65532 EFV65532 EPR65532 EZN65532 FJJ65532 FTF65532 GDB65532 GMX65532 GWT65532 HGP65532 HQL65532 IAH65532 IKD65532 ITZ65532 JDV65532 JNR65532 JXN65532 KHJ65532 KRF65532 LBB65532 LKX65532 LUT65532 MEP65532 MOL65532 MYH65532 NID65532 NRZ65532 OBV65532 OLR65532 OVN65532 PFJ65532 PPF65532 PZB65532 QIX65532 QST65532 RCP65532 RML65532 RWH65532 SGD65532 SPZ65532 SZV65532 TJR65532 TTN65532 UDJ65532 UNF65532 UXB65532 VGX65532 VQT65532 WAP65532 WKL65532 WUH65532 N131068 HV131068 RR131068 ABN131068 ALJ131068 AVF131068 BFB131068 BOX131068 BYT131068 CIP131068 CSL131068 DCH131068 DMD131068 DVZ131068 EFV131068 EPR131068 EZN131068 FJJ131068 FTF131068 GDB131068 GMX131068 GWT131068 HGP131068 HQL131068 IAH131068 IKD131068 ITZ131068 JDV131068 JNR131068 JXN131068 KHJ131068 KRF131068 LBB131068 LKX131068 LUT131068 MEP131068 MOL131068 MYH131068 NID131068 NRZ131068 OBV131068 OLR131068 OVN131068 PFJ131068 PPF131068 PZB131068 QIX131068 QST131068 RCP131068 RML131068 RWH131068 SGD131068 SPZ131068 SZV131068 TJR131068 TTN131068 UDJ131068 UNF131068 UXB131068 VGX131068 VQT131068 WAP131068 WKL131068 WUH131068 N196604 HV196604 RR196604 ABN196604 ALJ196604 AVF196604 BFB196604 BOX196604 BYT196604 CIP196604 CSL196604 DCH196604 DMD196604 DVZ196604 EFV196604 EPR196604 EZN196604 FJJ196604 FTF196604 GDB196604 GMX196604 GWT196604 HGP196604 HQL196604 IAH196604 IKD196604 ITZ196604 JDV196604 JNR196604 JXN196604 KHJ196604 KRF196604 LBB196604 LKX196604 LUT196604 MEP196604 MOL196604 MYH196604 NID196604 NRZ196604 OBV196604 OLR196604 OVN196604 PFJ196604 PPF196604 PZB196604 QIX196604 QST196604 RCP196604 RML196604 RWH196604 SGD196604 SPZ196604 SZV196604 TJR196604 TTN196604 UDJ196604 UNF196604 UXB196604 VGX196604 VQT196604 WAP196604 WKL196604 WUH196604 N262140 HV262140 RR262140 ABN262140 ALJ262140 AVF262140 BFB262140 BOX262140 BYT262140 CIP262140 CSL262140 DCH262140 DMD262140 DVZ262140 EFV262140 EPR262140 EZN262140 FJJ262140 FTF262140 GDB262140 GMX262140 GWT262140 HGP262140 HQL262140 IAH262140 IKD262140 ITZ262140 JDV262140 JNR262140 JXN262140 KHJ262140 KRF262140 LBB262140 LKX262140 LUT262140 MEP262140 MOL262140 MYH262140 NID262140 NRZ262140 OBV262140 OLR262140 OVN262140 PFJ262140 PPF262140 PZB262140 QIX262140 QST262140 RCP262140 RML262140 RWH262140 SGD262140 SPZ262140 SZV262140 TJR262140 TTN262140 UDJ262140 UNF262140 UXB262140 VGX262140 VQT262140 WAP262140 WKL262140 WUH262140 N327676 HV327676 RR327676 ABN327676 ALJ327676 AVF327676 BFB327676 BOX327676 BYT327676 CIP327676 CSL327676 DCH327676 DMD327676 DVZ327676 EFV327676 EPR327676 EZN327676 FJJ327676 FTF327676 GDB327676 GMX327676 GWT327676 HGP327676 HQL327676 IAH327676 IKD327676 ITZ327676 JDV327676 JNR327676 JXN327676 KHJ327676 KRF327676 LBB327676 LKX327676 LUT327676 MEP327676 MOL327676 MYH327676 NID327676 NRZ327676 OBV327676 OLR327676 OVN327676 PFJ327676 PPF327676 PZB327676 QIX327676 QST327676 RCP327676 RML327676 RWH327676 SGD327676 SPZ327676 SZV327676 TJR327676 TTN327676 UDJ327676 UNF327676 UXB327676 VGX327676 VQT327676 WAP327676 WKL327676 WUH327676 N393212 HV393212 RR393212 ABN393212 ALJ393212 AVF393212 BFB393212 BOX393212 BYT393212 CIP393212 CSL393212 DCH393212 DMD393212 DVZ393212 EFV393212 EPR393212 EZN393212 FJJ393212 FTF393212 GDB393212 GMX393212 GWT393212 HGP393212 HQL393212 IAH393212 IKD393212 ITZ393212 JDV393212 JNR393212 JXN393212 KHJ393212 KRF393212 LBB393212 LKX393212 LUT393212 MEP393212 MOL393212 MYH393212 NID393212 NRZ393212 OBV393212 OLR393212 OVN393212 PFJ393212 PPF393212 PZB393212 QIX393212 QST393212 RCP393212 RML393212 RWH393212 SGD393212 SPZ393212 SZV393212 TJR393212 TTN393212 UDJ393212 UNF393212 UXB393212 VGX393212 VQT393212 WAP393212 WKL393212 WUH393212 N458748 HV458748 RR458748 ABN458748 ALJ458748 AVF458748 BFB458748 BOX458748 BYT458748 CIP458748 CSL458748 DCH458748 DMD458748 DVZ458748 EFV458748 EPR458748 EZN458748 FJJ458748 FTF458748 GDB458748 GMX458748 GWT458748 HGP458748 HQL458748 IAH458748 IKD458748 ITZ458748 JDV458748 JNR458748 JXN458748 KHJ458748 KRF458748 LBB458748 LKX458748 LUT458748 MEP458748 MOL458748 MYH458748 NID458748 NRZ458748 OBV458748 OLR458748 OVN458748 PFJ458748 PPF458748 PZB458748 QIX458748 QST458748 RCP458748 RML458748 RWH458748 SGD458748 SPZ458748 SZV458748 TJR458748 TTN458748 UDJ458748 UNF458748 UXB458748 VGX458748 VQT458748 WAP458748 WKL458748 WUH458748 N524284 HV524284 RR524284 ABN524284 ALJ524284 AVF524284 BFB524284 BOX524284 BYT524284 CIP524284 CSL524284 DCH524284 DMD524284 DVZ524284 EFV524284 EPR524284 EZN524284 FJJ524284 FTF524284 GDB524284 GMX524284 GWT524284 HGP524284 HQL524284 IAH524284 IKD524284 ITZ524284 JDV524284 JNR524284 JXN524284 KHJ524284 KRF524284 LBB524284 LKX524284 LUT524284 MEP524284 MOL524284 MYH524284 NID524284 NRZ524284 OBV524284 OLR524284 OVN524284 PFJ524284 PPF524284 PZB524284 QIX524284 QST524284 RCP524284 RML524284 RWH524284 SGD524284 SPZ524284 SZV524284 TJR524284 TTN524284 UDJ524284 UNF524284 UXB524284 VGX524284 VQT524284 WAP524284 WKL524284 WUH524284 N589820 HV589820 RR589820 ABN589820 ALJ589820 AVF589820 BFB589820 BOX589820 BYT589820 CIP589820 CSL589820 DCH589820 DMD589820 DVZ589820 EFV589820 EPR589820 EZN589820 FJJ589820 FTF589820 GDB589820 GMX589820 GWT589820 HGP589820 HQL589820 IAH589820 IKD589820 ITZ589820 JDV589820 JNR589820 JXN589820 KHJ589820 KRF589820 LBB589820 LKX589820 LUT589820 MEP589820 MOL589820 MYH589820 NID589820 NRZ589820 OBV589820 OLR589820 OVN589820 PFJ589820 PPF589820 PZB589820 QIX589820 QST589820 RCP589820 RML589820 RWH589820 SGD589820 SPZ589820 SZV589820 TJR589820 TTN589820 UDJ589820 UNF589820 UXB589820 VGX589820 VQT589820 WAP589820 WKL589820 WUH589820 N655356 HV655356 RR655356 ABN655356 ALJ655356 AVF655356 BFB655356 BOX655356 BYT655356 CIP655356 CSL655356 DCH655356 DMD655356 DVZ655356 EFV655356 EPR655356 EZN655356 FJJ655356 FTF655356 GDB655356 GMX655356 GWT655356 HGP655356 HQL655356 IAH655356 IKD655356 ITZ655356 JDV655356 JNR655356 JXN655356 KHJ655356 KRF655356 LBB655356 LKX655356 LUT655356 MEP655356 MOL655356 MYH655356 NID655356 NRZ655356 OBV655356 OLR655356 OVN655356 PFJ655356 PPF655356 PZB655356 QIX655356 QST655356 RCP655356 RML655356 RWH655356 SGD655356 SPZ655356 SZV655356 TJR655356 TTN655356 UDJ655356 UNF655356 UXB655356 VGX655356 VQT655356 WAP655356 WKL655356 WUH655356 N720892 HV720892 RR720892 ABN720892 ALJ720892 AVF720892 BFB720892 BOX720892 BYT720892 CIP720892 CSL720892 DCH720892 DMD720892 DVZ720892 EFV720892 EPR720892 EZN720892 FJJ720892 FTF720892 GDB720892 GMX720892 GWT720892 HGP720892 HQL720892 IAH720892 IKD720892 ITZ720892 JDV720892 JNR720892 JXN720892 KHJ720892 KRF720892 LBB720892 LKX720892 LUT720892 MEP720892 MOL720892 MYH720892 NID720892 NRZ720892 OBV720892 OLR720892 OVN720892 PFJ720892 PPF720892 PZB720892 QIX720892 QST720892 RCP720892 RML720892 RWH720892 SGD720892 SPZ720892 SZV720892 TJR720892 TTN720892 UDJ720892 UNF720892 UXB720892 VGX720892 VQT720892 WAP720892 WKL720892 WUH720892 N786428 HV786428 RR786428 ABN786428 ALJ786428 AVF786428 BFB786428 BOX786428 BYT786428 CIP786428 CSL786428 DCH786428 DMD786428 DVZ786428 EFV786428 EPR786428 EZN786428 FJJ786428 FTF786428 GDB786428 GMX786428 GWT786428 HGP786428 HQL786428 IAH786428 IKD786428 ITZ786428 JDV786428 JNR786428 JXN786428 KHJ786428 KRF786428 LBB786428 LKX786428 LUT786428 MEP786428 MOL786428 MYH786428 NID786428 NRZ786428 OBV786428 OLR786428 OVN786428 PFJ786428 PPF786428 PZB786428 QIX786428 QST786428 RCP786428 RML786428 RWH786428 SGD786428 SPZ786428 SZV786428 TJR786428 TTN786428 UDJ786428 UNF786428 UXB786428 VGX786428 VQT786428 WAP786428 WKL786428 WUH786428 N851964 HV851964 RR851964 ABN851964 ALJ851964 AVF851964 BFB851964 BOX851964 BYT851964 CIP851964 CSL851964 DCH851964 DMD851964 DVZ851964 EFV851964 EPR851964 EZN851964 FJJ851964 FTF851964 GDB851964 GMX851964 GWT851964 HGP851964 HQL851964 IAH851964 IKD851964 ITZ851964 JDV851964 JNR851964 JXN851964 KHJ851964 KRF851964 LBB851964 LKX851964 LUT851964 MEP851964 MOL851964 MYH851964 NID851964 NRZ851964 OBV851964 OLR851964 OVN851964 PFJ851964 PPF851964 PZB851964 QIX851964 QST851964 RCP851964 RML851964 RWH851964 SGD851964 SPZ851964 SZV851964 TJR851964 TTN851964 UDJ851964 UNF851964 UXB851964 VGX851964 VQT851964 WAP851964 WKL851964 WUH851964 N917500 HV917500 RR917500 ABN917500 ALJ917500 AVF917500 BFB917500 BOX917500 BYT917500 CIP917500 CSL917500 DCH917500 DMD917500 DVZ917500 EFV917500 EPR917500 EZN917500 FJJ917500 FTF917500 GDB917500 GMX917500 GWT917500 HGP917500 HQL917500 IAH917500 IKD917500 ITZ917500 JDV917500 JNR917500 JXN917500 KHJ917500 KRF917500 LBB917500 LKX917500 LUT917500 MEP917500 MOL917500 MYH917500 NID917500 NRZ917500 OBV917500 OLR917500 OVN917500 PFJ917500 PPF917500 PZB917500 QIX917500 QST917500 RCP917500 RML917500 RWH917500 SGD917500 SPZ917500 SZV917500 TJR917500 TTN917500 UDJ917500 UNF917500 UXB917500 VGX917500 VQT917500 WAP917500 WKL917500 WUH917500 N983036 HV983036 RR983036 ABN983036 ALJ983036 AVF983036 BFB983036 BOX983036 BYT983036 CIP983036 CSL983036 DCH983036 DMD983036 DVZ983036 EFV983036 EPR983036 EZN983036 FJJ983036 FTF983036 GDB983036 GMX983036 GWT983036 HGP983036 HQL983036 IAH983036 IKD983036 ITZ983036 JDV983036 JNR983036 JXN983036 KHJ983036 KRF983036 LBB983036 LKX983036 LUT983036 MEP983036 MOL983036 MYH983036 NID983036 NRZ983036 OBV983036 OLR983036 OVN983036 PFJ983036 PPF983036 PZB983036 QIX983036 QST983036 RCP983036 RML983036 RWH983036 SGD983036 SPZ983036 SZV983036 TJR983036 TTN983036 UDJ983036 UNF983036 UXB983036 VGX983036 VQT983036 WAP983036 WKL983036 WUH983036 IP65560:IR65561 SL65560:SN65561 ACH65560:ACJ65561 AMD65560:AMF65561 AVZ65560:AWB65561 BFV65560:BFX65561 BPR65560:BPT65561 BZN65560:BZP65561 CJJ65560:CJL65561 CTF65560:CTH65561 DDB65560:DDD65561 DMX65560:DMZ65561 DWT65560:DWV65561 EGP65560:EGR65561 EQL65560:EQN65561 FAH65560:FAJ65561 FKD65560:FKF65561 FTZ65560:FUB65561 GDV65560:GDX65561 GNR65560:GNT65561 GXN65560:GXP65561 HHJ65560:HHL65561 HRF65560:HRH65561 IBB65560:IBD65561 IKX65560:IKZ65561 IUT65560:IUV65561 JEP65560:JER65561 JOL65560:JON65561 JYH65560:JYJ65561 KID65560:KIF65561 KRZ65560:KSB65561 LBV65560:LBX65561 LLR65560:LLT65561 LVN65560:LVP65561 MFJ65560:MFL65561 MPF65560:MPH65561 MZB65560:MZD65561 NIX65560:NIZ65561 NST65560:NSV65561 OCP65560:OCR65561 OML65560:OMN65561 OWH65560:OWJ65561 PGD65560:PGF65561 PPZ65560:PQB65561 PZV65560:PZX65561 QJR65560:QJT65561 QTN65560:QTP65561 RDJ65560:RDL65561 RNF65560:RNH65561 RXB65560:RXD65561 SGX65560:SGZ65561 SQT65560:SQV65561 TAP65560:TAR65561 TKL65560:TKN65561 TUH65560:TUJ65561 UED65560:UEF65561 UNZ65560:UOB65561 UXV65560:UXX65561 VHR65560:VHT65561 VRN65560:VRP65561 WBJ65560:WBL65561 WLF65560:WLH65561 WVB65560:WVD65561 IP131096:IR131097 SL131096:SN131097 ACH131096:ACJ131097 AMD131096:AMF131097 AVZ131096:AWB131097 BFV131096:BFX131097 BPR131096:BPT131097 BZN131096:BZP131097 CJJ131096:CJL131097 CTF131096:CTH131097 DDB131096:DDD131097 DMX131096:DMZ131097 DWT131096:DWV131097 EGP131096:EGR131097 EQL131096:EQN131097 FAH131096:FAJ131097 FKD131096:FKF131097 FTZ131096:FUB131097 GDV131096:GDX131097 GNR131096:GNT131097 GXN131096:GXP131097 HHJ131096:HHL131097 HRF131096:HRH131097 IBB131096:IBD131097 IKX131096:IKZ131097 IUT131096:IUV131097 JEP131096:JER131097 JOL131096:JON131097 JYH131096:JYJ131097 KID131096:KIF131097 KRZ131096:KSB131097 LBV131096:LBX131097 LLR131096:LLT131097 LVN131096:LVP131097 MFJ131096:MFL131097 MPF131096:MPH131097 MZB131096:MZD131097 NIX131096:NIZ131097 NST131096:NSV131097 OCP131096:OCR131097 OML131096:OMN131097 OWH131096:OWJ131097 PGD131096:PGF131097 PPZ131096:PQB131097 PZV131096:PZX131097 QJR131096:QJT131097 QTN131096:QTP131097 RDJ131096:RDL131097 RNF131096:RNH131097 RXB131096:RXD131097 SGX131096:SGZ131097 SQT131096:SQV131097 TAP131096:TAR131097 TKL131096:TKN131097 TUH131096:TUJ131097 UED131096:UEF131097 UNZ131096:UOB131097 UXV131096:UXX131097 VHR131096:VHT131097 VRN131096:VRP131097 WBJ131096:WBL131097 WLF131096:WLH131097 WVB131096:WVD131097 IP196632:IR196633 SL196632:SN196633 ACH196632:ACJ196633 AMD196632:AMF196633 AVZ196632:AWB196633 BFV196632:BFX196633 BPR196632:BPT196633 BZN196632:BZP196633 CJJ196632:CJL196633 CTF196632:CTH196633 DDB196632:DDD196633 DMX196632:DMZ196633 DWT196632:DWV196633 EGP196632:EGR196633 EQL196632:EQN196633 FAH196632:FAJ196633 FKD196632:FKF196633 FTZ196632:FUB196633 GDV196632:GDX196633 GNR196632:GNT196633 GXN196632:GXP196633 HHJ196632:HHL196633 HRF196632:HRH196633 IBB196632:IBD196633 IKX196632:IKZ196633 IUT196632:IUV196633 JEP196632:JER196633 JOL196632:JON196633 JYH196632:JYJ196633 KID196632:KIF196633 KRZ196632:KSB196633 LBV196632:LBX196633 LLR196632:LLT196633 LVN196632:LVP196633 MFJ196632:MFL196633 MPF196632:MPH196633 MZB196632:MZD196633 NIX196632:NIZ196633 NST196632:NSV196633 OCP196632:OCR196633 OML196632:OMN196633 OWH196632:OWJ196633 PGD196632:PGF196633 PPZ196632:PQB196633 PZV196632:PZX196633 QJR196632:QJT196633 QTN196632:QTP196633 RDJ196632:RDL196633 RNF196632:RNH196633 RXB196632:RXD196633 SGX196632:SGZ196633 SQT196632:SQV196633 TAP196632:TAR196633 TKL196632:TKN196633 TUH196632:TUJ196633 UED196632:UEF196633 UNZ196632:UOB196633 UXV196632:UXX196633 VHR196632:VHT196633 VRN196632:VRP196633 WBJ196632:WBL196633 WLF196632:WLH196633 WVB196632:WVD196633 IP262168:IR262169 SL262168:SN262169 ACH262168:ACJ262169 AMD262168:AMF262169 AVZ262168:AWB262169 BFV262168:BFX262169 BPR262168:BPT262169 BZN262168:BZP262169 CJJ262168:CJL262169 CTF262168:CTH262169 DDB262168:DDD262169 DMX262168:DMZ262169 DWT262168:DWV262169 EGP262168:EGR262169 EQL262168:EQN262169 FAH262168:FAJ262169 FKD262168:FKF262169 FTZ262168:FUB262169 GDV262168:GDX262169 GNR262168:GNT262169 GXN262168:GXP262169 HHJ262168:HHL262169 HRF262168:HRH262169 IBB262168:IBD262169 IKX262168:IKZ262169 IUT262168:IUV262169 JEP262168:JER262169 JOL262168:JON262169 JYH262168:JYJ262169 KID262168:KIF262169 KRZ262168:KSB262169 LBV262168:LBX262169 LLR262168:LLT262169 LVN262168:LVP262169 MFJ262168:MFL262169 MPF262168:MPH262169 MZB262168:MZD262169 NIX262168:NIZ262169 NST262168:NSV262169 OCP262168:OCR262169 OML262168:OMN262169 OWH262168:OWJ262169 PGD262168:PGF262169 PPZ262168:PQB262169 PZV262168:PZX262169 QJR262168:QJT262169 QTN262168:QTP262169 RDJ262168:RDL262169 RNF262168:RNH262169 RXB262168:RXD262169 SGX262168:SGZ262169 SQT262168:SQV262169 TAP262168:TAR262169 TKL262168:TKN262169 TUH262168:TUJ262169 UED262168:UEF262169 UNZ262168:UOB262169 UXV262168:UXX262169 VHR262168:VHT262169 VRN262168:VRP262169 WBJ262168:WBL262169 WLF262168:WLH262169 WVB262168:WVD262169 IP327704:IR327705 SL327704:SN327705 ACH327704:ACJ327705 AMD327704:AMF327705 AVZ327704:AWB327705 BFV327704:BFX327705 BPR327704:BPT327705 BZN327704:BZP327705 CJJ327704:CJL327705 CTF327704:CTH327705 DDB327704:DDD327705 DMX327704:DMZ327705 DWT327704:DWV327705 EGP327704:EGR327705 EQL327704:EQN327705 FAH327704:FAJ327705 FKD327704:FKF327705 FTZ327704:FUB327705 GDV327704:GDX327705 GNR327704:GNT327705 GXN327704:GXP327705 HHJ327704:HHL327705 HRF327704:HRH327705 IBB327704:IBD327705 IKX327704:IKZ327705 IUT327704:IUV327705 JEP327704:JER327705 JOL327704:JON327705 JYH327704:JYJ327705 KID327704:KIF327705 KRZ327704:KSB327705 LBV327704:LBX327705 LLR327704:LLT327705 LVN327704:LVP327705 MFJ327704:MFL327705 MPF327704:MPH327705 MZB327704:MZD327705 NIX327704:NIZ327705 NST327704:NSV327705 OCP327704:OCR327705 OML327704:OMN327705 OWH327704:OWJ327705 PGD327704:PGF327705 PPZ327704:PQB327705 PZV327704:PZX327705 QJR327704:QJT327705 QTN327704:QTP327705 RDJ327704:RDL327705 RNF327704:RNH327705 RXB327704:RXD327705 SGX327704:SGZ327705 SQT327704:SQV327705 TAP327704:TAR327705 TKL327704:TKN327705 TUH327704:TUJ327705 UED327704:UEF327705 UNZ327704:UOB327705 UXV327704:UXX327705 VHR327704:VHT327705 VRN327704:VRP327705 WBJ327704:WBL327705 WLF327704:WLH327705 WVB327704:WVD327705 IP393240:IR393241 SL393240:SN393241 ACH393240:ACJ393241 AMD393240:AMF393241 AVZ393240:AWB393241 BFV393240:BFX393241 BPR393240:BPT393241 BZN393240:BZP393241 CJJ393240:CJL393241 CTF393240:CTH393241 DDB393240:DDD393241 DMX393240:DMZ393241 DWT393240:DWV393241 EGP393240:EGR393241 EQL393240:EQN393241 FAH393240:FAJ393241 FKD393240:FKF393241 FTZ393240:FUB393241 GDV393240:GDX393241 GNR393240:GNT393241 GXN393240:GXP393241 HHJ393240:HHL393241 HRF393240:HRH393241 IBB393240:IBD393241 IKX393240:IKZ393241 IUT393240:IUV393241 JEP393240:JER393241 JOL393240:JON393241 JYH393240:JYJ393241 KID393240:KIF393241 KRZ393240:KSB393241 LBV393240:LBX393241 LLR393240:LLT393241 LVN393240:LVP393241 MFJ393240:MFL393241 MPF393240:MPH393241 MZB393240:MZD393241 NIX393240:NIZ393241 NST393240:NSV393241 OCP393240:OCR393241 OML393240:OMN393241 OWH393240:OWJ393241 PGD393240:PGF393241 PPZ393240:PQB393241 PZV393240:PZX393241 QJR393240:QJT393241 QTN393240:QTP393241 RDJ393240:RDL393241 RNF393240:RNH393241 RXB393240:RXD393241 SGX393240:SGZ393241 SQT393240:SQV393241 TAP393240:TAR393241 TKL393240:TKN393241 TUH393240:TUJ393241 UED393240:UEF393241 UNZ393240:UOB393241 UXV393240:UXX393241 VHR393240:VHT393241 VRN393240:VRP393241 WBJ393240:WBL393241 WLF393240:WLH393241 WVB393240:WVD393241 IP458776:IR458777 SL458776:SN458777 ACH458776:ACJ458777 AMD458776:AMF458777 AVZ458776:AWB458777 BFV458776:BFX458777 BPR458776:BPT458777 BZN458776:BZP458777 CJJ458776:CJL458777 CTF458776:CTH458777 DDB458776:DDD458777 DMX458776:DMZ458777 DWT458776:DWV458777 EGP458776:EGR458777 EQL458776:EQN458777 FAH458776:FAJ458777 FKD458776:FKF458777 FTZ458776:FUB458777 GDV458776:GDX458777 GNR458776:GNT458777 GXN458776:GXP458777 HHJ458776:HHL458777 HRF458776:HRH458777 IBB458776:IBD458777 IKX458776:IKZ458777 IUT458776:IUV458777 JEP458776:JER458777 JOL458776:JON458777 JYH458776:JYJ458777 KID458776:KIF458777 KRZ458776:KSB458777 LBV458776:LBX458777 LLR458776:LLT458777 LVN458776:LVP458777 MFJ458776:MFL458777 MPF458776:MPH458777 MZB458776:MZD458777 NIX458776:NIZ458777 NST458776:NSV458777 OCP458776:OCR458777 OML458776:OMN458777 OWH458776:OWJ458777 PGD458776:PGF458777 PPZ458776:PQB458777 PZV458776:PZX458777 QJR458776:QJT458777 QTN458776:QTP458777 RDJ458776:RDL458777 RNF458776:RNH458777 RXB458776:RXD458777 SGX458776:SGZ458777 SQT458776:SQV458777 TAP458776:TAR458777 TKL458776:TKN458777 TUH458776:TUJ458777 UED458776:UEF458777 UNZ458776:UOB458777 UXV458776:UXX458777 VHR458776:VHT458777 VRN458776:VRP458777 WBJ458776:WBL458777 WLF458776:WLH458777 WVB458776:WVD458777 IP524312:IR524313 SL524312:SN524313 ACH524312:ACJ524313 AMD524312:AMF524313 AVZ524312:AWB524313 BFV524312:BFX524313 BPR524312:BPT524313 BZN524312:BZP524313 CJJ524312:CJL524313 CTF524312:CTH524313 DDB524312:DDD524313 DMX524312:DMZ524313 DWT524312:DWV524313 EGP524312:EGR524313 EQL524312:EQN524313 FAH524312:FAJ524313 FKD524312:FKF524313 FTZ524312:FUB524313 GDV524312:GDX524313 GNR524312:GNT524313 GXN524312:GXP524313 HHJ524312:HHL524313 HRF524312:HRH524313 IBB524312:IBD524313 IKX524312:IKZ524313 IUT524312:IUV524313 JEP524312:JER524313 JOL524312:JON524313 JYH524312:JYJ524313 KID524312:KIF524313 KRZ524312:KSB524313 LBV524312:LBX524313 LLR524312:LLT524313 LVN524312:LVP524313 MFJ524312:MFL524313 MPF524312:MPH524313 MZB524312:MZD524313 NIX524312:NIZ524313 NST524312:NSV524313 OCP524312:OCR524313 OML524312:OMN524313 OWH524312:OWJ524313 PGD524312:PGF524313 PPZ524312:PQB524313 PZV524312:PZX524313 QJR524312:QJT524313 QTN524312:QTP524313 RDJ524312:RDL524313 RNF524312:RNH524313 RXB524312:RXD524313 SGX524312:SGZ524313 SQT524312:SQV524313 TAP524312:TAR524313 TKL524312:TKN524313 TUH524312:TUJ524313 UED524312:UEF524313 UNZ524312:UOB524313 UXV524312:UXX524313 VHR524312:VHT524313 VRN524312:VRP524313 WBJ524312:WBL524313 WLF524312:WLH524313 WVB524312:WVD524313 IP589848:IR589849 SL589848:SN589849 ACH589848:ACJ589849 AMD589848:AMF589849 AVZ589848:AWB589849 BFV589848:BFX589849 BPR589848:BPT589849 BZN589848:BZP589849 CJJ589848:CJL589849 CTF589848:CTH589849 DDB589848:DDD589849 DMX589848:DMZ589849 DWT589848:DWV589849 EGP589848:EGR589849 EQL589848:EQN589849 FAH589848:FAJ589849 FKD589848:FKF589849 FTZ589848:FUB589849 GDV589848:GDX589849 GNR589848:GNT589849 GXN589848:GXP589849 HHJ589848:HHL589849 HRF589848:HRH589849 IBB589848:IBD589849 IKX589848:IKZ589849 IUT589848:IUV589849 JEP589848:JER589849 JOL589848:JON589849 JYH589848:JYJ589849 KID589848:KIF589849 KRZ589848:KSB589849 LBV589848:LBX589849 LLR589848:LLT589849 LVN589848:LVP589849 MFJ589848:MFL589849 MPF589848:MPH589849 MZB589848:MZD589849 NIX589848:NIZ589849 NST589848:NSV589849 OCP589848:OCR589849 OML589848:OMN589849 OWH589848:OWJ589849 PGD589848:PGF589849 PPZ589848:PQB589849 PZV589848:PZX589849 QJR589848:QJT589849 QTN589848:QTP589849 RDJ589848:RDL589849 RNF589848:RNH589849 RXB589848:RXD589849 SGX589848:SGZ589849 SQT589848:SQV589849 TAP589848:TAR589849 TKL589848:TKN589849 TUH589848:TUJ589849 UED589848:UEF589849 UNZ589848:UOB589849 UXV589848:UXX589849 VHR589848:VHT589849 VRN589848:VRP589849 WBJ589848:WBL589849 WLF589848:WLH589849 WVB589848:WVD589849 IP655384:IR655385 SL655384:SN655385 ACH655384:ACJ655385 AMD655384:AMF655385 AVZ655384:AWB655385 BFV655384:BFX655385 BPR655384:BPT655385 BZN655384:BZP655385 CJJ655384:CJL655385 CTF655384:CTH655385 DDB655384:DDD655385 DMX655384:DMZ655385 DWT655384:DWV655385 EGP655384:EGR655385 EQL655384:EQN655385 FAH655384:FAJ655385 FKD655384:FKF655385 FTZ655384:FUB655385 GDV655384:GDX655385 GNR655384:GNT655385 GXN655384:GXP655385 HHJ655384:HHL655385 HRF655384:HRH655385 IBB655384:IBD655385 IKX655384:IKZ655385 IUT655384:IUV655385 JEP655384:JER655385 JOL655384:JON655385 JYH655384:JYJ655385 KID655384:KIF655385 KRZ655384:KSB655385 LBV655384:LBX655385 LLR655384:LLT655385 LVN655384:LVP655385 MFJ655384:MFL655385 MPF655384:MPH655385 MZB655384:MZD655385 NIX655384:NIZ655385 NST655384:NSV655385 OCP655384:OCR655385 OML655384:OMN655385 OWH655384:OWJ655385 PGD655384:PGF655385 PPZ655384:PQB655385 PZV655384:PZX655385 QJR655384:QJT655385 QTN655384:QTP655385 RDJ655384:RDL655385 RNF655384:RNH655385 RXB655384:RXD655385 SGX655384:SGZ655385 SQT655384:SQV655385 TAP655384:TAR655385 TKL655384:TKN655385 TUH655384:TUJ655385 UED655384:UEF655385 UNZ655384:UOB655385 UXV655384:UXX655385 VHR655384:VHT655385 VRN655384:VRP655385 WBJ655384:WBL655385 WLF655384:WLH655385 WVB655384:WVD655385 IP720920:IR720921 SL720920:SN720921 ACH720920:ACJ720921 AMD720920:AMF720921 AVZ720920:AWB720921 BFV720920:BFX720921 BPR720920:BPT720921 BZN720920:BZP720921 CJJ720920:CJL720921 CTF720920:CTH720921 DDB720920:DDD720921 DMX720920:DMZ720921 DWT720920:DWV720921 EGP720920:EGR720921 EQL720920:EQN720921 FAH720920:FAJ720921 FKD720920:FKF720921 FTZ720920:FUB720921 GDV720920:GDX720921 GNR720920:GNT720921 GXN720920:GXP720921 HHJ720920:HHL720921 HRF720920:HRH720921 IBB720920:IBD720921 IKX720920:IKZ720921 IUT720920:IUV720921 JEP720920:JER720921 JOL720920:JON720921 JYH720920:JYJ720921 KID720920:KIF720921 KRZ720920:KSB720921 LBV720920:LBX720921 LLR720920:LLT720921 LVN720920:LVP720921 MFJ720920:MFL720921 MPF720920:MPH720921 MZB720920:MZD720921 NIX720920:NIZ720921 NST720920:NSV720921 OCP720920:OCR720921 OML720920:OMN720921 OWH720920:OWJ720921 PGD720920:PGF720921 PPZ720920:PQB720921 PZV720920:PZX720921 QJR720920:QJT720921 QTN720920:QTP720921 RDJ720920:RDL720921 RNF720920:RNH720921 RXB720920:RXD720921 SGX720920:SGZ720921 SQT720920:SQV720921 TAP720920:TAR720921 TKL720920:TKN720921 TUH720920:TUJ720921 UED720920:UEF720921 UNZ720920:UOB720921 UXV720920:UXX720921 VHR720920:VHT720921 VRN720920:VRP720921 WBJ720920:WBL720921 WLF720920:WLH720921 WVB720920:WVD720921 IP786456:IR786457 SL786456:SN786457 ACH786456:ACJ786457 AMD786456:AMF786457 AVZ786456:AWB786457 BFV786456:BFX786457 BPR786456:BPT786457 BZN786456:BZP786457 CJJ786456:CJL786457 CTF786456:CTH786457 DDB786456:DDD786457 DMX786456:DMZ786457 DWT786456:DWV786457 EGP786456:EGR786457 EQL786456:EQN786457 FAH786456:FAJ786457 FKD786456:FKF786457 FTZ786456:FUB786457 GDV786456:GDX786457 GNR786456:GNT786457 GXN786456:GXP786457 HHJ786456:HHL786457 HRF786456:HRH786457 IBB786456:IBD786457 IKX786456:IKZ786457 IUT786456:IUV786457 JEP786456:JER786457 JOL786456:JON786457 JYH786456:JYJ786457 KID786456:KIF786457 KRZ786456:KSB786457 LBV786456:LBX786457 LLR786456:LLT786457 LVN786456:LVP786457 MFJ786456:MFL786457 MPF786456:MPH786457 MZB786456:MZD786457 NIX786456:NIZ786457 NST786456:NSV786457 OCP786456:OCR786457 OML786456:OMN786457 OWH786456:OWJ786457 PGD786456:PGF786457 PPZ786456:PQB786457 PZV786456:PZX786457 QJR786456:QJT786457 QTN786456:QTP786457 RDJ786456:RDL786457 RNF786456:RNH786457 RXB786456:RXD786457 SGX786456:SGZ786457 SQT786456:SQV786457 TAP786456:TAR786457 TKL786456:TKN786457 TUH786456:TUJ786457 UED786456:UEF786457 UNZ786456:UOB786457 UXV786456:UXX786457 VHR786456:VHT786457 VRN786456:VRP786457 WBJ786456:WBL786457 WLF786456:WLH786457 WVB786456:WVD786457 IP851992:IR851993 SL851992:SN851993 ACH851992:ACJ851993 AMD851992:AMF851993 AVZ851992:AWB851993 BFV851992:BFX851993 BPR851992:BPT851993 BZN851992:BZP851993 CJJ851992:CJL851993 CTF851992:CTH851993 DDB851992:DDD851993 DMX851992:DMZ851993 DWT851992:DWV851993 EGP851992:EGR851993 EQL851992:EQN851993 FAH851992:FAJ851993 FKD851992:FKF851993 FTZ851992:FUB851993 GDV851992:GDX851993 GNR851992:GNT851993 GXN851992:GXP851993 HHJ851992:HHL851993 HRF851992:HRH851993 IBB851992:IBD851993 IKX851992:IKZ851993 IUT851992:IUV851993 JEP851992:JER851993 JOL851992:JON851993 JYH851992:JYJ851993 KID851992:KIF851993 KRZ851992:KSB851993 LBV851992:LBX851993 LLR851992:LLT851993 LVN851992:LVP851993 MFJ851992:MFL851993 MPF851992:MPH851993 MZB851992:MZD851993 NIX851992:NIZ851993 NST851992:NSV851993 OCP851992:OCR851993 OML851992:OMN851993 OWH851992:OWJ851993 PGD851992:PGF851993 PPZ851992:PQB851993 PZV851992:PZX851993 QJR851992:QJT851993 QTN851992:QTP851993 RDJ851992:RDL851993 RNF851992:RNH851993 RXB851992:RXD851993 SGX851992:SGZ851993 SQT851992:SQV851993 TAP851992:TAR851993 TKL851992:TKN851993 TUH851992:TUJ851993 UED851992:UEF851993 UNZ851992:UOB851993 UXV851992:UXX851993 VHR851992:VHT851993 VRN851992:VRP851993 WBJ851992:WBL851993 WLF851992:WLH851993 WVB851992:WVD851993 IP917528:IR917529 SL917528:SN917529 ACH917528:ACJ917529 AMD917528:AMF917529 AVZ917528:AWB917529 BFV917528:BFX917529 BPR917528:BPT917529 BZN917528:BZP917529 CJJ917528:CJL917529 CTF917528:CTH917529 DDB917528:DDD917529 DMX917528:DMZ917529 DWT917528:DWV917529 EGP917528:EGR917529 EQL917528:EQN917529 FAH917528:FAJ917529 FKD917528:FKF917529 FTZ917528:FUB917529 GDV917528:GDX917529 GNR917528:GNT917529 GXN917528:GXP917529 HHJ917528:HHL917529 HRF917528:HRH917529 IBB917528:IBD917529 IKX917528:IKZ917529 IUT917528:IUV917529 JEP917528:JER917529 JOL917528:JON917529 JYH917528:JYJ917529 KID917528:KIF917529 KRZ917528:KSB917529 LBV917528:LBX917529 LLR917528:LLT917529 LVN917528:LVP917529 MFJ917528:MFL917529 MPF917528:MPH917529 MZB917528:MZD917529 NIX917528:NIZ917529 NST917528:NSV917529 OCP917528:OCR917529 OML917528:OMN917529 OWH917528:OWJ917529 PGD917528:PGF917529 PPZ917528:PQB917529 PZV917528:PZX917529 QJR917528:QJT917529 QTN917528:QTP917529 RDJ917528:RDL917529 RNF917528:RNH917529 RXB917528:RXD917529 SGX917528:SGZ917529 SQT917528:SQV917529 TAP917528:TAR917529 TKL917528:TKN917529 TUH917528:TUJ917529 UED917528:UEF917529 UNZ917528:UOB917529 UXV917528:UXX917529 VHR917528:VHT917529 VRN917528:VRP917529 WBJ917528:WBL917529 WLF917528:WLH917529 WVB917528:WVD917529 IP983064:IR983065 SL983064:SN983065 ACH983064:ACJ983065 AMD983064:AMF983065 AVZ983064:AWB983065 BFV983064:BFX983065 BPR983064:BPT983065 BZN983064:BZP983065 CJJ983064:CJL983065 CTF983064:CTH983065 DDB983064:DDD983065 DMX983064:DMZ983065 DWT983064:DWV983065 EGP983064:EGR983065 EQL983064:EQN983065 FAH983064:FAJ983065 FKD983064:FKF983065 FTZ983064:FUB983065 GDV983064:GDX983065 GNR983064:GNT983065 GXN983064:GXP983065 HHJ983064:HHL983065 HRF983064:HRH983065 IBB983064:IBD983065 IKX983064:IKZ983065 IUT983064:IUV983065 JEP983064:JER983065 JOL983064:JON983065 JYH983064:JYJ983065 KID983064:KIF983065 KRZ983064:KSB983065 LBV983064:LBX983065 LLR983064:LLT983065 LVN983064:LVP983065 MFJ983064:MFL983065 MPF983064:MPH983065 MZB983064:MZD983065 NIX983064:NIZ983065 NST983064:NSV983065 OCP983064:OCR983065 OML983064:OMN983065 OWH983064:OWJ983065 PGD983064:PGF983065 PPZ983064:PQB983065 PZV983064:PZX983065 QJR983064:QJT983065 QTN983064:QTP983065 RDJ983064:RDL983065 RNF983064:RNH983065 RXB983064:RXD983065 SGX983064:SGZ983065 SQT983064:SQV983065 TAP983064:TAR983065 TKL983064:TKN983065 TUH983064:TUJ983065 UED983064:UEF983065 UNZ983064:UOB983065 UXV983064:UXX983065 VHR983064:VHT983065 VRN983064:VRP983065 WBJ983064:WBL983065 WLF983064:WLH983065 WVB983064:WVD983065 IP65565:IR65565 SL65565:SN65565 ACH65565:ACJ65565 AMD65565:AMF65565 AVZ65565:AWB65565 BFV65565:BFX65565 BPR65565:BPT65565 BZN65565:BZP65565 CJJ65565:CJL65565 CTF65565:CTH65565 DDB65565:DDD65565 DMX65565:DMZ65565 DWT65565:DWV65565 EGP65565:EGR65565 EQL65565:EQN65565 FAH65565:FAJ65565 FKD65565:FKF65565 FTZ65565:FUB65565 GDV65565:GDX65565 GNR65565:GNT65565 GXN65565:GXP65565 HHJ65565:HHL65565 HRF65565:HRH65565 IBB65565:IBD65565 IKX65565:IKZ65565 IUT65565:IUV65565 JEP65565:JER65565 JOL65565:JON65565 JYH65565:JYJ65565 KID65565:KIF65565 KRZ65565:KSB65565 LBV65565:LBX65565 LLR65565:LLT65565 LVN65565:LVP65565 MFJ65565:MFL65565 MPF65565:MPH65565 MZB65565:MZD65565 NIX65565:NIZ65565 NST65565:NSV65565 OCP65565:OCR65565 OML65565:OMN65565 OWH65565:OWJ65565 PGD65565:PGF65565 PPZ65565:PQB65565 PZV65565:PZX65565 QJR65565:QJT65565 QTN65565:QTP65565 RDJ65565:RDL65565 RNF65565:RNH65565 RXB65565:RXD65565 SGX65565:SGZ65565 SQT65565:SQV65565 TAP65565:TAR65565 TKL65565:TKN65565 TUH65565:TUJ65565 UED65565:UEF65565 UNZ65565:UOB65565 UXV65565:UXX65565 VHR65565:VHT65565 VRN65565:VRP65565 WBJ65565:WBL65565 WLF65565:WLH65565 WVB65565:WVD65565 IP131101:IR131101 SL131101:SN131101 ACH131101:ACJ131101 AMD131101:AMF131101 AVZ131101:AWB131101 BFV131101:BFX131101 BPR131101:BPT131101 BZN131101:BZP131101 CJJ131101:CJL131101 CTF131101:CTH131101 DDB131101:DDD131101 DMX131101:DMZ131101 DWT131101:DWV131101 EGP131101:EGR131101 EQL131101:EQN131101 FAH131101:FAJ131101 FKD131101:FKF131101 FTZ131101:FUB131101 GDV131101:GDX131101 GNR131101:GNT131101 GXN131101:GXP131101 HHJ131101:HHL131101 HRF131101:HRH131101 IBB131101:IBD131101 IKX131101:IKZ131101 IUT131101:IUV131101 JEP131101:JER131101 JOL131101:JON131101 JYH131101:JYJ131101 KID131101:KIF131101 KRZ131101:KSB131101 LBV131101:LBX131101 LLR131101:LLT131101 LVN131101:LVP131101 MFJ131101:MFL131101 MPF131101:MPH131101 MZB131101:MZD131101 NIX131101:NIZ131101 NST131101:NSV131101 OCP131101:OCR131101 OML131101:OMN131101 OWH131101:OWJ131101 PGD131101:PGF131101 PPZ131101:PQB131101 PZV131101:PZX131101 QJR131101:QJT131101 QTN131101:QTP131101 RDJ131101:RDL131101 RNF131101:RNH131101 RXB131101:RXD131101 SGX131101:SGZ131101 SQT131101:SQV131101 TAP131101:TAR131101 TKL131101:TKN131101 TUH131101:TUJ131101 UED131101:UEF131101 UNZ131101:UOB131101 UXV131101:UXX131101 VHR131101:VHT131101 VRN131101:VRP131101 WBJ131101:WBL131101 WLF131101:WLH131101 WVB131101:WVD131101 IP196637:IR196637 SL196637:SN196637 ACH196637:ACJ196637 AMD196637:AMF196637 AVZ196637:AWB196637 BFV196637:BFX196637 BPR196637:BPT196637 BZN196637:BZP196637 CJJ196637:CJL196637 CTF196637:CTH196637 DDB196637:DDD196637 DMX196637:DMZ196637 DWT196637:DWV196637 EGP196637:EGR196637 EQL196637:EQN196637 FAH196637:FAJ196637 FKD196637:FKF196637 FTZ196637:FUB196637 GDV196637:GDX196637 GNR196637:GNT196637 GXN196637:GXP196637 HHJ196637:HHL196637 HRF196637:HRH196637 IBB196637:IBD196637 IKX196637:IKZ196637 IUT196637:IUV196637 JEP196637:JER196637 JOL196637:JON196637 JYH196637:JYJ196637 KID196637:KIF196637 KRZ196637:KSB196637 LBV196637:LBX196637 LLR196637:LLT196637 LVN196637:LVP196637 MFJ196637:MFL196637 MPF196637:MPH196637 MZB196637:MZD196637 NIX196637:NIZ196637 NST196637:NSV196637 OCP196637:OCR196637 OML196637:OMN196637 OWH196637:OWJ196637 PGD196637:PGF196637 PPZ196637:PQB196637 PZV196637:PZX196637 QJR196637:QJT196637 QTN196637:QTP196637 RDJ196637:RDL196637 RNF196637:RNH196637 RXB196637:RXD196637 SGX196637:SGZ196637 SQT196637:SQV196637 TAP196637:TAR196637 TKL196637:TKN196637 TUH196637:TUJ196637 UED196637:UEF196637 UNZ196637:UOB196637 UXV196637:UXX196637 VHR196637:VHT196637 VRN196637:VRP196637 WBJ196637:WBL196637 WLF196637:WLH196637 WVB196637:WVD196637 IP262173:IR262173 SL262173:SN262173 ACH262173:ACJ262173 AMD262173:AMF262173 AVZ262173:AWB262173 BFV262173:BFX262173 BPR262173:BPT262173 BZN262173:BZP262173 CJJ262173:CJL262173 CTF262173:CTH262173 DDB262173:DDD262173 DMX262173:DMZ262173 DWT262173:DWV262173 EGP262173:EGR262173 EQL262173:EQN262173 FAH262173:FAJ262173 FKD262173:FKF262173 FTZ262173:FUB262173 GDV262173:GDX262173 GNR262173:GNT262173 GXN262173:GXP262173 HHJ262173:HHL262173 HRF262173:HRH262173 IBB262173:IBD262173 IKX262173:IKZ262173 IUT262173:IUV262173 JEP262173:JER262173 JOL262173:JON262173 JYH262173:JYJ262173 KID262173:KIF262173 KRZ262173:KSB262173 LBV262173:LBX262173 LLR262173:LLT262173 LVN262173:LVP262173 MFJ262173:MFL262173 MPF262173:MPH262173 MZB262173:MZD262173 NIX262173:NIZ262173 NST262173:NSV262173 OCP262173:OCR262173 OML262173:OMN262173 OWH262173:OWJ262173 PGD262173:PGF262173 PPZ262173:PQB262173 PZV262173:PZX262173 QJR262173:QJT262173 QTN262173:QTP262173 RDJ262173:RDL262173 RNF262173:RNH262173 RXB262173:RXD262173 SGX262173:SGZ262173 SQT262173:SQV262173 TAP262173:TAR262173 TKL262173:TKN262173 TUH262173:TUJ262173 UED262173:UEF262173 UNZ262173:UOB262173 UXV262173:UXX262173 VHR262173:VHT262173 VRN262173:VRP262173 WBJ262173:WBL262173 WLF262173:WLH262173 WVB262173:WVD262173 IP327709:IR327709 SL327709:SN327709 ACH327709:ACJ327709 AMD327709:AMF327709 AVZ327709:AWB327709 BFV327709:BFX327709 BPR327709:BPT327709 BZN327709:BZP327709 CJJ327709:CJL327709 CTF327709:CTH327709 DDB327709:DDD327709 DMX327709:DMZ327709 DWT327709:DWV327709 EGP327709:EGR327709 EQL327709:EQN327709 FAH327709:FAJ327709 FKD327709:FKF327709 FTZ327709:FUB327709 GDV327709:GDX327709 GNR327709:GNT327709 GXN327709:GXP327709 HHJ327709:HHL327709 HRF327709:HRH327709 IBB327709:IBD327709 IKX327709:IKZ327709 IUT327709:IUV327709 JEP327709:JER327709 JOL327709:JON327709 JYH327709:JYJ327709 KID327709:KIF327709 KRZ327709:KSB327709 LBV327709:LBX327709 LLR327709:LLT327709 LVN327709:LVP327709 MFJ327709:MFL327709 MPF327709:MPH327709 MZB327709:MZD327709 NIX327709:NIZ327709 NST327709:NSV327709 OCP327709:OCR327709 OML327709:OMN327709 OWH327709:OWJ327709 PGD327709:PGF327709 PPZ327709:PQB327709 PZV327709:PZX327709 QJR327709:QJT327709 QTN327709:QTP327709 RDJ327709:RDL327709 RNF327709:RNH327709 RXB327709:RXD327709 SGX327709:SGZ327709 SQT327709:SQV327709 TAP327709:TAR327709 TKL327709:TKN327709 TUH327709:TUJ327709 UED327709:UEF327709 UNZ327709:UOB327709 UXV327709:UXX327709 VHR327709:VHT327709 VRN327709:VRP327709 WBJ327709:WBL327709 WLF327709:WLH327709 WVB327709:WVD327709 IP393245:IR393245 SL393245:SN393245 ACH393245:ACJ393245 AMD393245:AMF393245 AVZ393245:AWB393245 BFV393245:BFX393245 BPR393245:BPT393245 BZN393245:BZP393245 CJJ393245:CJL393245 CTF393245:CTH393245 DDB393245:DDD393245 DMX393245:DMZ393245 DWT393245:DWV393245 EGP393245:EGR393245 EQL393245:EQN393245 FAH393245:FAJ393245 FKD393245:FKF393245 FTZ393245:FUB393245 GDV393245:GDX393245 GNR393245:GNT393245 GXN393245:GXP393245 HHJ393245:HHL393245 HRF393245:HRH393245 IBB393245:IBD393245 IKX393245:IKZ393245 IUT393245:IUV393245 JEP393245:JER393245 JOL393245:JON393245 JYH393245:JYJ393245 KID393245:KIF393245 KRZ393245:KSB393245 LBV393245:LBX393245 LLR393245:LLT393245 LVN393245:LVP393245 MFJ393245:MFL393245 MPF393245:MPH393245 MZB393245:MZD393245 NIX393245:NIZ393245 NST393245:NSV393245 OCP393245:OCR393245 OML393245:OMN393245 OWH393245:OWJ393245 PGD393245:PGF393245 PPZ393245:PQB393245 PZV393245:PZX393245 QJR393245:QJT393245 QTN393245:QTP393245 RDJ393245:RDL393245 RNF393245:RNH393245 RXB393245:RXD393245 SGX393245:SGZ393245 SQT393245:SQV393245 TAP393245:TAR393245 TKL393245:TKN393245 TUH393245:TUJ393245 UED393245:UEF393245 UNZ393245:UOB393245 UXV393245:UXX393245 VHR393245:VHT393245 VRN393245:VRP393245 WBJ393245:WBL393245 WLF393245:WLH393245 WVB393245:WVD393245 IP458781:IR458781 SL458781:SN458781 ACH458781:ACJ458781 AMD458781:AMF458781 AVZ458781:AWB458781 BFV458781:BFX458781 BPR458781:BPT458781 BZN458781:BZP458781 CJJ458781:CJL458781 CTF458781:CTH458781 DDB458781:DDD458781 DMX458781:DMZ458781 DWT458781:DWV458781 EGP458781:EGR458781 EQL458781:EQN458781 FAH458781:FAJ458781 FKD458781:FKF458781 FTZ458781:FUB458781 GDV458781:GDX458781 GNR458781:GNT458781 GXN458781:GXP458781 HHJ458781:HHL458781 HRF458781:HRH458781 IBB458781:IBD458781 IKX458781:IKZ458781 IUT458781:IUV458781 JEP458781:JER458781 JOL458781:JON458781 JYH458781:JYJ458781 KID458781:KIF458781 KRZ458781:KSB458781 LBV458781:LBX458781 LLR458781:LLT458781 LVN458781:LVP458781 MFJ458781:MFL458781 MPF458781:MPH458781 MZB458781:MZD458781 NIX458781:NIZ458781 NST458781:NSV458781 OCP458781:OCR458781 OML458781:OMN458781 OWH458781:OWJ458781 PGD458781:PGF458781 PPZ458781:PQB458781 PZV458781:PZX458781 QJR458781:QJT458781 QTN458781:QTP458781 RDJ458781:RDL458781 RNF458781:RNH458781 RXB458781:RXD458781 SGX458781:SGZ458781 SQT458781:SQV458781 TAP458781:TAR458781 TKL458781:TKN458781 TUH458781:TUJ458781 UED458781:UEF458781 UNZ458781:UOB458781 UXV458781:UXX458781 VHR458781:VHT458781 VRN458781:VRP458781 WBJ458781:WBL458781 WLF458781:WLH458781 WVB458781:WVD458781 IP524317:IR524317 SL524317:SN524317 ACH524317:ACJ524317 AMD524317:AMF524317 AVZ524317:AWB524317 BFV524317:BFX524317 BPR524317:BPT524317 BZN524317:BZP524317 CJJ524317:CJL524317 CTF524317:CTH524317 DDB524317:DDD524317 DMX524317:DMZ524317 DWT524317:DWV524317 EGP524317:EGR524317 EQL524317:EQN524317 FAH524317:FAJ524317 FKD524317:FKF524317 FTZ524317:FUB524317 GDV524317:GDX524317 GNR524317:GNT524317 GXN524317:GXP524317 HHJ524317:HHL524317 HRF524317:HRH524317 IBB524317:IBD524317 IKX524317:IKZ524317 IUT524317:IUV524317 JEP524317:JER524317 JOL524317:JON524317 JYH524317:JYJ524317 KID524317:KIF524317 KRZ524317:KSB524317 LBV524317:LBX524317 LLR524317:LLT524317 LVN524317:LVP524317 MFJ524317:MFL524317 MPF524317:MPH524317 MZB524317:MZD524317 NIX524317:NIZ524317 NST524317:NSV524317 OCP524317:OCR524317 OML524317:OMN524317 OWH524317:OWJ524317 PGD524317:PGF524317 PPZ524317:PQB524317 PZV524317:PZX524317 QJR524317:QJT524317 QTN524317:QTP524317 RDJ524317:RDL524317 RNF524317:RNH524317 RXB524317:RXD524317 SGX524317:SGZ524317 SQT524317:SQV524317 TAP524317:TAR524317 TKL524317:TKN524317 TUH524317:TUJ524317 UED524317:UEF524317 UNZ524317:UOB524317 UXV524317:UXX524317 VHR524317:VHT524317 VRN524317:VRP524317 WBJ524317:WBL524317 WLF524317:WLH524317 WVB524317:WVD524317 IP589853:IR589853 SL589853:SN589853 ACH589853:ACJ589853 AMD589853:AMF589853 AVZ589853:AWB589853 BFV589853:BFX589853 BPR589853:BPT589853 BZN589853:BZP589853 CJJ589853:CJL589853 CTF589853:CTH589853 DDB589853:DDD589853 DMX589853:DMZ589853 DWT589853:DWV589853 EGP589853:EGR589853 EQL589853:EQN589853 FAH589853:FAJ589853 FKD589853:FKF589853 FTZ589853:FUB589853 GDV589853:GDX589853 GNR589853:GNT589853 GXN589853:GXP589853 HHJ589853:HHL589853 HRF589853:HRH589853 IBB589853:IBD589853 IKX589853:IKZ589853 IUT589853:IUV589853 JEP589853:JER589853 JOL589853:JON589853 JYH589853:JYJ589853 KID589853:KIF589853 KRZ589853:KSB589853 LBV589853:LBX589853 LLR589853:LLT589853 LVN589853:LVP589853 MFJ589853:MFL589853 MPF589853:MPH589853 MZB589853:MZD589853 NIX589853:NIZ589853 NST589853:NSV589853 OCP589853:OCR589853 OML589853:OMN589853 OWH589853:OWJ589853 PGD589853:PGF589853 PPZ589853:PQB589853 PZV589853:PZX589853 QJR589853:QJT589853 QTN589853:QTP589853 RDJ589853:RDL589853 RNF589853:RNH589853 RXB589853:RXD589853 SGX589853:SGZ589853 SQT589853:SQV589853 TAP589853:TAR589853 TKL589853:TKN589853 TUH589853:TUJ589853 UED589853:UEF589853 UNZ589853:UOB589853 UXV589853:UXX589853 VHR589853:VHT589853 VRN589853:VRP589853 WBJ589853:WBL589853 WLF589853:WLH589853 WVB589853:WVD589853 IP655389:IR655389 SL655389:SN655389 ACH655389:ACJ655389 AMD655389:AMF655389 AVZ655389:AWB655389 BFV655389:BFX655389 BPR655389:BPT655389 BZN655389:BZP655389 CJJ655389:CJL655389 CTF655389:CTH655389 DDB655389:DDD655389 DMX655389:DMZ655389 DWT655389:DWV655389 EGP655389:EGR655389 EQL655389:EQN655389 FAH655389:FAJ655389 FKD655389:FKF655389 FTZ655389:FUB655389 GDV655389:GDX655389 GNR655389:GNT655389 GXN655389:GXP655389 HHJ655389:HHL655389 HRF655389:HRH655389 IBB655389:IBD655389 IKX655389:IKZ655389 IUT655389:IUV655389 JEP655389:JER655389 JOL655389:JON655389 JYH655389:JYJ655389 KID655389:KIF655389 KRZ655389:KSB655389 LBV655389:LBX655389 LLR655389:LLT655389 LVN655389:LVP655389 MFJ655389:MFL655389 MPF655389:MPH655389 MZB655389:MZD655389 NIX655389:NIZ655389 NST655389:NSV655389 OCP655389:OCR655389 OML655389:OMN655389 OWH655389:OWJ655389 PGD655389:PGF655389 PPZ655389:PQB655389 PZV655389:PZX655389 QJR655389:QJT655389 QTN655389:QTP655389 RDJ655389:RDL655389 RNF655389:RNH655389 RXB655389:RXD655389 SGX655389:SGZ655389 SQT655389:SQV655389 TAP655389:TAR655389 TKL655389:TKN655389 TUH655389:TUJ655389 UED655389:UEF655389 UNZ655389:UOB655389 UXV655389:UXX655389 VHR655389:VHT655389 VRN655389:VRP655389 WBJ655389:WBL655389 WLF655389:WLH655389 WVB655389:WVD655389 IP720925:IR720925 SL720925:SN720925 ACH720925:ACJ720925 AMD720925:AMF720925 AVZ720925:AWB720925 BFV720925:BFX720925 BPR720925:BPT720925 BZN720925:BZP720925 CJJ720925:CJL720925 CTF720925:CTH720925 DDB720925:DDD720925 DMX720925:DMZ720925 DWT720925:DWV720925 EGP720925:EGR720925 EQL720925:EQN720925 FAH720925:FAJ720925 FKD720925:FKF720925 FTZ720925:FUB720925 GDV720925:GDX720925 GNR720925:GNT720925 GXN720925:GXP720925 HHJ720925:HHL720925 HRF720925:HRH720925 IBB720925:IBD720925 IKX720925:IKZ720925 IUT720925:IUV720925 JEP720925:JER720925 JOL720925:JON720925 JYH720925:JYJ720925 KID720925:KIF720925 KRZ720925:KSB720925 LBV720925:LBX720925 LLR720925:LLT720925 LVN720925:LVP720925 MFJ720925:MFL720925 MPF720925:MPH720925 MZB720925:MZD720925 NIX720925:NIZ720925 NST720925:NSV720925 OCP720925:OCR720925 OML720925:OMN720925 OWH720925:OWJ720925 PGD720925:PGF720925 PPZ720925:PQB720925 PZV720925:PZX720925 QJR720925:QJT720925 QTN720925:QTP720925 RDJ720925:RDL720925 RNF720925:RNH720925 RXB720925:RXD720925 SGX720925:SGZ720925 SQT720925:SQV720925 TAP720925:TAR720925 TKL720925:TKN720925 TUH720925:TUJ720925 UED720925:UEF720925 UNZ720925:UOB720925 UXV720925:UXX720925 VHR720925:VHT720925 VRN720925:VRP720925 WBJ720925:WBL720925 WLF720925:WLH720925 WVB720925:WVD720925 IP786461:IR786461 SL786461:SN786461 ACH786461:ACJ786461 AMD786461:AMF786461 AVZ786461:AWB786461 BFV786461:BFX786461 BPR786461:BPT786461 BZN786461:BZP786461 CJJ786461:CJL786461 CTF786461:CTH786461 DDB786461:DDD786461 DMX786461:DMZ786461 DWT786461:DWV786461 EGP786461:EGR786461 EQL786461:EQN786461 FAH786461:FAJ786461 FKD786461:FKF786461 FTZ786461:FUB786461 GDV786461:GDX786461 GNR786461:GNT786461 GXN786461:GXP786461 HHJ786461:HHL786461 HRF786461:HRH786461 IBB786461:IBD786461 IKX786461:IKZ786461 IUT786461:IUV786461 JEP786461:JER786461 JOL786461:JON786461 JYH786461:JYJ786461 KID786461:KIF786461 KRZ786461:KSB786461 LBV786461:LBX786461 LLR786461:LLT786461 LVN786461:LVP786461 MFJ786461:MFL786461 MPF786461:MPH786461 MZB786461:MZD786461 NIX786461:NIZ786461 NST786461:NSV786461 OCP786461:OCR786461 OML786461:OMN786461 OWH786461:OWJ786461 PGD786461:PGF786461 PPZ786461:PQB786461 PZV786461:PZX786461 QJR786461:QJT786461 QTN786461:QTP786461 RDJ786461:RDL786461 RNF786461:RNH786461 RXB786461:RXD786461 SGX786461:SGZ786461 SQT786461:SQV786461 TAP786461:TAR786461 TKL786461:TKN786461 TUH786461:TUJ786461 UED786461:UEF786461 UNZ786461:UOB786461 UXV786461:UXX786461 VHR786461:VHT786461 VRN786461:VRP786461 WBJ786461:WBL786461 WLF786461:WLH786461 WVB786461:WVD786461 IP851997:IR851997 SL851997:SN851997 ACH851997:ACJ851997 AMD851997:AMF851997 AVZ851997:AWB851997 BFV851997:BFX851997 BPR851997:BPT851997 BZN851997:BZP851997 CJJ851997:CJL851997 CTF851997:CTH851997 DDB851997:DDD851997 DMX851997:DMZ851997 DWT851997:DWV851997 EGP851997:EGR851997 EQL851997:EQN851997 FAH851997:FAJ851997 FKD851997:FKF851997 FTZ851997:FUB851997 GDV851997:GDX851997 GNR851997:GNT851997 GXN851997:GXP851997 HHJ851997:HHL851997 HRF851997:HRH851997 IBB851997:IBD851997 IKX851997:IKZ851997 IUT851997:IUV851997 JEP851997:JER851997 JOL851997:JON851997 JYH851997:JYJ851997 KID851997:KIF851997 KRZ851997:KSB851997 LBV851997:LBX851997 LLR851997:LLT851997 LVN851997:LVP851997 MFJ851997:MFL851997 MPF851997:MPH851997 MZB851997:MZD851997 NIX851997:NIZ851997 NST851997:NSV851997 OCP851997:OCR851997 OML851997:OMN851997 OWH851997:OWJ851997 PGD851997:PGF851997 PPZ851997:PQB851997 PZV851997:PZX851997 QJR851997:QJT851997 QTN851997:QTP851997 RDJ851997:RDL851997 RNF851997:RNH851997 RXB851997:RXD851997 SGX851997:SGZ851997 SQT851997:SQV851997 TAP851997:TAR851997 TKL851997:TKN851997 TUH851997:TUJ851997 UED851997:UEF851997 UNZ851997:UOB851997 UXV851997:UXX851997 VHR851997:VHT851997 VRN851997:VRP851997 WBJ851997:WBL851997 WLF851997:WLH851997 WVB851997:WVD851997 IP917533:IR917533 SL917533:SN917533 ACH917533:ACJ917533 AMD917533:AMF917533 AVZ917533:AWB917533 BFV917533:BFX917533 BPR917533:BPT917533 BZN917533:BZP917533 CJJ917533:CJL917533 CTF917533:CTH917533 DDB917533:DDD917533 DMX917533:DMZ917533 DWT917533:DWV917533 EGP917533:EGR917533 EQL917533:EQN917533 FAH917533:FAJ917533 FKD917533:FKF917533 FTZ917533:FUB917533 GDV917533:GDX917533 GNR917533:GNT917533 GXN917533:GXP917533 HHJ917533:HHL917533 HRF917533:HRH917533 IBB917533:IBD917533 IKX917533:IKZ917533 IUT917533:IUV917533 JEP917533:JER917533 JOL917533:JON917533 JYH917533:JYJ917533 KID917533:KIF917533 KRZ917533:KSB917533 LBV917533:LBX917533 LLR917533:LLT917533 LVN917533:LVP917533 MFJ917533:MFL917533 MPF917533:MPH917533 MZB917533:MZD917533 NIX917533:NIZ917533 NST917533:NSV917533 OCP917533:OCR917533 OML917533:OMN917533 OWH917533:OWJ917533 PGD917533:PGF917533 PPZ917533:PQB917533 PZV917533:PZX917533 QJR917533:QJT917533 QTN917533:QTP917533 RDJ917533:RDL917533 RNF917533:RNH917533 RXB917533:RXD917533 SGX917533:SGZ917533 SQT917533:SQV917533 TAP917533:TAR917533 TKL917533:TKN917533 TUH917533:TUJ917533 UED917533:UEF917533 UNZ917533:UOB917533 UXV917533:UXX917533 VHR917533:VHT917533 VRN917533:VRP917533 WBJ917533:WBL917533 WLF917533:WLH917533 WVB917533:WVD917533 IP983069:IR983069 SL983069:SN983069 ACH983069:ACJ983069 AMD983069:AMF983069 AVZ983069:AWB983069 BFV983069:BFX983069 BPR983069:BPT983069 BZN983069:BZP983069 CJJ983069:CJL983069 CTF983069:CTH983069 DDB983069:DDD983069 DMX983069:DMZ983069 DWT983069:DWV983069 EGP983069:EGR983069 EQL983069:EQN983069 FAH983069:FAJ983069 FKD983069:FKF983069 FTZ983069:FUB983069 GDV983069:GDX983069 GNR983069:GNT983069 GXN983069:GXP983069 HHJ983069:HHL983069 HRF983069:HRH983069 IBB983069:IBD983069 IKX983069:IKZ983069 IUT983069:IUV983069 JEP983069:JER983069 JOL983069:JON983069 JYH983069:JYJ983069 KID983069:KIF983069 KRZ983069:KSB983069 LBV983069:LBX983069 LLR983069:LLT983069 LVN983069:LVP983069 MFJ983069:MFL983069 MPF983069:MPH983069 MZB983069:MZD983069 NIX983069:NIZ983069 NST983069:NSV983069 OCP983069:OCR983069 OML983069:OMN983069 OWH983069:OWJ983069 PGD983069:PGF983069 PPZ983069:PQB983069 PZV983069:PZX983069 QJR983069:QJT983069 QTN983069:QTP983069 RDJ983069:RDL983069 RNF983069:RNH983069 RXB983069:RXD983069 SGX983069:SGZ983069 SQT983069:SQV983069 TAP983069:TAR983069 TKL983069:TKN983069 TUH983069:TUJ983069 UED983069:UEF983069 UNZ983069:UOB983069 UXV983069:UXX983069 VHR983069:VHT983069 VRN983069:VRP983069 WBJ983069:WBL983069 WLF983069:WLH983069 WVB983069:WVD983069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IP65564 SL65564 ACH65564 AMD65564 AVZ65564 BFV65564 BPR65564 BZN65564 CJJ65564 CTF65564 DDB65564 DMX65564 DWT65564 EGP65564 EQL65564 FAH65564 FKD65564 FTZ65564 GDV65564 GNR65564 GXN65564 HHJ65564 HRF65564 IBB65564 IKX65564 IUT65564 JEP65564 JOL65564 JYH65564 KID65564 KRZ65564 LBV65564 LLR65564 LVN65564 MFJ65564 MPF65564 MZB65564 NIX65564 NST65564 OCP65564 OML65564 OWH65564 PGD65564 PPZ65564 PZV65564 QJR65564 QTN65564 RDJ65564 RNF65564 RXB65564 SGX65564 SQT65564 TAP65564 TKL65564 TUH65564 UED65564 UNZ65564 UXV65564 VHR65564 VRN65564 WBJ65564 WLF65564 WVB65564 IP131100 SL131100 ACH131100 AMD131100 AVZ131100 BFV131100 BPR131100 BZN131100 CJJ131100 CTF131100 DDB131100 DMX131100 DWT131100 EGP131100 EQL131100 FAH131100 FKD131100 FTZ131100 GDV131100 GNR131100 GXN131100 HHJ131100 HRF131100 IBB131100 IKX131100 IUT131100 JEP131100 JOL131100 JYH131100 KID131100 KRZ131100 LBV131100 LLR131100 LVN131100 MFJ131100 MPF131100 MZB131100 NIX131100 NST131100 OCP131100 OML131100 OWH131100 PGD131100 PPZ131100 PZV131100 QJR131100 QTN131100 RDJ131100 RNF131100 RXB131100 SGX131100 SQT131100 TAP131100 TKL131100 TUH131100 UED131100 UNZ131100 UXV131100 VHR131100 VRN131100 WBJ131100 WLF131100 WVB131100 IP196636 SL196636 ACH196636 AMD196636 AVZ196636 BFV196636 BPR196636 BZN196636 CJJ196636 CTF196636 DDB196636 DMX196636 DWT196636 EGP196636 EQL196636 FAH196636 FKD196636 FTZ196636 GDV196636 GNR196636 GXN196636 HHJ196636 HRF196636 IBB196636 IKX196636 IUT196636 JEP196636 JOL196636 JYH196636 KID196636 KRZ196636 LBV196636 LLR196636 LVN196636 MFJ196636 MPF196636 MZB196636 NIX196636 NST196636 OCP196636 OML196636 OWH196636 PGD196636 PPZ196636 PZV196636 QJR196636 QTN196636 RDJ196636 RNF196636 RXB196636 SGX196636 SQT196636 TAP196636 TKL196636 TUH196636 UED196636 UNZ196636 UXV196636 VHR196636 VRN196636 WBJ196636 WLF196636 WVB196636 IP262172 SL262172 ACH262172 AMD262172 AVZ262172 BFV262172 BPR262172 BZN262172 CJJ262172 CTF262172 DDB262172 DMX262172 DWT262172 EGP262172 EQL262172 FAH262172 FKD262172 FTZ262172 GDV262172 GNR262172 GXN262172 HHJ262172 HRF262172 IBB262172 IKX262172 IUT262172 JEP262172 JOL262172 JYH262172 KID262172 KRZ262172 LBV262172 LLR262172 LVN262172 MFJ262172 MPF262172 MZB262172 NIX262172 NST262172 OCP262172 OML262172 OWH262172 PGD262172 PPZ262172 PZV262172 QJR262172 QTN262172 RDJ262172 RNF262172 RXB262172 SGX262172 SQT262172 TAP262172 TKL262172 TUH262172 UED262172 UNZ262172 UXV262172 VHR262172 VRN262172 WBJ262172 WLF262172 WVB262172 IP327708 SL327708 ACH327708 AMD327708 AVZ327708 BFV327708 BPR327708 BZN327708 CJJ327708 CTF327708 DDB327708 DMX327708 DWT327708 EGP327708 EQL327708 FAH327708 FKD327708 FTZ327708 GDV327708 GNR327708 GXN327708 HHJ327708 HRF327708 IBB327708 IKX327708 IUT327708 JEP327708 JOL327708 JYH327708 KID327708 KRZ327708 LBV327708 LLR327708 LVN327708 MFJ327708 MPF327708 MZB327708 NIX327708 NST327708 OCP327708 OML327708 OWH327708 PGD327708 PPZ327708 PZV327708 QJR327708 QTN327708 RDJ327708 RNF327708 RXB327708 SGX327708 SQT327708 TAP327708 TKL327708 TUH327708 UED327708 UNZ327708 UXV327708 VHR327708 VRN327708 WBJ327708 WLF327708 WVB327708 IP393244 SL393244 ACH393244 AMD393244 AVZ393244 BFV393244 BPR393244 BZN393244 CJJ393244 CTF393244 DDB393244 DMX393244 DWT393244 EGP393244 EQL393244 FAH393244 FKD393244 FTZ393244 GDV393244 GNR393244 GXN393244 HHJ393244 HRF393244 IBB393244 IKX393244 IUT393244 JEP393244 JOL393244 JYH393244 KID393244 KRZ393244 LBV393244 LLR393244 LVN393244 MFJ393244 MPF393244 MZB393244 NIX393244 NST393244 OCP393244 OML393244 OWH393244 PGD393244 PPZ393244 PZV393244 QJR393244 QTN393244 RDJ393244 RNF393244 RXB393244 SGX393244 SQT393244 TAP393244 TKL393244 TUH393244 UED393244 UNZ393244 UXV393244 VHR393244 VRN393244 WBJ393244 WLF393244 WVB393244 IP458780 SL458780 ACH458780 AMD458780 AVZ458780 BFV458780 BPR458780 BZN458780 CJJ458780 CTF458780 DDB458780 DMX458780 DWT458780 EGP458780 EQL458780 FAH458780 FKD458780 FTZ458780 GDV458780 GNR458780 GXN458780 HHJ458780 HRF458780 IBB458780 IKX458780 IUT458780 JEP458780 JOL458780 JYH458780 KID458780 KRZ458780 LBV458780 LLR458780 LVN458780 MFJ458780 MPF458780 MZB458780 NIX458780 NST458780 OCP458780 OML458780 OWH458780 PGD458780 PPZ458780 PZV458780 QJR458780 QTN458780 RDJ458780 RNF458780 RXB458780 SGX458780 SQT458780 TAP458780 TKL458780 TUH458780 UED458780 UNZ458780 UXV458780 VHR458780 VRN458780 WBJ458780 WLF458780 WVB458780 IP524316 SL524316 ACH524316 AMD524316 AVZ524316 BFV524316 BPR524316 BZN524316 CJJ524316 CTF524316 DDB524316 DMX524316 DWT524316 EGP524316 EQL524316 FAH524316 FKD524316 FTZ524316 GDV524316 GNR524316 GXN524316 HHJ524316 HRF524316 IBB524316 IKX524316 IUT524316 JEP524316 JOL524316 JYH524316 KID524316 KRZ524316 LBV524316 LLR524316 LVN524316 MFJ524316 MPF524316 MZB524316 NIX524316 NST524316 OCP524316 OML524316 OWH524316 PGD524316 PPZ524316 PZV524316 QJR524316 QTN524316 RDJ524316 RNF524316 RXB524316 SGX524316 SQT524316 TAP524316 TKL524316 TUH524316 UED524316 UNZ524316 UXV524316 VHR524316 VRN524316 WBJ524316 WLF524316 WVB524316 IP589852 SL589852 ACH589852 AMD589852 AVZ589852 BFV589852 BPR589852 BZN589852 CJJ589852 CTF589852 DDB589852 DMX589852 DWT589852 EGP589852 EQL589852 FAH589852 FKD589852 FTZ589852 GDV589852 GNR589852 GXN589852 HHJ589852 HRF589852 IBB589852 IKX589852 IUT589852 JEP589852 JOL589852 JYH589852 KID589852 KRZ589852 LBV589852 LLR589852 LVN589852 MFJ589852 MPF589852 MZB589852 NIX589852 NST589852 OCP589852 OML589852 OWH589852 PGD589852 PPZ589852 PZV589852 QJR589852 QTN589852 RDJ589852 RNF589852 RXB589852 SGX589852 SQT589852 TAP589852 TKL589852 TUH589852 UED589852 UNZ589852 UXV589852 VHR589852 VRN589852 WBJ589852 WLF589852 WVB589852 IP655388 SL655388 ACH655388 AMD655388 AVZ655388 BFV655388 BPR655388 BZN655388 CJJ655388 CTF655388 DDB655388 DMX655388 DWT655388 EGP655388 EQL655388 FAH655388 FKD655388 FTZ655388 GDV655388 GNR655388 GXN655388 HHJ655388 HRF655388 IBB655388 IKX655388 IUT655388 JEP655388 JOL655388 JYH655388 KID655388 KRZ655388 LBV655388 LLR655388 LVN655388 MFJ655388 MPF655388 MZB655388 NIX655388 NST655388 OCP655388 OML655388 OWH655388 PGD655388 PPZ655388 PZV655388 QJR655388 QTN655388 RDJ655388 RNF655388 RXB655388 SGX655388 SQT655388 TAP655388 TKL655388 TUH655388 UED655388 UNZ655388 UXV655388 VHR655388 VRN655388 WBJ655388 WLF655388 WVB655388 IP720924 SL720924 ACH720924 AMD720924 AVZ720924 BFV720924 BPR720924 BZN720924 CJJ720924 CTF720924 DDB720924 DMX720924 DWT720924 EGP720924 EQL720924 FAH720924 FKD720924 FTZ720924 GDV720924 GNR720924 GXN720924 HHJ720924 HRF720924 IBB720924 IKX720924 IUT720924 JEP720924 JOL720924 JYH720924 KID720924 KRZ720924 LBV720924 LLR720924 LVN720924 MFJ720924 MPF720924 MZB720924 NIX720924 NST720924 OCP720924 OML720924 OWH720924 PGD720924 PPZ720924 PZV720924 QJR720924 QTN720924 RDJ720924 RNF720924 RXB720924 SGX720924 SQT720924 TAP720924 TKL720924 TUH720924 UED720924 UNZ720924 UXV720924 VHR720924 VRN720924 WBJ720924 WLF720924 WVB720924 IP786460 SL786460 ACH786460 AMD786460 AVZ786460 BFV786460 BPR786460 BZN786460 CJJ786460 CTF786460 DDB786460 DMX786460 DWT786460 EGP786460 EQL786460 FAH786460 FKD786460 FTZ786460 GDV786460 GNR786460 GXN786460 HHJ786460 HRF786460 IBB786460 IKX786460 IUT786460 JEP786460 JOL786460 JYH786460 KID786460 KRZ786460 LBV786460 LLR786460 LVN786460 MFJ786460 MPF786460 MZB786460 NIX786460 NST786460 OCP786460 OML786460 OWH786460 PGD786460 PPZ786460 PZV786460 QJR786460 QTN786460 RDJ786460 RNF786460 RXB786460 SGX786460 SQT786460 TAP786460 TKL786460 TUH786460 UED786460 UNZ786460 UXV786460 VHR786460 VRN786460 WBJ786460 WLF786460 WVB786460 IP851996 SL851996 ACH851996 AMD851996 AVZ851996 BFV851996 BPR851996 BZN851996 CJJ851996 CTF851996 DDB851996 DMX851996 DWT851996 EGP851996 EQL851996 FAH851996 FKD851996 FTZ851996 GDV851996 GNR851996 GXN851996 HHJ851996 HRF851996 IBB851996 IKX851996 IUT851996 JEP851996 JOL851996 JYH851996 KID851996 KRZ851996 LBV851996 LLR851996 LVN851996 MFJ851996 MPF851996 MZB851996 NIX851996 NST851996 OCP851996 OML851996 OWH851996 PGD851996 PPZ851996 PZV851996 QJR851996 QTN851996 RDJ851996 RNF851996 RXB851996 SGX851996 SQT851996 TAP851996 TKL851996 TUH851996 UED851996 UNZ851996 UXV851996 VHR851996 VRN851996 WBJ851996 WLF851996 WVB851996 IP917532 SL917532 ACH917532 AMD917532 AVZ917532 BFV917532 BPR917532 BZN917532 CJJ917532 CTF917532 DDB917532 DMX917532 DWT917532 EGP917532 EQL917532 FAH917532 FKD917532 FTZ917532 GDV917532 GNR917532 GXN917532 HHJ917532 HRF917532 IBB917532 IKX917532 IUT917532 JEP917532 JOL917532 JYH917532 KID917532 KRZ917532 LBV917532 LLR917532 LVN917532 MFJ917532 MPF917532 MZB917532 NIX917532 NST917532 OCP917532 OML917532 OWH917532 PGD917532 PPZ917532 PZV917532 QJR917532 QTN917532 RDJ917532 RNF917532 RXB917532 SGX917532 SQT917532 TAP917532 TKL917532 TUH917532 UED917532 UNZ917532 UXV917532 VHR917532 VRN917532 WBJ917532 WLF917532 WVB917532 IP983068 SL983068 ACH983068 AMD983068 AVZ983068 BFV983068 BPR983068 BZN983068 CJJ983068 CTF983068 DDB983068 DMX983068 DWT983068 EGP983068 EQL983068 FAH983068 FKD983068 FTZ983068 GDV983068 GNR983068 GXN983068 HHJ983068 HRF983068 IBB983068 IKX983068 IUT983068 JEP983068 JOL983068 JYH983068 KID983068 KRZ983068 LBV983068 LLR983068 LVN983068 MFJ983068 MPF983068 MZB983068 NIX983068 NST983068 OCP983068 OML983068 OWH983068 PGD983068 PPZ983068 PZV983068 QJR983068 QTN983068 RDJ983068 RNF983068 RXB983068 SGX983068 SQT983068 TAP983068 TKL983068 TUH983068 UED983068 UNZ983068 UXV983068 VHR983068 VRN983068 WBJ983068 WLF983068 WVB983068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IO65538 SK65538 ACG65538 AMC65538 AVY65538 BFU65538 BPQ65538 BZM65538 CJI65538 CTE65538 DDA65538 DMW65538 DWS65538 EGO65538 EQK65538 FAG65538 FKC65538 FTY65538 GDU65538 GNQ65538 GXM65538 HHI65538 HRE65538 IBA65538 IKW65538 IUS65538 JEO65538 JOK65538 JYG65538 KIC65538 KRY65538 LBU65538 LLQ65538 LVM65538 MFI65538 MPE65538 MZA65538 NIW65538 NSS65538 OCO65538 OMK65538 OWG65538 PGC65538 PPY65538 PZU65538 QJQ65538 QTM65538 RDI65538 RNE65538 RXA65538 SGW65538 SQS65538 TAO65538 TKK65538 TUG65538 UEC65538 UNY65538 UXU65538 VHQ65538 VRM65538 WBI65538 WLE65538 WVA65538 IO131074 SK131074 ACG131074 AMC131074 AVY131074 BFU131074 BPQ131074 BZM131074 CJI131074 CTE131074 DDA131074 DMW131074 DWS131074 EGO131074 EQK131074 FAG131074 FKC131074 FTY131074 GDU131074 GNQ131074 GXM131074 HHI131074 HRE131074 IBA131074 IKW131074 IUS131074 JEO131074 JOK131074 JYG131074 KIC131074 KRY131074 LBU131074 LLQ131074 LVM131074 MFI131074 MPE131074 MZA131074 NIW131074 NSS131074 OCO131074 OMK131074 OWG131074 PGC131074 PPY131074 PZU131074 QJQ131074 QTM131074 RDI131074 RNE131074 RXA131074 SGW131074 SQS131074 TAO131074 TKK131074 TUG131074 UEC131074 UNY131074 UXU131074 VHQ131074 VRM131074 WBI131074 WLE131074 WVA131074 IO196610 SK196610 ACG196610 AMC196610 AVY196610 BFU196610 BPQ196610 BZM196610 CJI196610 CTE196610 DDA196610 DMW196610 DWS196610 EGO196610 EQK196610 FAG196610 FKC196610 FTY196610 GDU196610 GNQ196610 GXM196610 HHI196610 HRE196610 IBA196610 IKW196610 IUS196610 JEO196610 JOK196610 JYG196610 KIC196610 KRY196610 LBU196610 LLQ196610 LVM196610 MFI196610 MPE196610 MZA196610 NIW196610 NSS196610 OCO196610 OMK196610 OWG196610 PGC196610 PPY196610 PZU196610 QJQ196610 QTM196610 RDI196610 RNE196610 RXA196610 SGW196610 SQS196610 TAO196610 TKK196610 TUG196610 UEC196610 UNY196610 UXU196610 VHQ196610 VRM196610 WBI196610 WLE196610 WVA196610 IO262146 SK262146 ACG262146 AMC262146 AVY262146 BFU262146 BPQ262146 BZM262146 CJI262146 CTE262146 DDA262146 DMW262146 DWS262146 EGO262146 EQK262146 FAG262146 FKC262146 FTY262146 GDU262146 GNQ262146 GXM262146 HHI262146 HRE262146 IBA262146 IKW262146 IUS262146 JEO262146 JOK262146 JYG262146 KIC262146 KRY262146 LBU262146 LLQ262146 LVM262146 MFI262146 MPE262146 MZA262146 NIW262146 NSS262146 OCO262146 OMK262146 OWG262146 PGC262146 PPY262146 PZU262146 QJQ262146 QTM262146 RDI262146 RNE262146 RXA262146 SGW262146 SQS262146 TAO262146 TKK262146 TUG262146 UEC262146 UNY262146 UXU262146 VHQ262146 VRM262146 WBI262146 WLE262146 WVA262146 IO327682 SK327682 ACG327682 AMC327682 AVY327682 BFU327682 BPQ327682 BZM327682 CJI327682 CTE327682 DDA327682 DMW327682 DWS327682 EGO327682 EQK327682 FAG327682 FKC327682 FTY327682 GDU327682 GNQ327682 GXM327682 HHI327682 HRE327682 IBA327682 IKW327682 IUS327682 JEO327682 JOK327682 JYG327682 KIC327682 KRY327682 LBU327682 LLQ327682 LVM327682 MFI327682 MPE327682 MZA327682 NIW327682 NSS327682 OCO327682 OMK327682 OWG327682 PGC327682 PPY327682 PZU327682 QJQ327682 QTM327682 RDI327682 RNE327682 RXA327682 SGW327682 SQS327682 TAO327682 TKK327682 TUG327682 UEC327682 UNY327682 UXU327682 VHQ327682 VRM327682 WBI327682 WLE327682 WVA327682 IO393218 SK393218 ACG393218 AMC393218 AVY393218 BFU393218 BPQ393218 BZM393218 CJI393218 CTE393218 DDA393218 DMW393218 DWS393218 EGO393218 EQK393218 FAG393218 FKC393218 FTY393218 GDU393218 GNQ393218 GXM393218 HHI393218 HRE393218 IBA393218 IKW393218 IUS393218 JEO393218 JOK393218 JYG393218 KIC393218 KRY393218 LBU393218 LLQ393218 LVM393218 MFI393218 MPE393218 MZA393218 NIW393218 NSS393218 OCO393218 OMK393218 OWG393218 PGC393218 PPY393218 PZU393218 QJQ393218 QTM393218 RDI393218 RNE393218 RXA393218 SGW393218 SQS393218 TAO393218 TKK393218 TUG393218 UEC393218 UNY393218 UXU393218 VHQ393218 VRM393218 WBI393218 WLE393218 WVA393218 IO458754 SK458754 ACG458754 AMC458754 AVY458754 BFU458754 BPQ458754 BZM458754 CJI458754 CTE458754 DDA458754 DMW458754 DWS458754 EGO458754 EQK458754 FAG458754 FKC458754 FTY458754 GDU458754 GNQ458754 GXM458754 HHI458754 HRE458754 IBA458754 IKW458754 IUS458754 JEO458754 JOK458754 JYG458754 KIC458754 KRY458754 LBU458754 LLQ458754 LVM458754 MFI458754 MPE458754 MZA458754 NIW458754 NSS458754 OCO458754 OMK458754 OWG458754 PGC458754 PPY458754 PZU458754 QJQ458754 QTM458754 RDI458754 RNE458754 RXA458754 SGW458754 SQS458754 TAO458754 TKK458754 TUG458754 UEC458754 UNY458754 UXU458754 VHQ458754 VRM458754 WBI458754 WLE458754 WVA458754 IO524290 SK524290 ACG524290 AMC524290 AVY524290 BFU524290 BPQ524290 BZM524290 CJI524290 CTE524290 DDA524290 DMW524290 DWS524290 EGO524290 EQK524290 FAG524290 FKC524290 FTY524290 GDU524290 GNQ524290 GXM524290 HHI524290 HRE524290 IBA524290 IKW524290 IUS524290 JEO524290 JOK524290 JYG524290 KIC524290 KRY524290 LBU524290 LLQ524290 LVM524290 MFI524290 MPE524290 MZA524290 NIW524290 NSS524290 OCO524290 OMK524290 OWG524290 PGC524290 PPY524290 PZU524290 QJQ524290 QTM524290 RDI524290 RNE524290 RXA524290 SGW524290 SQS524290 TAO524290 TKK524290 TUG524290 UEC524290 UNY524290 UXU524290 VHQ524290 VRM524290 WBI524290 WLE524290 WVA524290 IO589826 SK589826 ACG589826 AMC589826 AVY589826 BFU589826 BPQ589826 BZM589826 CJI589826 CTE589826 DDA589826 DMW589826 DWS589826 EGO589826 EQK589826 FAG589826 FKC589826 FTY589826 GDU589826 GNQ589826 GXM589826 HHI589826 HRE589826 IBA589826 IKW589826 IUS589826 JEO589826 JOK589826 JYG589826 KIC589826 KRY589826 LBU589826 LLQ589826 LVM589826 MFI589826 MPE589826 MZA589826 NIW589826 NSS589826 OCO589826 OMK589826 OWG589826 PGC589826 PPY589826 PZU589826 QJQ589826 QTM589826 RDI589826 RNE589826 RXA589826 SGW589826 SQS589826 TAO589826 TKK589826 TUG589826 UEC589826 UNY589826 UXU589826 VHQ589826 VRM589826 WBI589826 WLE589826 WVA589826 IO655362 SK655362 ACG655362 AMC655362 AVY655362 BFU655362 BPQ655362 BZM655362 CJI655362 CTE655362 DDA655362 DMW655362 DWS655362 EGO655362 EQK655362 FAG655362 FKC655362 FTY655362 GDU655362 GNQ655362 GXM655362 HHI655362 HRE655362 IBA655362 IKW655362 IUS655362 JEO655362 JOK655362 JYG655362 KIC655362 KRY655362 LBU655362 LLQ655362 LVM655362 MFI655362 MPE655362 MZA655362 NIW655362 NSS655362 OCO655362 OMK655362 OWG655362 PGC655362 PPY655362 PZU655362 QJQ655362 QTM655362 RDI655362 RNE655362 RXA655362 SGW655362 SQS655362 TAO655362 TKK655362 TUG655362 UEC655362 UNY655362 UXU655362 VHQ655362 VRM655362 WBI655362 WLE655362 WVA655362 IO720898 SK720898 ACG720898 AMC720898 AVY720898 BFU720898 BPQ720898 BZM720898 CJI720898 CTE720898 DDA720898 DMW720898 DWS720898 EGO720898 EQK720898 FAG720898 FKC720898 FTY720898 GDU720898 GNQ720898 GXM720898 HHI720898 HRE720898 IBA720898 IKW720898 IUS720898 JEO720898 JOK720898 JYG720898 KIC720898 KRY720898 LBU720898 LLQ720898 LVM720898 MFI720898 MPE720898 MZA720898 NIW720898 NSS720898 OCO720898 OMK720898 OWG720898 PGC720898 PPY720898 PZU720898 QJQ720898 QTM720898 RDI720898 RNE720898 RXA720898 SGW720898 SQS720898 TAO720898 TKK720898 TUG720898 UEC720898 UNY720898 UXU720898 VHQ720898 VRM720898 WBI720898 WLE720898 WVA720898 IO786434 SK786434 ACG786434 AMC786434 AVY786434 BFU786434 BPQ786434 BZM786434 CJI786434 CTE786434 DDA786434 DMW786434 DWS786434 EGO786434 EQK786434 FAG786434 FKC786434 FTY786434 GDU786434 GNQ786434 GXM786434 HHI786434 HRE786434 IBA786434 IKW786434 IUS786434 JEO786434 JOK786434 JYG786434 KIC786434 KRY786434 LBU786434 LLQ786434 LVM786434 MFI786434 MPE786434 MZA786434 NIW786434 NSS786434 OCO786434 OMK786434 OWG786434 PGC786434 PPY786434 PZU786434 QJQ786434 QTM786434 RDI786434 RNE786434 RXA786434 SGW786434 SQS786434 TAO786434 TKK786434 TUG786434 UEC786434 UNY786434 UXU786434 VHQ786434 VRM786434 WBI786434 WLE786434 WVA786434 IO851970 SK851970 ACG851970 AMC851970 AVY851970 BFU851970 BPQ851970 BZM851970 CJI851970 CTE851970 DDA851970 DMW851970 DWS851970 EGO851970 EQK851970 FAG851970 FKC851970 FTY851970 GDU851970 GNQ851970 GXM851970 HHI851970 HRE851970 IBA851970 IKW851970 IUS851970 JEO851970 JOK851970 JYG851970 KIC851970 KRY851970 LBU851970 LLQ851970 LVM851970 MFI851970 MPE851970 MZA851970 NIW851970 NSS851970 OCO851970 OMK851970 OWG851970 PGC851970 PPY851970 PZU851970 QJQ851970 QTM851970 RDI851970 RNE851970 RXA851970 SGW851970 SQS851970 TAO851970 TKK851970 TUG851970 UEC851970 UNY851970 UXU851970 VHQ851970 VRM851970 WBI851970 WLE851970 WVA851970 IO917506 SK917506 ACG917506 AMC917506 AVY917506 BFU917506 BPQ917506 BZM917506 CJI917506 CTE917506 DDA917506 DMW917506 DWS917506 EGO917506 EQK917506 FAG917506 FKC917506 FTY917506 GDU917506 GNQ917506 GXM917506 HHI917506 HRE917506 IBA917506 IKW917506 IUS917506 JEO917506 JOK917506 JYG917506 KIC917506 KRY917506 LBU917506 LLQ917506 LVM917506 MFI917506 MPE917506 MZA917506 NIW917506 NSS917506 OCO917506 OMK917506 OWG917506 PGC917506 PPY917506 PZU917506 QJQ917506 QTM917506 RDI917506 RNE917506 RXA917506 SGW917506 SQS917506 TAO917506 TKK917506 TUG917506 UEC917506 UNY917506 UXU917506 VHQ917506 VRM917506 WBI917506 WLE917506 WVA917506 IO983042 SK983042 ACG983042 AMC983042 AVY983042 BFU983042 BPQ983042 BZM983042 CJI983042 CTE983042 DDA983042 DMW983042 DWS983042 EGO983042 EQK983042 FAG983042 FKC983042 FTY983042 GDU983042 GNQ983042 GXM983042 HHI983042 HRE983042 IBA983042 IKW983042 IUS983042 JEO983042 JOK983042 JYG983042 KIC983042 KRY983042 LBU983042 LLQ983042 LVM983042 MFI983042 MPE983042 MZA983042 NIW983042 NSS983042 OCO983042 OMK983042 OWG983042 PGC983042 PPY983042 PZU983042 QJQ983042 QTM983042 RDI983042 RNE983042 RXA983042 SGW983042 SQS983042 TAO983042 TKK983042 TUG983042 UEC983042 UNY983042 UXU983042 VHQ983042 VRM983042 WBI983042 WLE983042 WVA983042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xm:sqref>
        </x14:dataValidation>
        <x14:dataValidation imeMode="hiragana" allowBlank="1" showInputMessage="1" showErrorMessage="1" xr:uid="{29D3E1E9-1ADA-4B33-9850-597086202F58}">
          <xm:sqref>HR65550:IJ65551 RN65550:SF65551 ABJ65550:ACB65551 ALF65550:ALX65551 AVB65550:AVT65551 BEX65550:BFP65551 BOT65550:BPL65551 BYP65550:BZH65551 CIL65550:CJD65551 CSH65550:CSZ65551 DCD65550:DCV65551 DLZ65550:DMR65551 DVV65550:DWN65551 EFR65550:EGJ65551 EPN65550:EQF65551 EZJ65550:FAB65551 FJF65550:FJX65551 FTB65550:FTT65551 GCX65550:GDP65551 GMT65550:GNL65551 GWP65550:GXH65551 HGL65550:HHD65551 HQH65550:HQZ65551 IAD65550:IAV65551 IJZ65550:IKR65551 ITV65550:IUN65551 JDR65550:JEJ65551 JNN65550:JOF65551 JXJ65550:JYB65551 KHF65550:KHX65551 KRB65550:KRT65551 LAX65550:LBP65551 LKT65550:LLL65551 LUP65550:LVH65551 MEL65550:MFD65551 MOH65550:MOZ65551 MYD65550:MYV65551 NHZ65550:NIR65551 NRV65550:NSN65551 OBR65550:OCJ65551 OLN65550:OMF65551 OVJ65550:OWB65551 PFF65550:PFX65551 PPB65550:PPT65551 PYX65550:PZP65551 QIT65550:QJL65551 QSP65550:QTH65551 RCL65550:RDD65551 RMH65550:RMZ65551 RWD65550:RWV65551 SFZ65550:SGR65551 SPV65550:SQN65551 SZR65550:TAJ65551 TJN65550:TKF65551 TTJ65550:TUB65551 UDF65550:UDX65551 UNB65550:UNT65551 UWX65550:UXP65551 VGT65550:VHL65551 VQP65550:VRH65551 WAL65550:WBD65551 WKH65550:WKZ65551 WUD65550:WUV65551 HR131086:IJ131087 RN131086:SF131087 ABJ131086:ACB131087 ALF131086:ALX131087 AVB131086:AVT131087 BEX131086:BFP131087 BOT131086:BPL131087 BYP131086:BZH131087 CIL131086:CJD131087 CSH131086:CSZ131087 DCD131086:DCV131087 DLZ131086:DMR131087 DVV131086:DWN131087 EFR131086:EGJ131087 EPN131086:EQF131087 EZJ131086:FAB131087 FJF131086:FJX131087 FTB131086:FTT131087 GCX131086:GDP131087 GMT131086:GNL131087 GWP131086:GXH131087 HGL131086:HHD131087 HQH131086:HQZ131087 IAD131086:IAV131087 IJZ131086:IKR131087 ITV131086:IUN131087 JDR131086:JEJ131087 JNN131086:JOF131087 JXJ131086:JYB131087 KHF131086:KHX131087 KRB131086:KRT131087 LAX131086:LBP131087 LKT131086:LLL131087 LUP131086:LVH131087 MEL131086:MFD131087 MOH131086:MOZ131087 MYD131086:MYV131087 NHZ131086:NIR131087 NRV131086:NSN131087 OBR131086:OCJ131087 OLN131086:OMF131087 OVJ131086:OWB131087 PFF131086:PFX131087 PPB131086:PPT131087 PYX131086:PZP131087 QIT131086:QJL131087 QSP131086:QTH131087 RCL131086:RDD131087 RMH131086:RMZ131087 RWD131086:RWV131087 SFZ131086:SGR131087 SPV131086:SQN131087 SZR131086:TAJ131087 TJN131086:TKF131087 TTJ131086:TUB131087 UDF131086:UDX131087 UNB131086:UNT131087 UWX131086:UXP131087 VGT131086:VHL131087 VQP131086:VRH131087 WAL131086:WBD131087 WKH131086:WKZ131087 WUD131086:WUV131087 HR196622:IJ196623 RN196622:SF196623 ABJ196622:ACB196623 ALF196622:ALX196623 AVB196622:AVT196623 BEX196622:BFP196623 BOT196622:BPL196623 BYP196622:BZH196623 CIL196622:CJD196623 CSH196622:CSZ196623 DCD196622:DCV196623 DLZ196622:DMR196623 DVV196622:DWN196623 EFR196622:EGJ196623 EPN196622:EQF196623 EZJ196622:FAB196623 FJF196622:FJX196623 FTB196622:FTT196623 GCX196622:GDP196623 GMT196622:GNL196623 GWP196622:GXH196623 HGL196622:HHD196623 HQH196622:HQZ196623 IAD196622:IAV196623 IJZ196622:IKR196623 ITV196622:IUN196623 JDR196622:JEJ196623 JNN196622:JOF196623 JXJ196622:JYB196623 KHF196622:KHX196623 KRB196622:KRT196623 LAX196622:LBP196623 LKT196622:LLL196623 LUP196622:LVH196623 MEL196622:MFD196623 MOH196622:MOZ196623 MYD196622:MYV196623 NHZ196622:NIR196623 NRV196622:NSN196623 OBR196622:OCJ196623 OLN196622:OMF196623 OVJ196622:OWB196623 PFF196622:PFX196623 PPB196622:PPT196623 PYX196622:PZP196623 QIT196622:QJL196623 QSP196622:QTH196623 RCL196622:RDD196623 RMH196622:RMZ196623 RWD196622:RWV196623 SFZ196622:SGR196623 SPV196622:SQN196623 SZR196622:TAJ196623 TJN196622:TKF196623 TTJ196622:TUB196623 UDF196622:UDX196623 UNB196622:UNT196623 UWX196622:UXP196623 VGT196622:VHL196623 VQP196622:VRH196623 WAL196622:WBD196623 WKH196622:WKZ196623 WUD196622:WUV196623 HR262158:IJ262159 RN262158:SF262159 ABJ262158:ACB262159 ALF262158:ALX262159 AVB262158:AVT262159 BEX262158:BFP262159 BOT262158:BPL262159 BYP262158:BZH262159 CIL262158:CJD262159 CSH262158:CSZ262159 DCD262158:DCV262159 DLZ262158:DMR262159 DVV262158:DWN262159 EFR262158:EGJ262159 EPN262158:EQF262159 EZJ262158:FAB262159 FJF262158:FJX262159 FTB262158:FTT262159 GCX262158:GDP262159 GMT262158:GNL262159 GWP262158:GXH262159 HGL262158:HHD262159 HQH262158:HQZ262159 IAD262158:IAV262159 IJZ262158:IKR262159 ITV262158:IUN262159 JDR262158:JEJ262159 JNN262158:JOF262159 JXJ262158:JYB262159 KHF262158:KHX262159 KRB262158:KRT262159 LAX262158:LBP262159 LKT262158:LLL262159 LUP262158:LVH262159 MEL262158:MFD262159 MOH262158:MOZ262159 MYD262158:MYV262159 NHZ262158:NIR262159 NRV262158:NSN262159 OBR262158:OCJ262159 OLN262158:OMF262159 OVJ262158:OWB262159 PFF262158:PFX262159 PPB262158:PPT262159 PYX262158:PZP262159 QIT262158:QJL262159 QSP262158:QTH262159 RCL262158:RDD262159 RMH262158:RMZ262159 RWD262158:RWV262159 SFZ262158:SGR262159 SPV262158:SQN262159 SZR262158:TAJ262159 TJN262158:TKF262159 TTJ262158:TUB262159 UDF262158:UDX262159 UNB262158:UNT262159 UWX262158:UXP262159 VGT262158:VHL262159 VQP262158:VRH262159 WAL262158:WBD262159 WKH262158:WKZ262159 WUD262158:WUV262159 HR327694:IJ327695 RN327694:SF327695 ABJ327694:ACB327695 ALF327694:ALX327695 AVB327694:AVT327695 BEX327694:BFP327695 BOT327694:BPL327695 BYP327694:BZH327695 CIL327694:CJD327695 CSH327694:CSZ327695 DCD327694:DCV327695 DLZ327694:DMR327695 DVV327694:DWN327695 EFR327694:EGJ327695 EPN327694:EQF327695 EZJ327694:FAB327695 FJF327694:FJX327695 FTB327694:FTT327695 GCX327694:GDP327695 GMT327694:GNL327695 GWP327694:GXH327695 HGL327694:HHD327695 HQH327694:HQZ327695 IAD327694:IAV327695 IJZ327694:IKR327695 ITV327694:IUN327695 JDR327694:JEJ327695 JNN327694:JOF327695 JXJ327694:JYB327695 KHF327694:KHX327695 KRB327694:KRT327695 LAX327694:LBP327695 LKT327694:LLL327695 LUP327694:LVH327695 MEL327694:MFD327695 MOH327694:MOZ327695 MYD327694:MYV327695 NHZ327694:NIR327695 NRV327694:NSN327695 OBR327694:OCJ327695 OLN327694:OMF327695 OVJ327694:OWB327695 PFF327694:PFX327695 PPB327694:PPT327695 PYX327694:PZP327695 QIT327694:QJL327695 QSP327694:QTH327695 RCL327694:RDD327695 RMH327694:RMZ327695 RWD327694:RWV327695 SFZ327694:SGR327695 SPV327694:SQN327695 SZR327694:TAJ327695 TJN327694:TKF327695 TTJ327694:TUB327695 UDF327694:UDX327695 UNB327694:UNT327695 UWX327694:UXP327695 VGT327694:VHL327695 VQP327694:VRH327695 WAL327694:WBD327695 WKH327694:WKZ327695 WUD327694:WUV327695 HR393230:IJ393231 RN393230:SF393231 ABJ393230:ACB393231 ALF393230:ALX393231 AVB393230:AVT393231 BEX393230:BFP393231 BOT393230:BPL393231 BYP393230:BZH393231 CIL393230:CJD393231 CSH393230:CSZ393231 DCD393230:DCV393231 DLZ393230:DMR393231 DVV393230:DWN393231 EFR393230:EGJ393231 EPN393230:EQF393231 EZJ393230:FAB393231 FJF393230:FJX393231 FTB393230:FTT393231 GCX393230:GDP393231 GMT393230:GNL393231 GWP393230:GXH393231 HGL393230:HHD393231 HQH393230:HQZ393231 IAD393230:IAV393231 IJZ393230:IKR393231 ITV393230:IUN393231 JDR393230:JEJ393231 JNN393230:JOF393231 JXJ393230:JYB393231 KHF393230:KHX393231 KRB393230:KRT393231 LAX393230:LBP393231 LKT393230:LLL393231 LUP393230:LVH393231 MEL393230:MFD393231 MOH393230:MOZ393231 MYD393230:MYV393231 NHZ393230:NIR393231 NRV393230:NSN393231 OBR393230:OCJ393231 OLN393230:OMF393231 OVJ393230:OWB393231 PFF393230:PFX393231 PPB393230:PPT393231 PYX393230:PZP393231 QIT393230:QJL393231 QSP393230:QTH393231 RCL393230:RDD393231 RMH393230:RMZ393231 RWD393230:RWV393231 SFZ393230:SGR393231 SPV393230:SQN393231 SZR393230:TAJ393231 TJN393230:TKF393231 TTJ393230:TUB393231 UDF393230:UDX393231 UNB393230:UNT393231 UWX393230:UXP393231 VGT393230:VHL393231 VQP393230:VRH393231 WAL393230:WBD393231 WKH393230:WKZ393231 WUD393230:WUV393231 HR458766:IJ458767 RN458766:SF458767 ABJ458766:ACB458767 ALF458766:ALX458767 AVB458766:AVT458767 BEX458766:BFP458767 BOT458766:BPL458767 BYP458766:BZH458767 CIL458766:CJD458767 CSH458766:CSZ458767 DCD458766:DCV458767 DLZ458766:DMR458767 DVV458766:DWN458767 EFR458766:EGJ458767 EPN458766:EQF458767 EZJ458766:FAB458767 FJF458766:FJX458767 FTB458766:FTT458767 GCX458766:GDP458767 GMT458766:GNL458767 GWP458766:GXH458767 HGL458766:HHD458767 HQH458766:HQZ458767 IAD458766:IAV458767 IJZ458766:IKR458767 ITV458766:IUN458767 JDR458766:JEJ458767 JNN458766:JOF458767 JXJ458766:JYB458767 KHF458766:KHX458767 KRB458766:KRT458767 LAX458766:LBP458767 LKT458766:LLL458767 LUP458766:LVH458767 MEL458766:MFD458767 MOH458766:MOZ458767 MYD458766:MYV458767 NHZ458766:NIR458767 NRV458766:NSN458767 OBR458766:OCJ458767 OLN458766:OMF458767 OVJ458766:OWB458767 PFF458766:PFX458767 PPB458766:PPT458767 PYX458766:PZP458767 QIT458766:QJL458767 QSP458766:QTH458767 RCL458766:RDD458767 RMH458766:RMZ458767 RWD458766:RWV458767 SFZ458766:SGR458767 SPV458766:SQN458767 SZR458766:TAJ458767 TJN458766:TKF458767 TTJ458766:TUB458767 UDF458766:UDX458767 UNB458766:UNT458767 UWX458766:UXP458767 VGT458766:VHL458767 VQP458766:VRH458767 WAL458766:WBD458767 WKH458766:WKZ458767 WUD458766:WUV458767 HR524302:IJ524303 RN524302:SF524303 ABJ524302:ACB524303 ALF524302:ALX524303 AVB524302:AVT524303 BEX524302:BFP524303 BOT524302:BPL524303 BYP524302:BZH524303 CIL524302:CJD524303 CSH524302:CSZ524303 DCD524302:DCV524303 DLZ524302:DMR524303 DVV524302:DWN524303 EFR524302:EGJ524303 EPN524302:EQF524303 EZJ524302:FAB524303 FJF524302:FJX524303 FTB524302:FTT524303 GCX524302:GDP524303 GMT524302:GNL524303 GWP524302:GXH524303 HGL524302:HHD524303 HQH524302:HQZ524303 IAD524302:IAV524303 IJZ524302:IKR524303 ITV524302:IUN524303 JDR524302:JEJ524303 JNN524302:JOF524303 JXJ524302:JYB524303 KHF524302:KHX524303 KRB524302:KRT524303 LAX524302:LBP524303 LKT524302:LLL524303 LUP524302:LVH524303 MEL524302:MFD524303 MOH524302:MOZ524303 MYD524302:MYV524303 NHZ524302:NIR524303 NRV524302:NSN524303 OBR524302:OCJ524303 OLN524302:OMF524303 OVJ524302:OWB524303 PFF524302:PFX524303 PPB524302:PPT524303 PYX524302:PZP524303 QIT524302:QJL524303 QSP524302:QTH524303 RCL524302:RDD524303 RMH524302:RMZ524303 RWD524302:RWV524303 SFZ524302:SGR524303 SPV524302:SQN524303 SZR524302:TAJ524303 TJN524302:TKF524303 TTJ524302:TUB524303 UDF524302:UDX524303 UNB524302:UNT524303 UWX524302:UXP524303 VGT524302:VHL524303 VQP524302:VRH524303 WAL524302:WBD524303 WKH524302:WKZ524303 WUD524302:WUV524303 HR589838:IJ589839 RN589838:SF589839 ABJ589838:ACB589839 ALF589838:ALX589839 AVB589838:AVT589839 BEX589838:BFP589839 BOT589838:BPL589839 BYP589838:BZH589839 CIL589838:CJD589839 CSH589838:CSZ589839 DCD589838:DCV589839 DLZ589838:DMR589839 DVV589838:DWN589839 EFR589838:EGJ589839 EPN589838:EQF589839 EZJ589838:FAB589839 FJF589838:FJX589839 FTB589838:FTT589839 GCX589838:GDP589839 GMT589838:GNL589839 GWP589838:GXH589839 HGL589838:HHD589839 HQH589838:HQZ589839 IAD589838:IAV589839 IJZ589838:IKR589839 ITV589838:IUN589839 JDR589838:JEJ589839 JNN589838:JOF589839 JXJ589838:JYB589839 KHF589838:KHX589839 KRB589838:KRT589839 LAX589838:LBP589839 LKT589838:LLL589839 LUP589838:LVH589839 MEL589838:MFD589839 MOH589838:MOZ589839 MYD589838:MYV589839 NHZ589838:NIR589839 NRV589838:NSN589839 OBR589838:OCJ589839 OLN589838:OMF589839 OVJ589838:OWB589839 PFF589838:PFX589839 PPB589838:PPT589839 PYX589838:PZP589839 QIT589838:QJL589839 QSP589838:QTH589839 RCL589838:RDD589839 RMH589838:RMZ589839 RWD589838:RWV589839 SFZ589838:SGR589839 SPV589838:SQN589839 SZR589838:TAJ589839 TJN589838:TKF589839 TTJ589838:TUB589839 UDF589838:UDX589839 UNB589838:UNT589839 UWX589838:UXP589839 VGT589838:VHL589839 VQP589838:VRH589839 WAL589838:WBD589839 WKH589838:WKZ589839 WUD589838:WUV589839 HR655374:IJ655375 RN655374:SF655375 ABJ655374:ACB655375 ALF655374:ALX655375 AVB655374:AVT655375 BEX655374:BFP655375 BOT655374:BPL655375 BYP655374:BZH655375 CIL655374:CJD655375 CSH655374:CSZ655375 DCD655374:DCV655375 DLZ655374:DMR655375 DVV655374:DWN655375 EFR655374:EGJ655375 EPN655374:EQF655375 EZJ655374:FAB655375 FJF655374:FJX655375 FTB655374:FTT655375 GCX655374:GDP655375 GMT655374:GNL655375 GWP655374:GXH655375 HGL655374:HHD655375 HQH655374:HQZ655375 IAD655374:IAV655375 IJZ655374:IKR655375 ITV655374:IUN655375 JDR655374:JEJ655375 JNN655374:JOF655375 JXJ655374:JYB655375 KHF655374:KHX655375 KRB655374:KRT655375 LAX655374:LBP655375 LKT655374:LLL655375 LUP655374:LVH655375 MEL655374:MFD655375 MOH655374:MOZ655375 MYD655374:MYV655375 NHZ655374:NIR655375 NRV655374:NSN655375 OBR655374:OCJ655375 OLN655374:OMF655375 OVJ655374:OWB655375 PFF655374:PFX655375 PPB655374:PPT655375 PYX655374:PZP655375 QIT655374:QJL655375 QSP655374:QTH655375 RCL655374:RDD655375 RMH655374:RMZ655375 RWD655374:RWV655375 SFZ655374:SGR655375 SPV655374:SQN655375 SZR655374:TAJ655375 TJN655374:TKF655375 TTJ655374:TUB655375 UDF655374:UDX655375 UNB655374:UNT655375 UWX655374:UXP655375 VGT655374:VHL655375 VQP655374:VRH655375 WAL655374:WBD655375 WKH655374:WKZ655375 WUD655374:WUV655375 HR720910:IJ720911 RN720910:SF720911 ABJ720910:ACB720911 ALF720910:ALX720911 AVB720910:AVT720911 BEX720910:BFP720911 BOT720910:BPL720911 BYP720910:BZH720911 CIL720910:CJD720911 CSH720910:CSZ720911 DCD720910:DCV720911 DLZ720910:DMR720911 DVV720910:DWN720911 EFR720910:EGJ720911 EPN720910:EQF720911 EZJ720910:FAB720911 FJF720910:FJX720911 FTB720910:FTT720911 GCX720910:GDP720911 GMT720910:GNL720911 GWP720910:GXH720911 HGL720910:HHD720911 HQH720910:HQZ720911 IAD720910:IAV720911 IJZ720910:IKR720911 ITV720910:IUN720911 JDR720910:JEJ720911 JNN720910:JOF720911 JXJ720910:JYB720911 KHF720910:KHX720911 KRB720910:KRT720911 LAX720910:LBP720911 LKT720910:LLL720911 LUP720910:LVH720911 MEL720910:MFD720911 MOH720910:MOZ720911 MYD720910:MYV720911 NHZ720910:NIR720911 NRV720910:NSN720911 OBR720910:OCJ720911 OLN720910:OMF720911 OVJ720910:OWB720911 PFF720910:PFX720911 PPB720910:PPT720911 PYX720910:PZP720911 QIT720910:QJL720911 QSP720910:QTH720911 RCL720910:RDD720911 RMH720910:RMZ720911 RWD720910:RWV720911 SFZ720910:SGR720911 SPV720910:SQN720911 SZR720910:TAJ720911 TJN720910:TKF720911 TTJ720910:TUB720911 UDF720910:UDX720911 UNB720910:UNT720911 UWX720910:UXP720911 VGT720910:VHL720911 VQP720910:VRH720911 WAL720910:WBD720911 WKH720910:WKZ720911 WUD720910:WUV720911 HR786446:IJ786447 RN786446:SF786447 ABJ786446:ACB786447 ALF786446:ALX786447 AVB786446:AVT786447 BEX786446:BFP786447 BOT786446:BPL786447 BYP786446:BZH786447 CIL786446:CJD786447 CSH786446:CSZ786447 DCD786446:DCV786447 DLZ786446:DMR786447 DVV786446:DWN786447 EFR786446:EGJ786447 EPN786446:EQF786447 EZJ786446:FAB786447 FJF786446:FJX786447 FTB786446:FTT786447 GCX786446:GDP786447 GMT786446:GNL786447 GWP786446:GXH786447 HGL786446:HHD786447 HQH786446:HQZ786447 IAD786446:IAV786447 IJZ786446:IKR786447 ITV786446:IUN786447 JDR786446:JEJ786447 JNN786446:JOF786447 JXJ786446:JYB786447 KHF786446:KHX786447 KRB786446:KRT786447 LAX786446:LBP786447 LKT786446:LLL786447 LUP786446:LVH786447 MEL786446:MFD786447 MOH786446:MOZ786447 MYD786446:MYV786447 NHZ786446:NIR786447 NRV786446:NSN786447 OBR786446:OCJ786447 OLN786446:OMF786447 OVJ786446:OWB786447 PFF786446:PFX786447 PPB786446:PPT786447 PYX786446:PZP786447 QIT786446:QJL786447 QSP786446:QTH786447 RCL786446:RDD786447 RMH786446:RMZ786447 RWD786446:RWV786447 SFZ786446:SGR786447 SPV786446:SQN786447 SZR786446:TAJ786447 TJN786446:TKF786447 TTJ786446:TUB786447 UDF786446:UDX786447 UNB786446:UNT786447 UWX786446:UXP786447 VGT786446:VHL786447 VQP786446:VRH786447 WAL786446:WBD786447 WKH786446:WKZ786447 WUD786446:WUV786447 HR851982:IJ851983 RN851982:SF851983 ABJ851982:ACB851983 ALF851982:ALX851983 AVB851982:AVT851983 BEX851982:BFP851983 BOT851982:BPL851983 BYP851982:BZH851983 CIL851982:CJD851983 CSH851982:CSZ851983 DCD851982:DCV851983 DLZ851982:DMR851983 DVV851982:DWN851983 EFR851982:EGJ851983 EPN851982:EQF851983 EZJ851982:FAB851983 FJF851982:FJX851983 FTB851982:FTT851983 GCX851982:GDP851983 GMT851982:GNL851983 GWP851982:GXH851983 HGL851982:HHD851983 HQH851982:HQZ851983 IAD851982:IAV851983 IJZ851982:IKR851983 ITV851982:IUN851983 JDR851982:JEJ851983 JNN851982:JOF851983 JXJ851982:JYB851983 KHF851982:KHX851983 KRB851982:KRT851983 LAX851982:LBP851983 LKT851982:LLL851983 LUP851982:LVH851983 MEL851982:MFD851983 MOH851982:MOZ851983 MYD851982:MYV851983 NHZ851982:NIR851983 NRV851982:NSN851983 OBR851982:OCJ851983 OLN851982:OMF851983 OVJ851982:OWB851983 PFF851982:PFX851983 PPB851982:PPT851983 PYX851982:PZP851983 QIT851982:QJL851983 QSP851982:QTH851983 RCL851982:RDD851983 RMH851982:RMZ851983 RWD851982:RWV851983 SFZ851982:SGR851983 SPV851982:SQN851983 SZR851982:TAJ851983 TJN851982:TKF851983 TTJ851982:TUB851983 UDF851982:UDX851983 UNB851982:UNT851983 UWX851982:UXP851983 VGT851982:VHL851983 VQP851982:VRH851983 WAL851982:WBD851983 WKH851982:WKZ851983 WUD851982:WUV851983 HR917518:IJ917519 RN917518:SF917519 ABJ917518:ACB917519 ALF917518:ALX917519 AVB917518:AVT917519 BEX917518:BFP917519 BOT917518:BPL917519 BYP917518:BZH917519 CIL917518:CJD917519 CSH917518:CSZ917519 DCD917518:DCV917519 DLZ917518:DMR917519 DVV917518:DWN917519 EFR917518:EGJ917519 EPN917518:EQF917519 EZJ917518:FAB917519 FJF917518:FJX917519 FTB917518:FTT917519 GCX917518:GDP917519 GMT917518:GNL917519 GWP917518:GXH917519 HGL917518:HHD917519 HQH917518:HQZ917519 IAD917518:IAV917519 IJZ917518:IKR917519 ITV917518:IUN917519 JDR917518:JEJ917519 JNN917518:JOF917519 JXJ917518:JYB917519 KHF917518:KHX917519 KRB917518:KRT917519 LAX917518:LBP917519 LKT917518:LLL917519 LUP917518:LVH917519 MEL917518:MFD917519 MOH917518:MOZ917519 MYD917518:MYV917519 NHZ917518:NIR917519 NRV917518:NSN917519 OBR917518:OCJ917519 OLN917518:OMF917519 OVJ917518:OWB917519 PFF917518:PFX917519 PPB917518:PPT917519 PYX917518:PZP917519 QIT917518:QJL917519 QSP917518:QTH917519 RCL917518:RDD917519 RMH917518:RMZ917519 RWD917518:RWV917519 SFZ917518:SGR917519 SPV917518:SQN917519 SZR917518:TAJ917519 TJN917518:TKF917519 TTJ917518:TUB917519 UDF917518:UDX917519 UNB917518:UNT917519 UWX917518:UXP917519 VGT917518:VHL917519 VQP917518:VRH917519 WAL917518:WBD917519 WKH917518:WKZ917519 WUD917518:WUV917519 HR983054:IJ983055 RN983054:SF983055 ABJ983054:ACB983055 ALF983054:ALX983055 AVB983054:AVT983055 BEX983054:BFP983055 BOT983054:BPL983055 BYP983054:BZH983055 CIL983054:CJD983055 CSH983054:CSZ983055 DCD983054:DCV983055 DLZ983054:DMR983055 DVV983054:DWN983055 EFR983054:EGJ983055 EPN983054:EQF983055 EZJ983054:FAB983055 FJF983054:FJX983055 FTB983054:FTT983055 GCX983054:GDP983055 GMT983054:GNL983055 GWP983054:GXH983055 HGL983054:HHD983055 HQH983054:HQZ983055 IAD983054:IAV983055 IJZ983054:IKR983055 ITV983054:IUN983055 JDR983054:JEJ983055 JNN983054:JOF983055 JXJ983054:JYB983055 KHF983054:KHX983055 KRB983054:KRT983055 LAX983054:LBP983055 LKT983054:LLL983055 LUP983054:LVH983055 MEL983054:MFD983055 MOH983054:MOZ983055 MYD983054:MYV983055 NHZ983054:NIR983055 NRV983054:NSN983055 OBR983054:OCJ983055 OLN983054:OMF983055 OVJ983054:OWB983055 PFF983054:PFX983055 PPB983054:PPT983055 PYX983054:PZP983055 QIT983054:QJL983055 QSP983054:QTH983055 RCL983054:RDD983055 RMH983054:RMZ983055 RWD983054:RWV983055 SFZ983054:SGR983055 SPV983054:SQN983055 SZR983054:TAJ983055 TJN983054:TKF983055 TTJ983054:TUB983055 UDF983054:UDX983055 UNB983054:UNT983055 UWX983054:UXP983055 VGT983054:VHL983055 VQP983054:VRH983055 WAL983054:WBD983055 WKH983054:WKZ983055 WUD983054:WUV983055 HN65565:IJ65565 RJ65565:SF65565 ABF65565:ACB65565 ALB65565:ALX65565 AUX65565:AVT65565 BET65565:BFP65565 BOP65565:BPL65565 BYL65565:BZH65565 CIH65565:CJD65565 CSD65565:CSZ65565 DBZ65565:DCV65565 DLV65565:DMR65565 DVR65565:DWN65565 EFN65565:EGJ65565 EPJ65565:EQF65565 EZF65565:FAB65565 FJB65565:FJX65565 FSX65565:FTT65565 GCT65565:GDP65565 GMP65565:GNL65565 GWL65565:GXH65565 HGH65565:HHD65565 HQD65565:HQZ65565 HZZ65565:IAV65565 IJV65565:IKR65565 ITR65565:IUN65565 JDN65565:JEJ65565 JNJ65565:JOF65565 JXF65565:JYB65565 KHB65565:KHX65565 KQX65565:KRT65565 LAT65565:LBP65565 LKP65565:LLL65565 LUL65565:LVH65565 MEH65565:MFD65565 MOD65565:MOZ65565 MXZ65565:MYV65565 NHV65565:NIR65565 NRR65565:NSN65565 OBN65565:OCJ65565 OLJ65565:OMF65565 OVF65565:OWB65565 PFB65565:PFX65565 POX65565:PPT65565 PYT65565:PZP65565 QIP65565:QJL65565 QSL65565:QTH65565 RCH65565:RDD65565 RMD65565:RMZ65565 RVZ65565:RWV65565 SFV65565:SGR65565 SPR65565:SQN65565 SZN65565:TAJ65565 TJJ65565:TKF65565 TTF65565:TUB65565 UDB65565:UDX65565 UMX65565:UNT65565 UWT65565:UXP65565 VGP65565:VHL65565 VQL65565:VRH65565 WAH65565:WBD65565 WKD65565:WKZ65565 WTZ65565:WUV65565 HN131101:IJ131101 RJ131101:SF131101 ABF131101:ACB131101 ALB131101:ALX131101 AUX131101:AVT131101 BET131101:BFP131101 BOP131101:BPL131101 BYL131101:BZH131101 CIH131101:CJD131101 CSD131101:CSZ131101 DBZ131101:DCV131101 DLV131101:DMR131101 DVR131101:DWN131101 EFN131101:EGJ131101 EPJ131101:EQF131101 EZF131101:FAB131101 FJB131101:FJX131101 FSX131101:FTT131101 GCT131101:GDP131101 GMP131101:GNL131101 GWL131101:GXH131101 HGH131101:HHD131101 HQD131101:HQZ131101 HZZ131101:IAV131101 IJV131101:IKR131101 ITR131101:IUN131101 JDN131101:JEJ131101 JNJ131101:JOF131101 JXF131101:JYB131101 KHB131101:KHX131101 KQX131101:KRT131101 LAT131101:LBP131101 LKP131101:LLL131101 LUL131101:LVH131101 MEH131101:MFD131101 MOD131101:MOZ131101 MXZ131101:MYV131101 NHV131101:NIR131101 NRR131101:NSN131101 OBN131101:OCJ131101 OLJ131101:OMF131101 OVF131101:OWB131101 PFB131101:PFX131101 POX131101:PPT131101 PYT131101:PZP131101 QIP131101:QJL131101 QSL131101:QTH131101 RCH131101:RDD131101 RMD131101:RMZ131101 RVZ131101:RWV131101 SFV131101:SGR131101 SPR131101:SQN131101 SZN131101:TAJ131101 TJJ131101:TKF131101 TTF131101:TUB131101 UDB131101:UDX131101 UMX131101:UNT131101 UWT131101:UXP131101 VGP131101:VHL131101 VQL131101:VRH131101 WAH131101:WBD131101 WKD131101:WKZ131101 WTZ131101:WUV131101 HN196637:IJ196637 RJ196637:SF196637 ABF196637:ACB196637 ALB196637:ALX196637 AUX196637:AVT196637 BET196637:BFP196637 BOP196637:BPL196637 BYL196637:BZH196637 CIH196637:CJD196637 CSD196637:CSZ196637 DBZ196637:DCV196637 DLV196637:DMR196637 DVR196637:DWN196637 EFN196637:EGJ196637 EPJ196637:EQF196637 EZF196637:FAB196637 FJB196637:FJX196637 FSX196637:FTT196637 GCT196637:GDP196637 GMP196637:GNL196637 GWL196637:GXH196637 HGH196637:HHD196637 HQD196637:HQZ196637 HZZ196637:IAV196637 IJV196637:IKR196637 ITR196637:IUN196637 JDN196637:JEJ196637 JNJ196637:JOF196637 JXF196637:JYB196637 KHB196637:KHX196637 KQX196637:KRT196637 LAT196637:LBP196637 LKP196637:LLL196637 LUL196637:LVH196637 MEH196637:MFD196637 MOD196637:MOZ196637 MXZ196637:MYV196637 NHV196637:NIR196637 NRR196637:NSN196637 OBN196637:OCJ196637 OLJ196637:OMF196637 OVF196637:OWB196637 PFB196637:PFX196637 POX196637:PPT196637 PYT196637:PZP196637 QIP196637:QJL196637 QSL196637:QTH196637 RCH196637:RDD196637 RMD196637:RMZ196637 RVZ196637:RWV196637 SFV196637:SGR196637 SPR196637:SQN196637 SZN196637:TAJ196637 TJJ196637:TKF196637 TTF196637:TUB196637 UDB196637:UDX196637 UMX196637:UNT196637 UWT196637:UXP196637 VGP196637:VHL196637 VQL196637:VRH196637 WAH196637:WBD196637 WKD196637:WKZ196637 WTZ196637:WUV196637 HN262173:IJ262173 RJ262173:SF262173 ABF262173:ACB262173 ALB262173:ALX262173 AUX262173:AVT262173 BET262173:BFP262173 BOP262173:BPL262173 BYL262173:BZH262173 CIH262173:CJD262173 CSD262173:CSZ262173 DBZ262173:DCV262173 DLV262173:DMR262173 DVR262173:DWN262173 EFN262173:EGJ262173 EPJ262173:EQF262173 EZF262173:FAB262173 FJB262173:FJX262173 FSX262173:FTT262173 GCT262173:GDP262173 GMP262173:GNL262173 GWL262173:GXH262173 HGH262173:HHD262173 HQD262173:HQZ262173 HZZ262173:IAV262173 IJV262173:IKR262173 ITR262173:IUN262173 JDN262173:JEJ262173 JNJ262173:JOF262173 JXF262173:JYB262173 KHB262173:KHX262173 KQX262173:KRT262173 LAT262173:LBP262173 LKP262173:LLL262173 LUL262173:LVH262173 MEH262173:MFD262173 MOD262173:MOZ262173 MXZ262173:MYV262173 NHV262173:NIR262173 NRR262173:NSN262173 OBN262173:OCJ262173 OLJ262173:OMF262173 OVF262173:OWB262173 PFB262173:PFX262173 POX262173:PPT262173 PYT262173:PZP262173 QIP262173:QJL262173 QSL262173:QTH262173 RCH262173:RDD262173 RMD262173:RMZ262173 RVZ262173:RWV262173 SFV262173:SGR262173 SPR262173:SQN262173 SZN262173:TAJ262173 TJJ262173:TKF262173 TTF262173:TUB262173 UDB262173:UDX262173 UMX262173:UNT262173 UWT262173:UXP262173 VGP262173:VHL262173 VQL262173:VRH262173 WAH262173:WBD262173 WKD262173:WKZ262173 WTZ262173:WUV262173 HN327709:IJ327709 RJ327709:SF327709 ABF327709:ACB327709 ALB327709:ALX327709 AUX327709:AVT327709 BET327709:BFP327709 BOP327709:BPL327709 BYL327709:BZH327709 CIH327709:CJD327709 CSD327709:CSZ327709 DBZ327709:DCV327709 DLV327709:DMR327709 DVR327709:DWN327709 EFN327709:EGJ327709 EPJ327709:EQF327709 EZF327709:FAB327709 FJB327709:FJX327709 FSX327709:FTT327709 GCT327709:GDP327709 GMP327709:GNL327709 GWL327709:GXH327709 HGH327709:HHD327709 HQD327709:HQZ327709 HZZ327709:IAV327709 IJV327709:IKR327709 ITR327709:IUN327709 JDN327709:JEJ327709 JNJ327709:JOF327709 JXF327709:JYB327709 KHB327709:KHX327709 KQX327709:KRT327709 LAT327709:LBP327709 LKP327709:LLL327709 LUL327709:LVH327709 MEH327709:MFD327709 MOD327709:MOZ327709 MXZ327709:MYV327709 NHV327709:NIR327709 NRR327709:NSN327709 OBN327709:OCJ327709 OLJ327709:OMF327709 OVF327709:OWB327709 PFB327709:PFX327709 POX327709:PPT327709 PYT327709:PZP327709 QIP327709:QJL327709 QSL327709:QTH327709 RCH327709:RDD327709 RMD327709:RMZ327709 RVZ327709:RWV327709 SFV327709:SGR327709 SPR327709:SQN327709 SZN327709:TAJ327709 TJJ327709:TKF327709 TTF327709:TUB327709 UDB327709:UDX327709 UMX327709:UNT327709 UWT327709:UXP327709 VGP327709:VHL327709 VQL327709:VRH327709 WAH327709:WBD327709 WKD327709:WKZ327709 WTZ327709:WUV327709 HN393245:IJ393245 RJ393245:SF393245 ABF393245:ACB393245 ALB393245:ALX393245 AUX393245:AVT393245 BET393245:BFP393245 BOP393245:BPL393245 BYL393245:BZH393245 CIH393245:CJD393245 CSD393245:CSZ393245 DBZ393245:DCV393245 DLV393245:DMR393245 DVR393245:DWN393245 EFN393245:EGJ393245 EPJ393245:EQF393245 EZF393245:FAB393245 FJB393245:FJX393245 FSX393245:FTT393245 GCT393245:GDP393245 GMP393245:GNL393245 GWL393245:GXH393245 HGH393245:HHD393245 HQD393245:HQZ393245 HZZ393245:IAV393245 IJV393245:IKR393245 ITR393245:IUN393245 JDN393245:JEJ393245 JNJ393245:JOF393245 JXF393245:JYB393245 KHB393245:KHX393245 KQX393245:KRT393245 LAT393245:LBP393245 LKP393245:LLL393245 LUL393245:LVH393245 MEH393245:MFD393245 MOD393245:MOZ393245 MXZ393245:MYV393245 NHV393245:NIR393245 NRR393245:NSN393245 OBN393245:OCJ393245 OLJ393245:OMF393245 OVF393245:OWB393245 PFB393245:PFX393245 POX393245:PPT393245 PYT393245:PZP393245 QIP393245:QJL393245 QSL393245:QTH393245 RCH393245:RDD393245 RMD393245:RMZ393245 RVZ393245:RWV393245 SFV393245:SGR393245 SPR393245:SQN393245 SZN393245:TAJ393245 TJJ393245:TKF393245 TTF393245:TUB393245 UDB393245:UDX393245 UMX393245:UNT393245 UWT393245:UXP393245 VGP393245:VHL393245 VQL393245:VRH393245 WAH393245:WBD393245 WKD393245:WKZ393245 WTZ393245:WUV393245 HN458781:IJ458781 RJ458781:SF458781 ABF458781:ACB458781 ALB458781:ALX458781 AUX458781:AVT458781 BET458781:BFP458781 BOP458781:BPL458781 BYL458781:BZH458781 CIH458781:CJD458781 CSD458781:CSZ458781 DBZ458781:DCV458781 DLV458781:DMR458781 DVR458781:DWN458781 EFN458781:EGJ458781 EPJ458781:EQF458781 EZF458781:FAB458781 FJB458781:FJX458781 FSX458781:FTT458781 GCT458781:GDP458781 GMP458781:GNL458781 GWL458781:GXH458781 HGH458781:HHD458781 HQD458781:HQZ458781 HZZ458781:IAV458781 IJV458781:IKR458781 ITR458781:IUN458781 JDN458781:JEJ458781 JNJ458781:JOF458781 JXF458781:JYB458781 KHB458781:KHX458781 KQX458781:KRT458781 LAT458781:LBP458781 LKP458781:LLL458781 LUL458781:LVH458781 MEH458781:MFD458781 MOD458781:MOZ458781 MXZ458781:MYV458781 NHV458781:NIR458781 NRR458781:NSN458781 OBN458781:OCJ458781 OLJ458781:OMF458781 OVF458781:OWB458781 PFB458781:PFX458781 POX458781:PPT458781 PYT458781:PZP458781 QIP458781:QJL458781 QSL458781:QTH458781 RCH458781:RDD458781 RMD458781:RMZ458781 RVZ458781:RWV458781 SFV458781:SGR458781 SPR458781:SQN458781 SZN458781:TAJ458781 TJJ458781:TKF458781 TTF458781:TUB458781 UDB458781:UDX458781 UMX458781:UNT458781 UWT458781:UXP458781 VGP458781:VHL458781 VQL458781:VRH458781 WAH458781:WBD458781 WKD458781:WKZ458781 WTZ458781:WUV458781 HN524317:IJ524317 RJ524317:SF524317 ABF524317:ACB524317 ALB524317:ALX524317 AUX524317:AVT524317 BET524317:BFP524317 BOP524317:BPL524317 BYL524317:BZH524317 CIH524317:CJD524317 CSD524317:CSZ524317 DBZ524317:DCV524317 DLV524317:DMR524317 DVR524317:DWN524317 EFN524317:EGJ524317 EPJ524317:EQF524317 EZF524317:FAB524317 FJB524317:FJX524317 FSX524317:FTT524317 GCT524317:GDP524317 GMP524317:GNL524317 GWL524317:GXH524317 HGH524317:HHD524317 HQD524317:HQZ524317 HZZ524317:IAV524317 IJV524317:IKR524317 ITR524317:IUN524317 JDN524317:JEJ524317 JNJ524317:JOF524317 JXF524317:JYB524317 KHB524317:KHX524317 KQX524317:KRT524317 LAT524317:LBP524317 LKP524317:LLL524317 LUL524317:LVH524317 MEH524317:MFD524317 MOD524317:MOZ524317 MXZ524317:MYV524317 NHV524317:NIR524317 NRR524317:NSN524317 OBN524317:OCJ524317 OLJ524317:OMF524317 OVF524317:OWB524317 PFB524317:PFX524317 POX524317:PPT524317 PYT524317:PZP524317 QIP524317:QJL524317 QSL524317:QTH524317 RCH524317:RDD524317 RMD524317:RMZ524317 RVZ524317:RWV524317 SFV524317:SGR524317 SPR524317:SQN524317 SZN524317:TAJ524317 TJJ524317:TKF524317 TTF524317:TUB524317 UDB524317:UDX524317 UMX524317:UNT524317 UWT524317:UXP524317 VGP524317:VHL524317 VQL524317:VRH524317 WAH524317:WBD524317 WKD524317:WKZ524317 WTZ524317:WUV524317 HN589853:IJ589853 RJ589853:SF589853 ABF589853:ACB589853 ALB589853:ALX589853 AUX589853:AVT589853 BET589853:BFP589853 BOP589853:BPL589853 BYL589853:BZH589853 CIH589853:CJD589853 CSD589853:CSZ589853 DBZ589853:DCV589853 DLV589853:DMR589853 DVR589853:DWN589853 EFN589853:EGJ589853 EPJ589853:EQF589853 EZF589853:FAB589853 FJB589853:FJX589853 FSX589853:FTT589853 GCT589853:GDP589853 GMP589853:GNL589853 GWL589853:GXH589853 HGH589853:HHD589853 HQD589853:HQZ589853 HZZ589853:IAV589853 IJV589853:IKR589853 ITR589853:IUN589853 JDN589853:JEJ589853 JNJ589853:JOF589853 JXF589853:JYB589853 KHB589853:KHX589853 KQX589853:KRT589853 LAT589853:LBP589853 LKP589853:LLL589853 LUL589853:LVH589853 MEH589853:MFD589853 MOD589853:MOZ589853 MXZ589853:MYV589853 NHV589853:NIR589853 NRR589853:NSN589853 OBN589853:OCJ589853 OLJ589853:OMF589853 OVF589853:OWB589853 PFB589853:PFX589853 POX589853:PPT589853 PYT589853:PZP589853 QIP589853:QJL589853 QSL589853:QTH589853 RCH589853:RDD589853 RMD589853:RMZ589853 RVZ589853:RWV589853 SFV589853:SGR589853 SPR589853:SQN589853 SZN589853:TAJ589853 TJJ589853:TKF589853 TTF589853:TUB589853 UDB589853:UDX589853 UMX589853:UNT589853 UWT589853:UXP589853 VGP589853:VHL589853 VQL589853:VRH589853 WAH589853:WBD589853 WKD589853:WKZ589853 WTZ589853:WUV589853 HN655389:IJ655389 RJ655389:SF655389 ABF655389:ACB655389 ALB655389:ALX655389 AUX655389:AVT655389 BET655389:BFP655389 BOP655389:BPL655389 BYL655389:BZH655389 CIH655389:CJD655389 CSD655389:CSZ655389 DBZ655389:DCV655389 DLV655389:DMR655389 DVR655389:DWN655389 EFN655389:EGJ655389 EPJ655389:EQF655389 EZF655389:FAB655389 FJB655389:FJX655389 FSX655389:FTT655389 GCT655389:GDP655389 GMP655389:GNL655389 GWL655389:GXH655389 HGH655389:HHD655389 HQD655389:HQZ655389 HZZ655389:IAV655389 IJV655389:IKR655389 ITR655389:IUN655389 JDN655389:JEJ655389 JNJ655389:JOF655389 JXF655389:JYB655389 KHB655389:KHX655389 KQX655389:KRT655389 LAT655389:LBP655389 LKP655389:LLL655389 LUL655389:LVH655389 MEH655389:MFD655389 MOD655389:MOZ655389 MXZ655389:MYV655389 NHV655389:NIR655389 NRR655389:NSN655389 OBN655389:OCJ655389 OLJ655389:OMF655389 OVF655389:OWB655389 PFB655389:PFX655389 POX655389:PPT655389 PYT655389:PZP655389 QIP655389:QJL655389 QSL655389:QTH655389 RCH655389:RDD655389 RMD655389:RMZ655389 RVZ655389:RWV655389 SFV655389:SGR655389 SPR655389:SQN655389 SZN655389:TAJ655389 TJJ655389:TKF655389 TTF655389:TUB655389 UDB655389:UDX655389 UMX655389:UNT655389 UWT655389:UXP655389 VGP655389:VHL655389 VQL655389:VRH655389 WAH655389:WBD655389 WKD655389:WKZ655389 WTZ655389:WUV655389 HN720925:IJ720925 RJ720925:SF720925 ABF720925:ACB720925 ALB720925:ALX720925 AUX720925:AVT720925 BET720925:BFP720925 BOP720925:BPL720925 BYL720925:BZH720925 CIH720925:CJD720925 CSD720925:CSZ720925 DBZ720925:DCV720925 DLV720925:DMR720925 DVR720925:DWN720925 EFN720925:EGJ720925 EPJ720925:EQF720925 EZF720925:FAB720925 FJB720925:FJX720925 FSX720925:FTT720925 GCT720925:GDP720925 GMP720925:GNL720925 GWL720925:GXH720925 HGH720925:HHD720925 HQD720925:HQZ720925 HZZ720925:IAV720925 IJV720925:IKR720925 ITR720925:IUN720925 JDN720925:JEJ720925 JNJ720925:JOF720925 JXF720925:JYB720925 KHB720925:KHX720925 KQX720925:KRT720925 LAT720925:LBP720925 LKP720925:LLL720925 LUL720925:LVH720925 MEH720925:MFD720925 MOD720925:MOZ720925 MXZ720925:MYV720925 NHV720925:NIR720925 NRR720925:NSN720925 OBN720925:OCJ720925 OLJ720925:OMF720925 OVF720925:OWB720925 PFB720925:PFX720925 POX720925:PPT720925 PYT720925:PZP720925 QIP720925:QJL720925 QSL720925:QTH720925 RCH720925:RDD720925 RMD720925:RMZ720925 RVZ720925:RWV720925 SFV720925:SGR720925 SPR720925:SQN720925 SZN720925:TAJ720925 TJJ720925:TKF720925 TTF720925:TUB720925 UDB720925:UDX720925 UMX720925:UNT720925 UWT720925:UXP720925 VGP720925:VHL720925 VQL720925:VRH720925 WAH720925:WBD720925 WKD720925:WKZ720925 WTZ720925:WUV720925 HN786461:IJ786461 RJ786461:SF786461 ABF786461:ACB786461 ALB786461:ALX786461 AUX786461:AVT786461 BET786461:BFP786461 BOP786461:BPL786461 BYL786461:BZH786461 CIH786461:CJD786461 CSD786461:CSZ786461 DBZ786461:DCV786461 DLV786461:DMR786461 DVR786461:DWN786461 EFN786461:EGJ786461 EPJ786461:EQF786461 EZF786461:FAB786461 FJB786461:FJX786461 FSX786461:FTT786461 GCT786461:GDP786461 GMP786461:GNL786461 GWL786461:GXH786461 HGH786461:HHD786461 HQD786461:HQZ786461 HZZ786461:IAV786461 IJV786461:IKR786461 ITR786461:IUN786461 JDN786461:JEJ786461 JNJ786461:JOF786461 JXF786461:JYB786461 KHB786461:KHX786461 KQX786461:KRT786461 LAT786461:LBP786461 LKP786461:LLL786461 LUL786461:LVH786461 MEH786461:MFD786461 MOD786461:MOZ786461 MXZ786461:MYV786461 NHV786461:NIR786461 NRR786461:NSN786461 OBN786461:OCJ786461 OLJ786461:OMF786461 OVF786461:OWB786461 PFB786461:PFX786461 POX786461:PPT786461 PYT786461:PZP786461 QIP786461:QJL786461 QSL786461:QTH786461 RCH786461:RDD786461 RMD786461:RMZ786461 RVZ786461:RWV786461 SFV786461:SGR786461 SPR786461:SQN786461 SZN786461:TAJ786461 TJJ786461:TKF786461 TTF786461:TUB786461 UDB786461:UDX786461 UMX786461:UNT786461 UWT786461:UXP786461 VGP786461:VHL786461 VQL786461:VRH786461 WAH786461:WBD786461 WKD786461:WKZ786461 WTZ786461:WUV786461 HN851997:IJ851997 RJ851997:SF851997 ABF851997:ACB851997 ALB851997:ALX851997 AUX851997:AVT851997 BET851997:BFP851997 BOP851997:BPL851997 BYL851997:BZH851997 CIH851997:CJD851997 CSD851997:CSZ851997 DBZ851997:DCV851997 DLV851997:DMR851997 DVR851997:DWN851997 EFN851997:EGJ851997 EPJ851997:EQF851997 EZF851997:FAB851997 FJB851997:FJX851997 FSX851997:FTT851997 GCT851997:GDP851997 GMP851997:GNL851997 GWL851997:GXH851997 HGH851997:HHD851997 HQD851997:HQZ851997 HZZ851997:IAV851997 IJV851997:IKR851997 ITR851997:IUN851997 JDN851997:JEJ851997 JNJ851997:JOF851997 JXF851997:JYB851997 KHB851997:KHX851997 KQX851997:KRT851997 LAT851997:LBP851997 LKP851997:LLL851997 LUL851997:LVH851997 MEH851997:MFD851997 MOD851997:MOZ851997 MXZ851997:MYV851997 NHV851997:NIR851997 NRR851997:NSN851997 OBN851997:OCJ851997 OLJ851997:OMF851997 OVF851997:OWB851997 PFB851997:PFX851997 POX851997:PPT851997 PYT851997:PZP851997 QIP851997:QJL851997 QSL851997:QTH851997 RCH851997:RDD851997 RMD851997:RMZ851997 RVZ851997:RWV851997 SFV851997:SGR851997 SPR851997:SQN851997 SZN851997:TAJ851997 TJJ851997:TKF851997 TTF851997:TUB851997 UDB851997:UDX851997 UMX851997:UNT851997 UWT851997:UXP851997 VGP851997:VHL851997 VQL851997:VRH851997 WAH851997:WBD851997 WKD851997:WKZ851997 WTZ851997:WUV851997 HN917533:IJ917533 RJ917533:SF917533 ABF917533:ACB917533 ALB917533:ALX917533 AUX917533:AVT917533 BET917533:BFP917533 BOP917533:BPL917533 BYL917533:BZH917533 CIH917533:CJD917533 CSD917533:CSZ917533 DBZ917533:DCV917533 DLV917533:DMR917533 DVR917533:DWN917533 EFN917533:EGJ917533 EPJ917533:EQF917533 EZF917533:FAB917533 FJB917533:FJX917533 FSX917533:FTT917533 GCT917533:GDP917533 GMP917533:GNL917533 GWL917533:GXH917533 HGH917533:HHD917533 HQD917533:HQZ917533 HZZ917533:IAV917533 IJV917533:IKR917533 ITR917533:IUN917533 JDN917533:JEJ917533 JNJ917533:JOF917533 JXF917533:JYB917533 KHB917533:KHX917533 KQX917533:KRT917533 LAT917533:LBP917533 LKP917533:LLL917533 LUL917533:LVH917533 MEH917533:MFD917533 MOD917533:MOZ917533 MXZ917533:MYV917533 NHV917533:NIR917533 NRR917533:NSN917533 OBN917533:OCJ917533 OLJ917533:OMF917533 OVF917533:OWB917533 PFB917533:PFX917533 POX917533:PPT917533 PYT917533:PZP917533 QIP917533:QJL917533 QSL917533:QTH917533 RCH917533:RDD917533 RMD917533:RMZ917533 RVZ917533:RWV917533 SFV917533:SGR917533 SPR917533:SQN917533 SZN917533:TAJ917533 TJJ917533:TKF917533 TTF917533:TUB917533 UDB917533:UDX917533 UMX917533:UNT917533 UWT917533:UXP917533 VGP917533:VHL917533 VQL917533:VRH917533 WAH917533:WBD917533 WKD917533:WKZ917533 WTZ917533:WUV917533 HN983069:IJ983069 RJ983069:SF983069 ABF983069:ACB983069 ALB983069:ALX983069 AUX983069:AVT983069 BET983069:BFP983069 BOP983069:BPL983069 BYL983069:BZH983069 CIH983069:CJD983069 CSD983069:CSZ983069 DBZ983069:DCV983069 DLV983069:DMR983069 DVR983069:DWN983069 EFN983069:EGJ983069 EPJ983069:EQF983069 EZF983069:FAB983069 FJB983069:FJX983069 FSX983069:FTT983069 GCT983069:GDP983069 GMP983069:GNL983069 GWL983069:GXH983069 HGH983069:HHD983069 HQD983069:HQZ983069 HZZ983069:IAV983069 IJV983069:IKR983069 ITR983069:IUN983069 JDN983069:JEJ983069 JNJ983069:JOF983069 JXF983069:JYB983069 KHB983069:KHX983069 KQX983069:KRT983069 LAT983069:LBP983069 LKP983069:LLL983069 LUL983069:LVH983069 MEH983069:MFD983069 MOD983069:MOZ983069 MXZ983069:MYV983069 NHV983069:NIR983069 NRR983069:NSN983069 OBN983069:OCJ983069 OLJ983069:OMF983069 OVF983069:OWB983069 PFB983069:PFX983069 POX983069:PPT983069 PYT983069:PZP983069 QIP983069:QJL983069 QSL983069:QTH983069 RCH983069:RDD983069 RMD983069:RMZ983069 RVZ983069:RWV983069 SFV983069:SGR983069 SPR983069:SQN983069 SZN983069:TAJ983069 TJJ983069:TKF983069 TTF983069:TUB983069 UDB983069:UDX983069 UMX983069:UNT983069 UWT983069:UXP983069 VGP983069:VHL983069 VQL983069:VRH983069 WAH983069:WBD983069 WKD983069:WKZ983069 WTZ983069:WUV983069 HR65560:IJ65561 RN65560:SF65561 ABJ65560:ACB65561 ALF65560:ALX65561 AVB65560:AVT65561 BEX65560:BFP65561 BOT65560:BPL65561 BYP65560:BZH65561 CIL65560:CJD65561 CSH65560:CSZ65561 DCD65560:DCV65561 DLZ65560:DMR65561 DVV65560:DWN65561 EFR65560:EGJ65561 EPN65560:EQF65561 EZJ65560:FAB65561 FJF65560:FJX65561 FTB65560:FTT65561 GCX65560:GDP65561 GMT65560:GNL65561 GWP65560:GXH65561 HGL65560:HHD65561 HQH65560:HQZ65561 IAD65560:IAV65561 IJZ65560:IKR65561 ITV65560:IUN65561 JDR65560:JEJ65561 JNN65560:JOF65561 JXJ65560:JYB65561 KHF65560:KHX65561 KRB65560:KRT65561 LAX65560:LBP65561 LKT65560:LLL65561 LUP65560:LVH65561 MEL65560:MFD65561 MOH65560:MOZ65561 MYD65560:MYV65561 NHZ65560:NIR65561 NRV65560:NSN65561 OBR65560:OCJ65561 OLN65560:OMF65561 OVJ65560:OWB65561 PFF65560:PFX65561 PPB65560:PPT65561 PYX65560:PZP65561 QIT65560:QJL65561 QSP65560:QTH65561 RCL65560:RDD65561 RMH65560:RMZ65561 RWD65560:RWV65561 SFZ65560:SGR65561 SPV65560:SQN65561 SZR65560:TAJ65561 TJN65560:TKF65561 TTJ65560:TUB65561 UDF65560:UDX65561 UNB65560:UNT65561 UWX65560:UXP65561 VGT65560:VHL65561 VQP65560:VRH65561 WAL65560:WBD65561 WKH65560:WKZ65561 WUD65560:WUV65561 HR131096:IJ131097 RN131096:SF131097 ABJ131096:ACB131097 ALF131096:ALX131097 AVB131096:AVT131097 BEX131096:BFP131097 BOT131096:BPL131097 BYP131096:BZH131097 CIL131096:CJD131097 CSH131096:CSZ131097 DCD131096:DCV131097 DLZ131096:DMR131097 DVV131096:DWN131097 EFR131096:EGJ131097 EPN131096:EQF131097 EZJ131096:FAB131097 FJF131096:FJX131097 FTB131096:FTT131097 GCX131096:GDP131097 GMT131096:GNL131097 GWP131096:GXH131097 HGL131096:HHD131097 HQH131096:HQZ131097 IAD131096:IAV131097 IJZ131096:IKR131097 ITV131096:IUN131097 JDR131096:JEJ131097 JNN131096:JOF131097 JXJ131096:JYB131097 KHF131096:KHX131097 KRB131096:KRT131097 LAX131096:LBP131097 LKT131096:LLL131097 LUP131096:LVH131097 MEL131096:MFD131097 MOH131096:MOZ131097 MYD131096:MYV131097 NHZ131096:NIR131097 NRV131096:NSN131097 OBR131096:OCJ131097 OLN131096:OMF131097 OVJ131096:OWB131097 PFF131096:PFX131097 PPB131096:PPT131097 PYX131096:PZP131097 QIT131096:QJL131097 QSP131096:QTH131097 RCL131096:RDD131097 RMH131096:RMZ131097 RWD131096:RWV131097 SFZ131096:SGR131097 SPV131096:SQN131097 SZR131096:TAJ131097 TJN131096:TKF131097 TTJ131096:TUB131097 UDF131096:UDX131097 UNB131096:UNT131097 UWX131096:UXP131097 VGT131096:VHL131097 VQP131096:VRH131097 WAL131096:WBD131097 WKH131096:WKZ131097 WUD131096:WUV131097 HR196632:IJ196633 RN196632:SF196633 ABJ196632:ACB196633 ALF196632:ALX196633 AVB196632:AVT196633 BEX196632:BFP196633 BOT196632:BPL196633 BYP196632:BZH196633 CIL196632:CJD196633 CSH196632:CSZ196633 DCD196632:DCV196633 DLZ196632:DMR196633 DVV196632:DWN196633 EFR196632:EGJ196633 EPN196632:EQF196633 EZJ196632:FAB196633 FJF196632:FJX196633 FTB196632:FTT196633 GCX196632:GDP196633 GMT196632:GNL196633 GWP196632:GXH196633 HGL196632:HHD196633 HQH196632:HQZ196633 IAD196632:IAV196633 IJZ196632:IKR196633 ITV196632:IUN196633 JDR196632:JEJ196633 JNN196632:JOF196633 JXJ196632:JYB196633 KHF196632:KHX196633 KRB196632:KRT196633 LAX196632:LBP196633 LKT196632:LLL196633 LUP196632:LVH196633 MEL196632:MFD196633 MOH196632:MOZ196633 MYD196632:MYV196633 NHZ196632:NIR196633 NRV196632:NSN196633 OBR196632:OCJ196633 OLN196632:OMF196633 OVJ196632:OWB196633 PFF196632:PFX196633 PPB196632:PPT196633 PYX196632:PZP196633 QIT196632:QJL196633 QSP196632:QTH196633 RCL196632:RDD196633 RMH196632:RMZ196633 RWD196632:RWV196633 SFZ196632:SGR196633 SPV196632:SQN196633 SZR196632:TAJ196633 TJN196632:TKF196633 TTJ196632:TUB196633 UDF196632:UDX196633 UNB196632:UNT196633 UWX196632:UXP196633 VGT196632:VHL196633 VQP196632:VRH196633 WAL196632:WBD196633 WKH196632:WKZ196633 WUD196632:WUV196633 HR262168:IJ262169 RN262168:SF262169 ABJ262168:ACB262169 ALF262168:ALX262169 AVB262168:AVT262169 BEX262168:BFP262169 BOT262168:BPL262169 BYP262168:BZH262169 CIL262168:CJD262169 CSH262168:CSZ262169 DCD262168:DCV262169 DLZ262168:DMR262169 DVV262168:DWN262169 EFR262168:EGJ262169 EPN262168:EQF262169 EZJ262168:FAB262169 FJF262168:FJX262169 FTB262168:FTT262169 GCX262168:GDP262169 GMT262168:GNL262169 GWP262168:GXH262169 HGL262168:HHD262169 HQH262168:HQZ262169 IAD262168:IAV262169 IJZ262168:IKR262169 ITV262168:IUN262169 JDR262168:JEJ262169 JNN262168:JOF262169 JXJ262168:JYB262169 KHF262168:KHX262169 KRB262168:KRT262169 LAX262168:LBP262169 LKT262168:LLL262169 LUP262168:LVH262169 MEL262168:MFD262169 MOH262168:MOZ262169 MYD262168:MYV262169 NHZ262168:NIR262169 NRV262168:NSN262169 OBR262168:OCJ262169 OLN262168:OMF262169 OVJ262168:OWB262169 PFF262168:PFX262169 PPB262168:PPT262169 PYX262168:PZP262169 QIT262168:QJL262169 QSP262168:QTH262169 RCL262168:RDD262169 RMH262168:RMZ262169 RWD262168:RWV262169 SFZ262168:SGR262169 SPV262168:SQN262169 SZR262168:TAJ262169 TJN262168:TKF262169 TTJ262168:TUB262169 UDF262168:UDX262169 UNB262168:UNT262169 UWX262168:UXP262169 VGT262168:VHL262169 VQP262168:VRH262169 WAL262168:WBD262169 WKH262168:WKZ262169 WUD262168:WUV262169 HR327704:IJ327705 RN327704:SF327705 ABJ327704:ACB327705 ALF327704:ALX327705 AVB327704:AVT327705 BEX327704:BFP327705 BOT327704:BPL327705 BYP327704:BZH327705 CIL327704:CJD327705 CSH327704:CSZ327705 DCD327704:DCV327705 DLZ327704:DMR327705 DVV327704:DWN327705 EFR327704:EGJ327705 EPN327704:EQF327705 EZJ327704:FAB327705 FJF327704:FJX327705 FTB327704:FTT327705 GCX327704:GDP327705 GMT327704:GNL327705 GWP327704:GXH327705 HGL327704:HHD327705 HQH327704:HQZ327705 IAD327704:IAV327705 IJZ327704:IKR327705 ITV327704:IUN327705 JDR327704:JEJ327705 JNN327704:JOF327705 JXJ327704:JYB327705 KHF327704:KHX327705 KRB327704:KRT327705 LAX327704:LBP327705 LKT327704:LLL327705 LUP327704:LVH327705 MEL327704:MFD327705 MOH327704:MOZ327705 MYD327704:MYV327705 NHZ327704:NIR327705 NRV327704:NSN327705 OBR327704:OCJ327705 OLN327704:OMF327705 OVJ327704:OWB327705 PFF327704:PFX327705 PPB327704:PPT327705 PYX327704:PZP327705 QIT327704:QJL327705 QSP327704:QTH327705 RCL327704:RDD327705 RMH327704:RMZ327705 RWD327704:RWV327705 SFZ327704:SGR327705 SPV327704:SQN327705 SZR327704:TAJ327705 TJN327704:TKF327705 TTJ327704:TUB327705 UDF327704:UDX327705 UNB327704:UNT327705 UWX327704:UXP327705 VGT327704:VHL327705 VQP327704:VRH327705 WAL327704:WBD327705 WKH327704:WKZ327705 WUD327704:WUV327705 HR393240:IJ393241 RN393240:SF393241 ABJ393240:ACB393241 ALF393240:ALX393241 AVB393240:AVT393241 BEX393240:BFP393241 BOT393240:BPL393241 BYP393240:BZH393241 CIL393240:CJD393241 CSH393240:CSZ393241 DCD393240:DCV393241 DLZ393240:DMR393241 DVV393240:DWN393241 EFR393240:EGJ393241 EPN393240:EQF393241 EZJ393240:FAB393241 FJF393240:FJX393241 FTB393240:FTT393241 GCX393240:GDP393241 GMT393240:GNL393241 GWP393240:GXH393241 HGL393240:HHD393241 HQH393240:HQZ393241 IAD393240:IAV393241 IJZ393240:IKR393241 ITV393240:IUN393241 JDR393240:JEJ393241 JNN393240:JOF393241 JXJ393240:JYB393241 KHF393240:KHX393241 KRB393240:KRT393241 LAX393240:LBP393241 LKT393240:LLL393241 LUP393240:LVH393241 MEL393240:MFD393241 MOH393240:MOZ393241 MYD393240:MYV393241 NHZ393240:NIR393241 NRV393240:NSN393241 OBR393240:OCJ393241 OLN393240:OMF393241 OVJ393240:OWB393241 PFF393240:PFX393241 PPB393240:PPT393241 PYX393240:PZP393241 QIT393240:QJL393241 QSP393240:QTH393241 RCL393240:RDD393241 RMH393240:RMZ393241 RWD393240:RWV393241 SFZ393240:SGR393241 SPV393240:SQN393241 SZR393240:TAJ393241 TJN393240:TKF393241 TTJ393240:TUB393241 UDF393240:UDX393241 UNB393240:UNT393241 UWX393240:UXP393241 VGT393240:VHL393241 VQP393240:VRH393241 WAL393240:WBD393241 WKH393240:WKZ393241 WUD393240:WUV393241 HR458776:IJ458777 RN458776:SF458777 ABJ458776:ACB458777 ALF458776:ALX458777 AVB458776:AVT458777 BEX458776:BFP458777 BOT458776:BPL458777 BYP458776:BZH458777 CIL458776:CJD458777 CSH458776:CSZ458777 DCD458776:DCV458777 DLZ458776:DMR458777 DVV458776:DWN458777 EFR458776:EGJ458777 EPN458776:EQF458777 EZJ458776:FAB458777 FJF458776:FJX458777 FTB458776:FTT458777 GCX458776:GDP458777 GMT458776:GNL458777 GWP458776:GXH458777 HGL458776:HHD458777 HQH458776:HQZ458777 IAD458776:IAV458777 IJZ458776:IKR458777 ITV458776:IUN458777 JDR458776:JEJ458777 JNN458776:JOF458777 JXJ458776:JYB458777 KHF458776:KHX458777 KRB458776:KRT458777 LAX458776:LBP458777 LKT458776:LLL458777 LUP458776:LVH458777 MEL458776:MFD458777 MOH458776:MOZ458777 MYD458776:MYV458777 NHZ458776:NIR458777 NRV458776:NSN458777 OBR458776:OCJ458777 OLN458776:OMF458777 OVJ458776:OWB458777 PFF458776:PFX458777 PPB458776:PPT458777 PYX458776:PZP458777 QIT458776:QJL458777 QSP458776:QTH458777 RCL458776:RDD458777 RMH458776:RMZ458777 RWD458776:RWV458777 SFZ458776:SGR458777 SPV458776:SQN458777 SZR458776:TAJ458777 TJN458776:TKF458777 TTJ458776:TUB458777 UDF458776:UDX458777 UNB458776:UNT458777 UWX458776:UXP458777 VGT458776:VHL458777 VQP458776:VRH458777 WAL458776:WBD458777 WKH458776:WKZ458777 WUD458776:WUV458777 HR524312:IJ524313 RN524312:SF524313 ABJ524312:ACB524313 ALF524312:ALX524313 AVB524312:AVT524313 BEX524312:BFP524313 BOT524312:BPL524313 BYP524312:BZH524313 CIL524312:CJD524313 CSH524312:CSZ524313 DCD524312:DCV524313 DLZ524312:DMR524313 DVV524312:DWN524313 EFR524312:EGJ524313 EPN524312:EQF524313 EZJ524312:FAB524313 FJF524312:FJX524313 FTB524312:FTT524313 GCX524312:GDP524313 GMT524312:GNL524313 GWP524312:GXH524313 HGL524312:HHD524313 HQH524312:HQZ524313 IAD524312:IAV524313 IJZ524312:IKR524313 ITV524312:IUN524313 JDR524312:JEJ524313 JNN524312:JOF524313 JXJ524312:JYB524313 KHF524312:KHX524313 KRB524312:KRT524313 LAX524312:LBP524313 LKT524312:LLL524313 LUP524312:LVH524313 MEL524312:MFD524313 MOH524312:MOZ524313 MYD524312:MYV524313 NHZ524312:NIR524313 NRV524312:NSN524313 OBR524312:OCJ524313 OLN524312:OMF524313 OVJ524312:OWB524313 PFF524312:PFX524313 PPB524312:PPT524313 PYX524312:PZP524313 QIT524312:QJL524313 QSP524312:QTH524313 RCL524312:RDD524313 RMH524312:RMZ524313 RWD524312:RWV524313 SFZ524312:SGR524313 SPV524312:SQN524313 SZR524312:TAJ524313 TJN524312:TKF524313 TTJ524312:TUB524313 UDF524312:UDX524313 UNB524312:UNT524313 UWX524312:UXP524313 VGT524312:VHL524313 VQP524312:VRH524313 WAL524312:WBD524313 WKH524312:WKZ524313 WUD524312:WUV524313 HR589848:IJ589849 RN589848:SF589849 ABJ589848:ACB589849 ALF589848:ALX589849 AVB589848:AVT589849 BEX589848:BFP589849 BOT589848:BPL589849 BYP589848:BZH589849 CIL589848:CJD589849 CSH589848:CSZ589849 DCD589848:DCV589849 DLZ589848:DMR589849 DVV589848:DWN589849 EFR589848:EGJ589849 EPN589848:EQF589849 EZJ589848:FAB589849 FJF589848:FJX589849 FTB589848:FTT589849 GCX589848:GDP589849 GMT589848:GNL589849 GWP589848:GXH589849 HGL589848:HHD589849 HQH589848:HQZ589849 IAD589848:IAV589849 IJZ589848:IKR589849 ITV589848:IUN589849 JDR589848:JEJ589849 JNN589848:JOF589849 JXJ589848:JYB589849 KHF589848:KHX589849 KRB589848:KRT589849 LAX589848:LBP589849 LKT589848:LLL589849 LUP589848:LVH589849 MEL589848:MFD589849 MOH589848:MOZ589849 MYD589848:MYV589849 NHZ589848:NIR589849 NRV589848:NSN589849 OBR589848:OCJ589849 OLN589848:OMF589849 OVJ589848:OWB589849 PFF589848:PFX589849 PPB589848:PPT589849 PYX589848:PZP589849 QIT589848:QJL589849 QSP589848:QTH589849 RCL589848:RDD589849 RMH589848:RMZ589849 RWD589848:RWV589849 SFZ589848:SGR589849 SPV589848:SQN589849 SZR589848:TAJ589849 TJN589848:TKF589849 TTJ589848:TUB589849 UDF589848:UDX589849 UNB589848:UNT589849 UWX589848:UXP589849 VGT589848:VHL589849 VQP589848:VRH589849 WAL589848:WBD589849 WKH589848:WKZ589849 WUD589848:WUV589849 HR655384:IJ655385 RN655384:SF655385 ABJ655384:ACB655385 ALF655384:ALX655385 AVB655384:AVT655385 BEX655384:BFP655385 BOT655384:BPL655385 BYP655384:BZH655385 CIL655384:CJD655385 CSH655384:CSZ655385 DCD655384:DCV655385 DLZ655384:DMR655385 DVV655384:DWN655385 EFR655384:EGJ655385 EPN655384:EQF655385 EZJ655384:FAB655385 FJF655384:FJX655385 FTB655384:FTT655385 GCX655384:GDP655385 GMT655384:GNL655385 GWP655384:GXH655385 HGL655384:HHD655385 HQH655384:HQZ655385 IAD655384:IAV655385 IJZ655384:IKR655385 ITV655384:IUN655385 JDR655384:JEJ655385 JNN655384:JOF655385 JXJ655384:JYB655385 KHF655384:KHX655385 KRB655384:KRT655385 LAX655384:LBP655385 LKT655384:LLL655385 LUP655384:LVH655385 MEL655384:MFD655385 MOH655384:MOZ655385 MYD655384:MYV655385 NHZ655384:NIR655385 NRV655384:NSN655385 OBR655384:OCJ655385 OLN655384:OMF655385 OVJ655384:OWB655385 PFF655384:PFX655385 PPB655384:PPT655385 PYX655384:PZP655385 QIT655384:QJL655385 QSP655384:QTH655385 RCL655384:RDD655385 RMH655384:RMZ655385 RWD655384:RWV655385 SFZ655384:SGR655385 SPV655384:SQN655385 SZR655384:TAJ655385 TJN655384:TKF655385 TTJ655384:TUB655385 UDF655384:UDX655385 UNB655384:UNT655385 UWX655384:UXP655385 VGT655384:VHL655385 VQP655384:VRH655385 WAL655384:WBD655385 WKH655384:WKZ655385 WUD655384:WUV655385 HR720920:IJ720921 RN720920:SF720921 ABJ720920:ACB720921 ALF720920:ALX720921 AVB720920:AVT720921 BEX720920:BFP720921 BOT720920:BPL720921 BYP720920:BZH720921 CIL720920:CJD720921 CSH720920:CSZ720921 DCD720920:DCV720921 DLZ720920:DMR720921 DVV720920:DWN720921 EFR720920:EGJ720921 EPN720920:EQF720921 EZJ720920:FAB720921 FJF720920:FJX720921 FTB720920:FTT720921 GCX720920:GDP720921 GMT720920:GNL720921 GWP720920:GXH720921 HGL720920:HHD720921 HQH720920:HQZ720921 IAD720920:IAV720921 IJZ720920:IKR720921 ITV720920:IUN720921 JDR720920:JEJ720921 JNN720920:JOF720921 JXJ720920:JYB720921 KHF720920:KHX720921 KRB720920:KRT720921 LAX720920:LBP720921 LKT720920:LLL720921 LUP720920:LVH720921 MEL720920:MFD720921 MOH720920:MOZ720921 MYD720920:MYV720921 NHZ720920:NIR720921 NRV720920:NSN720921 OBR720920:OCJ720921 OLN720920:OMF720921 OVJ720920:OWB720921 PFF720920:PFX720921 PPB720920:PPT720921 PYX720920:PZP720921 QIT720920:QJL720921 QSP720920:QTH720921 RCL720920:RDD720921 RMH720920:RMZ720921 RWD720920:RWV720921 SFZ720920:SGR720921 SPV720920:SQN720921 SZR720920:TAJ720921 TJN720920:TKF720921 TTJ720920:TUB720921 UDF720920:UDX720921 UNB720920:UNT720921 UWX720920:UXP720921 VGT720920:VHL720921 VQP720920:VRH720921 WAL720920:WBD720921 WKH720920:WKZ720921 WUD720920:WUV720921 HR786456:IJ786457 RN786456:SF786457 ABJ786456:ACB786457 ALF786456:ALX786457 AVB786456:AVT786457 BEX786456:BFP786457 BOT786456:BPL786457 BYP786456:BZH786457 CIL786456:CJD786457 CSH786456:CSZ786457 DCD786456:DCV786457 DLZ786456:DMR786457 DVV786456:DWN786457 EFR786456:EGJ786457 EPN786456:EQF786457 EZJ786456:FAB786457 FJF786456:FJX786457 FTB786456:FTT786457 GCX786456:GDP786457 GMT786456:GNL786457 GWP786456:GXH786457 HGL786456:HHD786457 HQH786456:HQZ786457 IAD786456:IAV786457 IJZ786456:IKR786457 ITV786456:IUN786457 JDR786456:JEJ786457 JNN786456:JOF786457 JXJ786456:JYB786457 KHF786456:KHX786457 KRB786456:KRT786457 LAX786456:LBP786457 LKT786456:LLL786457 LUP786456:LVH786457 MEL786456:MFD786457 MOH786456:MOZ786457 MYD786456:MYV786457 NHZ786456:NIR786457 NRV786456:NSN786457 OBR786456:OCJ786457 OLN786456:OMF786457 OVJ786456:OWB786457 PFF786456:PFX786457 PPB786456:PPT786457 PYX786456:PZP786457 QIT786456:QJL786457 QSP786456:QTH786457 RCL786456:RDD786457 RMH786456:RMZ786457 RWD786456:RWV786457 SFZ786456:SGR786457 SPV786456:SQN786457 SZR786456:TAJ786457 TJN786456:TKF786457 TTJ786456:TUB786457 UDF786456:UDX786457 UNB786456:UNT786457 UWX786456:UXP786457 VGT786456:VHL786457 VQP786456:VRH786457 WAL786456:WBD786457 WKH786456:WKZ786457 WUD786456:WUV786457 HR851992:IJ851993 RN851992:SF851993 ABJ851992:ACB851993 ALF851992:ALX851993 AVB851992:AVT851993 BEX851992:BFP851993 BOT851992:BPL851993 BYP851992:BZH851993 CIL851992:CJD851993 CSH851992:CSZ851993 DCD851992:DCV851993 DLZ851992:DMR851993 DVV851992:DWN851993 EFR851992:EGJ851993 EPN851992:EQF851993 EZJ851992:FAB851993 FJF851992:FJX851993 FTB851992:FTT851993 GCX851992:GDP851993 GMT851992:GNL851993 GWP851992:GXH851993 HGL851992:HHD851993 HQH851992:HQZ851993 IAD851992:IAV851993 IJZ851992:IKR851993 ITV851992:IUN851993 JDR851992:JEJ851993 JNN851992:JOF851993 JXJ851992:JYB851993 KHF851992:KHX851993 KRB851992:KRT851993 LAX851992:LBP851993 LKT851992:LLL851993 LUP851992:LVH851993 MEL851992:MFD851993 MOH851992:MOZ851993 MYD851992:MYV851993 NHZ851992:NIR851993 NRV851992:NSN851993 OBR851992:OCJ851993 OLN851992:OMF851993 OVJ851992:OWB851993 PFF851992:PFX851993 PPB851992:PPT851993 PYX851992:PZP851993 QIT851992:QJL851993 QSP851992:QTH851993 RCL851992:RDD851993 RMH851992:RMZ851993 RWD851992:RWV851993 SFZ851992:SGR851993 SPV851992:SQN851993 SZR851992:TAJ851993 TJN851992:TKF851993 TTJ851992:TUB851993 UDF851992:UDX851993 UNB851992:UNT851993 UWX851992:UXP851993 VGT851992:VHL851993 VQP851992:VRH851993 WAL851992:WBD851993 WKH851992:WKZ851993 WUD851992:WUV851993 HR917528:IJ917529 RN917528:SF917529 ABJ917528:ACB917529 ALF917528:ALX917529 AVB917528:AVT917529 BEX917528:BFP917529 BOT917528:BPL917529 BYP917528:BZH917529 CIL917528:CJD917529 CSH917528:CSZ917529 DCD917528:DCV917529 DLZ917528:DMR917529 DVV917528:DWN917529 EFR917528:EGJ917529 EPN917528:EQF917529 EZJ917528:FAB917529 FJF917528:FJX917529 FTB917528:FTT917529 GCX917528:GDP917529 GMT917528:GNL917529 GWP917528:GXH917529 HGL917528:HHD917529 HQH917528:HQZ917529 IAD917528:IAV917529 IJZ917528:IKR917529 ITV917528:IUN917529 JDR917528:JEJ917529 JNN917528:JOF917529 JXJ917528:JYB917529 KHF917528:KHX917529 KRB917528:KRT917529 LAX917528:LBP917529 LKT917528:LLL917529 LUP917528:LVH917529 MEL917528:MFD917529 MOH917528:MOZ917529 MYD917528:MYV917529 NHZ917528:NIR917529 NRV917528:NSN917529 OBR917528:OCJ917529 OLN917528:OMF917529 OVJ917528:OWB917529 PFF917528:PFX917529 PPB917528:PPT917529 PYX917528:PZP917529 QIT917528:QJL917529 QSP917528:QTH917529 RCL917528:RDD917529 RMH917528:RMZ917529 RWD917528:RWV917529 SFZ917528:SGR917529 SPV917528:SQN917529 SZR917528:TAJ917529 TJN917528:TKF917529 TTJ917528:TUB917529 UDF917528:UDX917529 UNB917528:UNT917529 UWX917528:UXP917529 VGT917528:VHL917529 VQP917528:VRH917529 WAL917528:WBD917529 WKH917528:WKZ917529 WUD917528:WUV917529 HR983064:IJ983065 RN983064:SF983065 ABJ983064:ACB983065 ALF983064:ALX983065 AVB983064:AVT983065 BEX983064:BFP983065 BOT983064:BPL983065 BYP983064:BZH983065 CIL983064:CJD983065 CSH983064:CSZ983065 DCD983064:DCV983065 DLZ983064:DMR983065 DVV983064:DWN983065 EFR983064:EGJ983065 EPN983064:EQF983065 EZJ983064:FAB983065 FJF983064:FJX983065 FTB983064:FTT983065 GCX983064:GDP983065 GMT983064:GNL983065 GWP983064:GXH983065 HGL983064:HHD983065 HQH983064:HQZ983065 IAD983064:IAV983065 IJZ983064:IKR983065 ITV983064:IUN983065 JDR983064:JEJ983065 JNN983064:JOF983065 JXJ983064:JYB983065 KHF983064:KHX983065 KRB983064:KRT983065 LAX983064:LBP983065 LKT983064:LLL983065 LUP983064:LVH983065 MEL983064:MFD983065 MOH983064:MOZ983065 MYD983064:MYV983065 NHZ983064:NIR983065 NRV983064:NSN983065 OBR983064:OCJ983065 OLN983064:OMF983065 OVJ983064:OWB983065 PFF983064:PFX983065 PPB983064:PPT983065 PYX983064:PZP983065 QIT983064:QJL983065 QSP983064:QTH983065 RCL983064:RDD983065 RMH983064:RMZ983065 RWD983064:RWV983065 SFZ983064:SGR983065 SPV983064:SQN983065 SZR983064:TAJ983065 TJN983064:TKF983065 TTJ983064:TUB983065 UDF983064:UDX983065 UNB983064:UNT983065 UWX983064:UXP983065 VGT983064:VHL983065 VQP983064:VRH983065 WAL983064:WBD983065 WKH983064:WKZ983065 WUD983064:WUV983065 M65555:M65558 HU65555:HU65558 RQ65555:RQ65558 ABM65555:ABM65558 ALI65555:ALI65558 AVE65555:AVE65558 BFA65555:BFA65558 BOW65555:BOW65558 BYS65555:BYS65558 CIO65555:CIO65558 CSK65555:CSK65558 DCG65555:DCG65558 DMC65555:DMC65558 DVY65555:DVY65558 EFU65555:EFU65558 EPQ65555:EPQ65558 EZM65555:EZM65558 FJI65555:FJI65558 FTE65555:FTE65558 GDA65555:GDA65558 GMW65555:GMW65558 GWS65555:GWS65558 HGO65555:HGO65558 HQK65555:HQK65558 IAG65555:IAG65558 IKC65555:IKC65558 ITY65555:ITY65558 JDU65555:JDU65558 JNQ65555:JNQ65558 JXM65555:JXM65558 KHI65555:KHI65558 KRE65555:KRE65558 LBA65555:LBA65558 LKW65555:LKW65558 LUS65555:LUS65558 MEO65555:MEO65558 MOK65555:MOK65558 MYG65555:MYG65558 NIC65555:NIC65558 NRY65555:NRY65558 OBU65555:OBU65558 OLQ65555:OLQ65558 OVM65555:OVM65558 PFI65555:PFI65558 PPE65555:PPE65558 PZA65555:PZA65558 QIW65555:QIW65558 QSS65555:QSS65558 RCO65555:RCO65558 RMK65555:RMK65558 RWG65555:RWG65558 SGC65555:SGC65558 SPY65555:SPY65558 SZU65555:SZU65558 TJQ65555:TJQ65558 TTM65555:TTM65558 UDI65555:UDI65558 UNE65555:UNE65558 UXA65555:UXA65558 VGW65555:VGW65558 VQS65555:VQS65558 WAO65555:WAO65558 WKK65555:WKK65558 WUG65555:WUG65558 M131091:M131094 HU131091:HU131094 RQ131091:RQ131094 ABM131091:ABM131094 ALI131091:ALI131094 AVE131091:AVE131094 BFA131091:BFA131094 BOW131091:BOW131094 BYS131091:BYS131094 CIO131091:CIO131094 CSK131091:CSK131094 DCG131091:DCG131094 DMC131091:DMC131094 DVY131091:DVY131094 EFU131091:EFU131094 EPQ131091:EPQ131094 EZM131091:EZM131094 FJI131091:FJI131094 FTE131091:FTE131094 GDA131091:GDA131094 GMW131091:GMW131094 GWS131091:GWS131094 HGO131091:HGO131094 HQK131091:HQK131094 IAG131091:IAG131094 IKC131091:IKC131094 ITY131091:ITY131094 JDU131091:JDU131094 JNQ131091:JNQ131094 JXM131091:JXM131094 KHI131091:KHI131094 KRE131091:KRE131094 LBA131091:LBA131094 LKW131091:LKW131094 LUS131091:LUS131094 MEO131091:MEO131094 MOK131091:MOK131094 MYG131091:MYG131094 NIC131091:NIC131094 NRY131091:NRY131094 OBU131091:OBU131094 OLQ131091:OLQ131094 OVM131091:OVM131094 PFI131091:PFI131094 PPE131091:PPE131094 PZA131091:PZA131094 QIW131091:QIW131094 QSS131091:QSS131094 RCO131091:RCO131094 RMK131091:RMK131094 RWG131091:RWG131094 SGC131091:SGC131094 SPY131091:SPY131094 SZU131091:SZU131094 TJQ131091:TJQ131094 TTM131091:TTM131094 UDI131091:UDI131094 UNE131091:UNE131094 UXA131091:UXA131094 VGW131091:VGW131094 VQS131091:VQS131094 WAO131091:WAO131094 WKK131091:WKK131094 WUG131091:WUG131094 M196627:M196630 HU196627:HU196630 RQ196627:RQ196630 ABM196627:ABM196630 ALI196627:ALI196630 AVE196627:AVE196630 BFA196627:BFA196630 BOW196627:BOW196630 BYS196627:BYS196630 CIO196627:CIO196630 CSK196627:CSK196630 DCG196627:DCG196630 DMC196627:DMC196630 DVY196627:DVY196630 EFU196627:EFU196630 EPQ196627:EPQ196630 EZM196627:EZM196630 FJI196627:FJI196630 FTE196627:FTE196630 GDA196627:GDA196630 GMW196627:GMW196630 GWS196627:GWS196630 HGO196627:HGO196630 HQK196627:HQK196630 IAG196627:IAG196630 IKC196627:IKC196630 ITY196627:ITY196630 JDU196627:JDU196630 JNQ196627:JNQ196630 JXM196627:JXM196630 KHI196627:KHI196630 KRE196627:KRE196630 LBA196627:LBA196630 LKW196627:LKW196630 LUS196627:LUS196630 MEO196627:MEO196630 MOK196627:MOK196630 MYG196627:MYG196630 NIC196627:NIC196630 NRY196627:NRY196630 OBU196627:OBU196630 OLQ196627:OLQ196630 OVM196627:OVM196630 PFI196627:PFI196630 PPE196627:PPE196630 PZA196627:PZA196630 QIW196627:QIW196630 QSS196627:QSS196630 RCO196627:RCO196630 RMK196627:RMK196630 RWG196627:RWG196630 SGC196627:SGC196630 SPY196627:SPY196630 SZU196627:SZU196630 TJQ196627:TJQ196630 TTM196627:TTM196630 UDI196627:UDI196630 UNE196627:UNE196630 UXA196627:UXA196630 VGW196627:VGW196630 VQS196627:VQS196630 WAO196627:WAO196630 WKK196627:WKK196630 WUG196627:WUG196630 M262163:M262166 HU262163:HU262166 RQ262163:RQ262166 ABM262163:ABM262166 ALI262163:ALI262166 AVE262163:AVE262166 BFA262163:BFA262166 BOW262163:BOW262166 BYS262163:BYS262166 CIO262163:CIO262166 CSK262163:CSK262166 DCG262163:DCG262166 DMC262163:DMC262166 DVY262163:DVY262166 EFU262163:EFU262166 EPQ262163:EPQ262166 EZM262163:EZM262166 FJI262163:FJI262166 FTE262163:FTE262166 GDA262163:GDA262166 GMW262163:GMW262166 GWS262163:GWS262166 HGO262163:HGO262166 HQK262163:HQK262166 IAG262163:IAG262166 IKC262163:IKC262166 ITY262163:ITY262166 JDU262163:JDU262166 JNQ262163:JNQ262166 JXM262163:JXM262166 KHI262163:KHI262166 KRE262163:KRE262166 LBA262163:LBA262166 LKW262163:LKW262166 LUS262163:LUS262166 MEO262163:MEO262166 MOK262163:MOK262166 MYG262163:MYG262166 NIC262163:NIC262166 NRY262163:NRY262166 OBU262163:OBU262166 OLQ262163:OLQ262166 OVM262163:OVM262166 PFI262163:PFI262166 PPE262163:PPE262166 PZA262163:PZA262166 QIW262163:QIW262166 QSS262163:QSS262166 RCO262163:RCO262166 RMK262163:RMK262166 RWG262163:RWG262166 SGC262163:SGC262166 SPY262163:SPY262166 SZU262163:SZU262166 TJQ262163:TJQ262166 TTM262163:TTM262166 UDI262163:UDI262166 UNE262163:UNE262166 UXA262163:UXA262166 VGW262163:VGW262166 VQS262163:VQS262166 WAO262163:WAO262166 WKK262163:WKK262166 WUG262163:WUG262166 M327699:M327702 HU327699:HU327702 RQ327699:RQ327702 ABM327699:ABM327702 ALI327699:ALI327702 AVE327699:AVE327702 BFA327699:BFA327702 BOW327699:BOW327702 BYS327699:BYS327702 CIO327699:CIO327702 CSK327699:CSK327702 DCG327699:DCG327702 DMC327699:DMC327702 DVY327699:DVY327702 EFU327699:EFU327702 EPQ327699:EPQ327702 EZM327699:EZM327702 FJI327699:FJI327702 FTE327699:FTE327702 GDA327699:GDA327702 GMW327699:GMW327702 GWS327699:GWS327702 HGO327699:HGO327702 HQK327699:HQK327702 IAG327699:IAG327702 IKC327699:IKC327702 ITY327699:ITY327702 JDU327699:JDU327702 JNQ327699:JNQ327702 JXM327699:JXM327702 KHI327699:KHI327702 KRE327699:KRE327702 LBA327699:LBA327702 LKW327699:LKW327702 LUS327699:LUS327702 MEO327699:MEO327702 MOK327699:MOK327702 MYG327699:MYG327702 NIC327699:NIC327702 NRY327699:NRY327702 OBU327699:OBU327702 OLQ327699:OLQ327702 OVM327699:OVM327702 PFI327699:PFI327702 PPE327699:PPE327702 PZA327699:PZA327702 QIW327699:QIW327702 QSS327699:QSS327702 RCO327699:RCO327702 RMK327699:RMK327702 RWG327699:RWG327702 SGC327699:SGC327702 SPY327699:SPY327702 SZU327699:SZU327702 TJQ327699:TJQ327702 TTM327699:TTM327702 UDI327699:UDI327702 UNE327699:UNE327702 UXA327699:UXA327702 VGW327699:VGW327702 VQS327699:VQS327702 WAO327699:WAO327702 WKK327699:WKK327702 WUG327699:WUG327702 M393235:M393238 HU393235:HU393238 RQ393235:RQ393238 ABM393235:ABM393238 ALI393235:ALI393238 AVE393235:AVE393238 BFA393235:BFA393238 BOW393235:BOW393238 BYS393235:BYS393238 CIO393235:CIO393238 CSK393235:CSK393238 DCG393235:DCG393238 DMC393235:DMC393238 DVY393235:DVY393238 EFU393235:EFU393238 EPQ393235:EPQ393238 EZM393235:EZM393238 FJI393235:FJI393238 FTE393235:FTE393238 GDA393235:GDA393238 GMW393235:GMW393238 GWS393235:GWS393238 HGO393235:HGO393238 HQK393235:HQK393238 IAG393235:IAG393238 IKC393235:IKC393238 ITY393235:ITY393238 JDU393235:JDU393238 JNQ393235:JNQ393238 JXM393235:JXM393238 KHI393235:KHI393238 KRE393235:KRE393238 LBA393235:LBA393238 LKW393235:LKW393238 LUS393235:LUS393238 MEO393235:MEO393238 MOK393235:MOK393238 MYG393235:MYG393238 NIC393235:NIC393238 NRY393235:NRY393238 OBU393235:OBU393238 OLQ393235:OLQ393238 OVM393235:OVM393238 PFI393235:PFI393238 PPE393235:PPE393238 PZA393235:PZA393238 QIW393235:QIW393238 QSS393235:QSS393238 RCO393235:RCO393238 RMK393235:RMK393238 RWG393235:RWG393238 SGC393235:SGC393238 SPY393235:SPY393238 SZU393235:SZU393238 TJQ393235:TJQ393238 TTM393235:TTM393238 UDI393235:UDI393238 UNE393235:UNE393238 UXA393235:UXA393238 VGW393235:VGW393238 VQS393235:VQS393238 WAO393235:WAO393238 WKK393235:WKK393238 WUG393235:WUG393238 M458771:M458774 HU458771:HU458774 RQ458771:RQ458774 ABM458771:ABM458774 ALI458771:ALI458774 AVE458771:AVE458774 BFA458771:BFA458774 BOW458771:BOW458774 BYS458771:BYS458774 CIO458771:CIO458774 CSK458771:CSK458774 DCG458771:DCG458774 DMC458771:DMC458774 DVY458771:DVY458774 EFU458771:EFU458774 EPQ458771:EPQ458774 EZM458771:EZM458774 FJI458771:FJI458774 FTE458771:FTE458774 GDA458771:GDA458774 GMW458771:GMW458774 GWS458771:GWS458774 HGO458771:HGO458774 HQK458771:HQK458774 IAG458771:IAG458774 IKC458771:IKC458774 ITY458771:ITY458774 JDU458771:JDU458774 JNQ458771:JNQ458774 JXM458771:JXM458774 KHI458771:KHI458774 KRE458771:KRE458774 LBA458771:LBA458774 LKW458771:LKW458774 LUS458771:LUS458774 MEO458771:MEO458774 MOK458771:MOK458774 MYG458771:MYG458774 NIC458771:NIC458774 NRY458771:NRY458774 OBU458771:OBU458774 OLQ458771:OLQ458774 OVM458771:OVM458774 PFI458771:PFI458774 PPE458771:PPE458774 PZA458771:PZA458774 QIW458771:QIW458774 QSS458771:QSS458774 RCO458771:RCO458774 RMK458771:RMK458774 RWG458771:RWG458774 SGC458771:SGC458774 SPY458771:SPY458774 SZU458771:SZU458774 TJQ458771:TJQ458774 TTM458771:TTM458774 UDI458771:UDI458774 UNE458771:UNE458774 UXA458771:UXA458774 VGW458771:VGW458774 VQS458771:VQS458774 WAO458771:WAO458774 WKK458771:WKK458774 WUG458771:WUG458774 M524307:M524310 HU524307:HU524310 RQ524307:RQ524310 ABM524307:ABM524310 ALI524307:ALI524310 AVE524307:AVE524310 BFA524307:BFA524310 BOW524307:BOW524310 BYS524307:BYS524310 CIO524307:CIO524310 CSK524307:CSK524310 DCG524307:DCG524310 DMC524307:DMC524310 DVY524307:DVY524310 EFU524307:EFU524310 EPQ524307:EPQ524310 EZM524307:EZM524310 FJI524307:FJI524310 FTE524307:FTE524310 GDA524307:GDA524310 GMW524307:GMW524310 GWS524307:GWS524310 HGO524307:HGO524310 HQK524307:HQK524310 IAG524307:IAG524310 IKC524307:IKC524310 ITY524307:ITY524310 JDU524307:JDU524310 JNQ524307:JNQ524310 JXM524307:JXM524310 KHI524307:KHI524310 KRE524307:KRE524310 LBA524307:LBA524310 LKW524307:LKW524310 LUS524307:LUS524310 MEO524307:MEO524310 MOK524307:MOK524310 MYG524307:MYG524310 NIC524307:NIC524310 NRY524307:NRY524310 OBU524307:OBU524310 OLQ524307:OLQ524310 OVM524307:OVM524310 PFI524307:PFI524310 PPE524307:PPE524310 PZA524307:PZA524310 QIW524307:QIW524310 QSS524307:QSS524310 RCO524307:RCO524310 RMK524307:RMK524310 RWG524307:RWG524310 SGC524307:SGC524310 SPY524307:SPY524310 SZU524307:SZU524310 TJQ524307:TJQ524310 TTM524307:TTM524310 UDI524307:UDI524310 UNE524307:UNE524310 UXA524307:UXA524310 VGW524307:VGW524310 VQS524307:VQS524310 WAO524307:WAO524310 WKK524307:WKK524310 WUG524307:WUG524310 M589843:M589846 HU589843:HU589846 RQ589843:RQ589846 ABM589843:ABM589846 ALI589843:ALI589846 AVE589843:AVE589846 BFA589843:BFA589846 BOW589843:BOW589846 BYS589843:BYS589846 CIO589843:CIO589846 CSK589843:CSK589846 DCG589843:DCG589846 DMC589843:DMC589846 DVY589843:DVY589846 EFU589843:EFU589846 EPQ589843:EPQ589846 EZM589843:EZM589846 FJI589843:FJI589846 FTE589843:FTE589846 GDA589843:GDA589846 GMW589843:GMW589846 GWS589843:GWS589846 HGO589843:HGO589846 HQK589843:HQK589846 IAG589843:IAG589846 IKC589843:IKC589846 ITY589843:ITY589846 JDU589843:JDU589846 JNQ589843:JNQ589846 JXM589843:JXM589846 KHI589843:KHI589846 KRE589843:KRE589846 LBA589843:LBA589846 LKW589843:LKW589846 LUS589843:LUS589846 MEO589843:MEO589846 MOK589843:MOK589846 MYG589843:MYG589846 NIC589843:NIC589846 NRY589843:NRY589846 OBU589843:OBU589846 OLQ589843:OLQ589846 OVM589843:OVM589846 PFI589843:PFI589846 PPE589843:PPE589846 PZA589843:PZA589846 QIW589843:QIW589846 QSS589843:QSS589846 RCO589843:RCO589846 RMK589843:RMK589846 RWG589843:RWG589846 SGC589843:SGC589846 SPY589843:SPY589846 SZU589843:SZU589846 TJQ589843:TJQ589846 TTM589843:TTM589846 UDI589843:UDI589846 UNE589843:UNE589846 UXA589843:UXA589846 VGW589843:VGW589846 VQS589843:VQS589846 WAO589843:WAO589846 WKK589843:WKK589846 WUG589843:WUG589846 M655379:M655382 HU655379:HU655382 RQ655379:RQ655382 ABM655379:ABM655382 ALI655379:ALI655382 AVE655379:AVE655382 BFA655379:BFA655382 BOW655379:BOW655382 BYS655379:BYS655382 CIO655379:CIO655382 CSK655379:CSK655382 DCG655379:DCG655382 DMC655379:DMC655382 DVY655379:DVY655382 EFU655379:EFU655382 EPQ655379:EPQ655382 EZM655379:EZM655382 FJI655379:FJI655382 FTE655379:FTE655382 GDA655379:GDA655382 GMW655379:GMW655382 GWS655379:GWS655382 HGO655379:HGO655382 HQK655379:HQK655382 IAG655379:IAG655382 IKC655379:IKC655382 ITY655379:ITY655382 JDU655379:JDU655382 JNQ655379:JNQ655382 JXM655379:JXM655382 KHI655379:KHI655382 KRE655379:KRE655382 LBA655379:LBA655382 LKW655379:LKW655382 LUS655379:LUS655382 MEO655379:MEO655382 MOK655379:MOK655382 MYG655379:MYG655382 NIC655379:NIC655382 NRY655379:NRY655382 OBU655379:OBU655382 OLQ655379:OLQ655382 OVM655379:OVM655382 PFI655379:PFI655382 PPE655379:PPE655382 PZA655379:PZA655382 QIW655379:QIW655382 QSS655379:QSS655382 RCO655379:RCO655382 RMK655379:RMK655382 RWG655379:RWG655382 SGC655379:SGC655382 SPY655379:SPY655382 SZU655379:SZU655382 TJQ655379:TJQ655382 TTM655379:TTM655382 UDI655379:UDI655382 UNE655379:UNE655382 UXA655379:UXA655382 VGW655379:VGW655382 VQS655379:VQS655382 WAO655379:WAO655382 WKK655379:WKK655382 WUG655379:WUG655382 M720915:M720918 HU720915:HU720918 RQ720915:RQ720918 ABM720915:ABM720918 ALI720915:ALI720918 AVE720915:AVE720918 BFA720915:BFA720918 BOW720915:BOW720918 BYS720915:BYS720918 CIO720915:CIO720918 CSK720915:CSK720918 DCG720915:DCG720918 DMC720915:DMC720918 DVY720915:DVY720918 EFU720915:EFU720918 EPQ720915:EPQ720918 EZM720915:EZM720918 FJI720915:FJI720918 FTE720915:FTE720918 GDA720915:GDA720918 GMW720915:GMW720918 GWS720915:GWS720918 HGO720915:HGO720918 HQK720915:HQK720918 IAG720915:IAG720918 IKC720915:IKC720918 ITY720915:ITY720918 JDU720915:JDU720918 JNQ720915:JNQ720918 JXM720915:JXM720918 KHI720915:KHI720918 KRE720915:KRE720918 LBA720915:LBA720918 LKW720915:LKW720918 LUS720915:LUS720918 MEO720915:MEO720918 MOK720915:MOK720918 MYG720915:MYG720918 NIC720915:NIC720918 NRY720915:NRY720918 OBU720915:OBU720918 OLQ720915:OLQ720918 OVM720915:OVM720918 PFI720915:PFI720918 PPE720915:PPE720918 PZA720915:PZA720918 QIW720915:QIW720918 QSS720915:QSS720918 RCO720915:RCO720918 RMK720915:RMK720918 RWG720915:RWG720918 SGC720915:SGC720918 SPY720915:SPY720918 SZU720915:SZU720918 TJQ720915:TJQ720918 TTM720915:TTM720918 UDI720915:UDI720918 UNE720915:UNE720918 UXA720915:UXA720918 VGW720915:VGW720918 VQS720915:VQS720918 WAO720915:WAO720918 WKK720915:WKK720918 WUG720915:WUG720918 M786451:M786454 HU786451:HU786454 RQ786451:RQ786454 ABM786451:ABM786454 ALI786451:ALI786454 AVE786451:AVE786454 BFA786451:BFA786454 BOW786451:BOW786454 BYS786451:BYS786454 CIO786451:CIO786454 CSK786451:CSK786454 DCG786451:DCG786454 DMC786451:DMC786454 DVY786451:DVY786454 EFU786451:EFU786454 EPQ786451:EPQ786454 EZM786451:EZM786454 FJI786451:FJI786454 FTE786451:FTE786454 GDA786451:GDA786454 GMW786451:GMW786454 GWS786451:GWS786454 HGO786451:HGO786454 HQK786451:HQK786454 IAG786451:IAG786454 IKC786451:IKC786454 ITY786451:ITY786454 JDU786451:JDU786454 JNQ786451:JNQ786454 JXM786451:JXM786454 KHI786451:KHI786454 KRE786451:KRE786454 LBA786451:LBA786454 LKW786451:LKW786454 LUS786451:LUS786454 MEO786451:MEO786454 MOK786451:MOK786454 MYG786451:MYG786454 NIC786451:NIC786454 NRY786451:NRY786454 OBU786451:OBU786454 OLQ786451:OLQ786454 OVM786451:OVM786454 PFI786451:PFI786454 PPE786451:PPE786454 PZA786451:PZA786454 QIW786451:QIW786454 QSS786451:QSS786454 RCO786451:RCO786454 RMK786451:RMK786454 RWG786451:RWG786454 SGC786451:SGC786454 SPY786451:SPY786454 SZU786451:SZU786454 TJQ786451:TJQ786454 TTM786451:TTM786454 UDI786451:UDI786454 UNE786451:UNE786454 UXA786451:UXA786454 VGW786451:VGW786454 VQS786451:VQS786454 WAO786451:WAO786454 WKK786451:WKK786454 WUG786451:WUG786454 M851987:M851990 HU851987:HU851990 RQ851987:RQ851990 ABM851987:ABM851990 ALI851987:ALI851990 AVE851987:AVE851990 BFA851987:BFA851990 BOW851987:BOW851990 BYS851987:BYS851990 CIO851987:CIO851990 CSK851987:CSK851990 DCG851987:DCG851990 DMC851987:DMC851990 DVY851987:DVY851990 EFU851987:EFU851990 EPQ851987:EPQ851990 EZM851987:EZM851990 FJI851987:FJI851990 FTE851987:FTE851990 GDA851987:GDA851990 GMW851987:GMW851990 GWS851987:GWS851990 HGO851987:HGO851990 HQK851987:HQK851990 IAG851987:IAG851990 IKC851987:IKC851990 ITY851987:ITY851990 JDU851987:JDU851990 JNQ851987:JNQ851990 JXM851987:JXM851990 KHI851987:KHI851990 KRE851987:KRE851990 LBA851987:LBA851990 LKW851987:LKW851990 LUS851987:LUS851990 MEO851987:MEO851990 MOK851987:MOK851990 MYG851987:MYG851990 NIC851987:NIC851990 NRY851987:NRY851990 OBU851987:OBU851990 OLQ851987:OLQ851990 OVM851987:OVM851990 PFI851987:PFI851990 PPE851987:PPE851990 PZA851987:PZA851990 QIW851987:QIW851990 QSS851987:QSS851990 RCO851987:RCO851990 RMK851987:RMK851990 RWG851987:RWG851990 SGC851987:SGC851990 SPY851987:SPY851990 SZU851987:SZU851990 TJQ851987:TJQ851990 TTM851987:TTM851990 UDI851987:UDI851990 UNE851987:UNE851990 UXA851987:UXA851990 VGW851987:VGW851990 VQS851987:VQS851990 WAO851987:WAO851990 WKK851987:WKK851990 WUG851987:WUG851990 M917523:M917526 HU917523:HU917526 RQ917523:RQ917526 ABM917523:ABM917526 ALI917523:ALI917526 AVE917523:AVE917526 BFA917523:BFA917526 BOW917523:BOW917526 BYS917523:BYS917526 CIO917523:CIO917526 CSK917523:CSK917526 DCG917523:DCG917526 DMC917523:DMC917526 DVY917523:DVY917526 EFU917523:EFU917526 EPQ917523:EPQ917526 EZM917523:EZM917526 FJI917523:FJI917526 FTE917523:FTE917526 GDA917523:GDA917526 GMW917523:GMW917526 GWS917523:GWS917526 HGO917523:HGO917526 HQK917523:HQK917526 IAG917523:IAG917526 IKC917523:IKC917526 ITY917523:ITY917526 JDU917523:JDU917526 JNQ917523:JNQ917526 JXM917523:JXM917526 KHI917523:KHI917526 KRE917523:KRE917526 LBA917523:LBA917526 LKW917523:LKW917526 LUS917523:LUS917526 MEO917523:MEO917526 MOK917523:MOK917526 MYG917523:MYG917526 NIC917523:NIC917526 NRY917523:NRY917526 OBU917523:OBU917526 OLQ917523:OLQ917526 OVM917523:OVM917526 PFI917523:PFI917526 PPE917523:PPE917526 PZA917523:PZA917526 QIW917523:QIW917526 QSS917523:QSS917526 RCO917523:RCO917526 RMK917523:RMK917526 RWG917523:RWG917526 SGC917523:SGC917526 SPY917523:SPY917526 SZU917523:SZU917526 TJQ917523:TJQ917526 TTM917523:TTM917526 UDI917523:UDI917526 UNE917523:UNE917526 UXA917523:UXA917526 VGW917523:VGW917526 VQS917523:VQS917526 WAO917523:WAO917526 WKK917523:WKK917526 WUG917523:WUG917526 M983059:M983062 HU983059:HU983062 RQ983059:RQ983062 ABM983059:ABM983062 ALI983059:ALI983062 AVE983059:AVE983062 BFA983059:BFA983062 BOW983059:BOW983062 BYS983059:BYS983062 CIO983059:CIO983062 CSK983059:CSK983062 DCG983059:DCG983062 DMC983059:DMC983062 DVY983059:DVY983062 EFU983059:EFU983062 EPQ983059:EPQ983062 EZM983059:EZM983062 FJI983059:FJI983062 FTE983059:FTE983062 GDA983059:GDA983062 GMW983059:GMW983062 GWS983059:GWS983062 HGO983059:HGO983062 HQK983059:HQK983062 IAG983059:IAG983062 IKC983059:IKC983062 ITY983059:ITY983062 JDU983059:JDU983062 JNQ983059:JNQ983062 JXM983059:JXM983062 KHI983059:KHI983062 KRE983059:KRE983062 LBA983059:LBA983062 LKW983059:LKW983062 LUS983059:LUS983062 MEO983059:MEO983062 MOK983059:MOK983062 MYG983059:MYG983062 NIC983059:NIC983062 NRY983059:NRY983062 OBU983059:OBU983062 OLQ983059:OLQ983062 OVM983059:OVM983062 PFI983059:PFI983062 PPE983059:PPE983062 PZA983059:PZA983062 QIW983059:QIW983062 QSS983059:QSS983062 RCO983059:RCO983062 RMK983059:RMK983062 RWG983059:RWG983062 SGC983059:SGC983062 SPY983059:SPY983062 SZU983059:SZU983062 TJQ983059:TJQ983062 TTM983059:TTM983062 UDI983059:UDI983062 UNE983059:UNE983062 UXA983059:UXA983062 VGW983059:VGW983062 VQS983059:VQS983062 WAO983059:WAO983062 WKK983059:WKK983062 WUG983059:WUG983062 HN65569:IJ65571 RJ65569:SF65571 ABF65569:ACB65571 ALB65569:ALX65571 AUX65569:AVT65571 BET65569:BFP65571 BOP65569:BPL65571 BYL65569:BZH65571 CIH65569:CJD65571 CSD65569:CSZ65571 DBZ65569:DCV65571 DLV65569:DMR65571 DVR65569:DWN65571 EFN65569:EGJ65571 EPJ65569:EQF65571 EZF65569:FAB65571 FJB65569:FJX65571 FSX65569:FTT65571 GCT65569:GDP65571 GMP65569:GNL65571 GWL65569:GXH65571 HGH65569:HHD65571 HQD65569:HQZ65571 HZZ65569:IAV65571 IJV65569:IKR65571 ITR65569:IUN65571 JDN65569:JEJ65571 JNJ65569:JOF65571 JXF65569:JYB65571 KHB65569:KHX65571 KQX65569:KRT65571 LAT65569:LBP65571 LKP65569:LLL65571 LUL65569:LVH65571 MEH65569:MFD65571 MOD65569:MOZ65571 MXZ65569:MYV65571 NHV65569:NIR65571 NRR65569:NSN65571 OBN65569:OCJ65571 OLJ65569:OMF65571 OVF65569:OWB65571 PFB65569:PFX65571 POX65569:PPT65571 PYT65569:PZP65571 QIP65569:QJL65571 QSL65569:QTH65571 RCH65569:RDD65571 RMD65569:RMZ65571 RVZ65569:RWV65571 SFV65569:SGR65571 SPR65569:SQN65571 SZN65569:TAJ65571 TJJ65569:TKF65571 TTF65569:TUB65571 UDB65569:UDX65571 UMX65569:UNT65571 UWT65569:UXP65571 VGP65569:VHL65571 VQL65569:VRH65571 WAH65569:WBD65571 WKD65569:WKZ65571 WTZ65569:WUV65571 HN131105:IJ131107 RJ131105:SF131107 ABF131105:ACB131107 ALB131105:ALX131107 AUX131105:AVT131107 BET131105:BFP131107 BOP131105:BPL131107 BYL131105:BZH131107 CIH131105:CJD131107 CSD131105:CSZ131107 DBZ131105:DCV131107 DLV131105:DMR131107 DVR131105:DWN131107 EFN131105:EGJ131107 EPJ131105:EQF131107 EZF131105:FAB131107 FJB131105:FJX131107 FSX131105:FTT131107 GCT131105:GDP131107 GMP131105:GNL131107 GWL131105:GXH131107 HGH131105:HHD131107 HQD131105:HQZ131107 HZZ131105:IAV131107 IJV131105:IKR131107 ITR131105:IUN131107 JDN131105:JEJ131107 JNJ131105:JOF131107 JXF131105:JYB131107 KHB131105:KHX131107 KQX131105:KRT131107 LAT131105:LBP131107 LKP131105:LLL131107 LUL131105:LVH131107 MEH131105:MFD131107 MOD131105:MOZ131107 MXZ131105:MYV131107 NHV131105:NIR131107 NRR131105:NSN131107 OBN131105:OCJ131107 OLJ131105:OMF131107 OVF131105:OWB131107 PFB131105:PFX131107 POX131105:PPT131107 PYT131105:PZP131107 QIP131105:QJL131107 QSL131105:QTH131107 RCH131105:RDD131107 RMD131105:RMZ131107 RVZ131105:RWV131107 SFV131105:SGR131107 SPR131105:SQN131107 SZN131105:TAJ131107 TJJ131105:TKF131107 TTF131105:TUB131107 UDB131105:UDX131107 UMX131105:UNT131107 UWT131105:UXP131107 VGP131105:VHL131107 VQL131105:VRH131107 WAH131105:WBD131107 WKD131105:WKZ131107 WTZ131105:WUV131107 HN196641:IJ196643 RJ196641:SF196643 ABF196641:ACB196643 ALB196641:ALX196643 AUX196641:AVT196643 BET196641:BFP196643 BOP196641:BPL196643 BYL196641:BZH196643 CIH196641:CJD196643 CSD196641:CSZ196643 DBZ196641:DCV196643 DLV196641:DMR196643 DVR196641:DWN196643 EFN196641:EGJ196643 EPJ196641:EQF196643 EZF196641:FAB196643 FJB196641:FJX196643 FSX196641:FTT196643 GCT196641:GDP196643 GMP196641:GNL196643 GWL196641:GXH196643 HGH196641:HHD196643 HQD196641:HQZ196643 HZZ196641:IAV196643 IJV196641:IKR196643 ITR196641:IUN196643 JDN196641:JEJ196643 JNJ196641:JOF196643 JXF196641:JYB196643 KHB196641:KHX196643 KQX196641:KRT196643 LAT196641:LBP196643 LKP196641:LLL196643 LUL196641:LVH196643 MEH196641:MFD196643 MOD196641:MOZ196643 MXZ196641:MYV196643 NHV196641:NIR196643 NRR196641:NSN196643 OBN196641:OCJ196643 OLJ196641:OMF196643 OVF196641:OWB196643 PFB196641:PFX196643 POX196641:PPT196643 PYT196641:PZP196643 QIP196641:QJL196643 QSL196641:QTH196643 RCH196641:RDD196643 RMD196641:RMZ196643 RVZ196641:RWV196643 SFV196641:SGR196643 SPR196641:SQN196643 SZN196641:TAJ196643 TJJ196641:TKF196643 TTF196641:TUB196643 UDB196641:UDX196643 UMX196641:UNT196643 UWT196641:UXP196643 VGP196641:VHL196643 VQL196641:VRH196643 WAH196641:WBD196643 WKD196641:WKZ196643 WTZ196641:WUV196643 HN262177:IJ262179 RJ262177:SF262179 ABF262177:ACB262179 ALB262177:ALX262179 AUX262177:AVT262179 BET262177:BFP262179 BOP262177:BPL262179 BYL262177:BZH262179 CIH262177:CJD262179 CSD262177:CSZ262179 DBZ262177:DCV262179 DLV262177:DMR262179 DVR262177:DWN262179 EFN262177:EGJ262179 EPJ262177:EQF262179 EZF262177:FAB262179 FJB262177:FJX262179 FSX262177:FTT262179 GCT262177:GDP262179 GMP262177:GNL262179 GWL262177:GXH262179 HGH262177:HHD262179 HQD262177:HQZ262179 HZZ262177:IAV262179 IJV262177:IKR262179 ITR262177:IUN262179 JDN262177:JEJ262179 JNJ262177:JOF262179 JXF262177:JYB262179 KHB262177:KHX262179 KQX262177:KRT262179 LAT262177:LBP262179 LKP262177:LLL262179 LUL262177:LVH262179 MEH262177:MFD262179 MOD262177:MOZ262179 MXZ262177:MYV262179 NHV262177:NIR262179 NRR262177:NSN262179 OBN262177:OCJ262179 OLJ262177:OMF262179 OVF262177:OWB262179 PFB262177:PFX262179 POX262177:PPT262179 PYT262177:PZP262179 QIP262177:QJL262179 QSL262177:QTH262179 RCH262177:RDD262179 RMD262177:RMZ262179 RVZ262177:RWV262179 SFV262177:SGR262179 SPR262177:SQN262179 SZN262177:TAJ262179 TJJ262177:TKF262179 TTF262177:TUB262179 UDB262177:UDX262179 UMX262177:UNT262179 UWT262177:UXP262179 VGP262177:VHL262179 VQL262177:VRH262179 WAH262177:WBD262179 WKD262177:WKZ262179 WTZ262177:WUV262179 HN327713:IJ327715 RJ327713:SF327715 ABF327713:ACB327715 ALB327713:ALX327715 AUX327713:AVT327715 BET327713:BFP327715 BOP327713:BPL327715 BYL327713:BZH327715 CIH327713:CJD327715 CSD327713:CSZ327715 DBZ327713:DCV327715 DLV327713:DMR327715 DVR327713:DWN327715 EFN327713:EGJ327715 EPJ327713:EQF327715 EZF327713:FAB327715 FJB327713:FJX327715 FSX327713:FTT327715 GCT327713:GDP327715 GMP327713:GNL327715 GWL327713:GXH327715 HGH327713:HHD327715 HQD327713:HQZ327715 HZZ327713:IAV327715 IJV327713:IKR327715 ITR327713:IUN327715 JDN327713:JEJ327715 JNJ327713:JOF327715 JXF327713:JYB327715 KHB327713:KHX327715 KQX327713:KRT327715 LAT327713:LBP327715 LKP327713:LLL327715 LUL327713:LVH327715 MEH327713:MFD327715 MOD327713:MOZ327715 MXZ327713:MYV327715 NHV327713:NIR327715 NRR327713:NSN327715 OBN327713:OCJ327715 OLJ327713:OMF327715 OVF327713:OWB327715 PFB327713:PFX327715 POX327713:PPT327715 PYT327713:PZP327715 QIP327713:QJL327715 QSL327713:QTH327715 RCH327713:RDD327715 RMD327713:RMZ327715 RVZ327713:RWV327715 SFV327713:SGR327715 SPR327713:SQN327715 SZN327713:TAJ327715 TJJ327713:TKF327715 TTF327713:TUB327715 UDB327713:UDX327715 UMX327713:UNT327715 UWT327713:UXP327715 VGP327713:VHL327715 VQL327713:VRH327715 WAH327713:WBD327715 WKD327713:WKZ327715 WTZ327713:WUV327715 HN393249:IJ393251 RJ393249:SF393251 ABF393249:ACB393251 ALB393249:ALX393251 AUX393249:AVT393251 BET393249:BFP393251 BOP393249:BPL393251 BYL393249:BZH393251 CIH393249:CJD393251 CSD393249:CSZ393251 DBZ393249:DCV393251 DLV393249:DMR393251 DVR393249:DWN393251 EFN393249:EGJ393251 EPJ393249:EQF393251 EZF393249:FAB393251 FJB393249:FJX393251 FSX393249:FTT393251 GCT393249:GDP393251 GMP393249:GNL393251 GWL393249:GXH393251 HGH393249:HHD393251 HQD393249:HQZ393251 HZZ393249:IAV393251 IJV393249:IKR393251 ITR393249:IUN393251 JDN393249:JEJ393251 JNJ393249:JOF393251 JXF393249:JYB393251 KHB393249:KHX393251 KQX393249:KRT393251 LAT393249:LBP393251 LKP393249:LLL393251 LUL393249:LVH393251 MEH393249:MFD393251 MOD393249:MOZ393251 MXZ393249:MYV393251 NHV393249:NIR393251 NRR393249:NSN393251 OBN393249:OCJ393251 OLJ393249:OMF393251 OVF393249:OWB393251 PFB393249:PFX393251 POX393249:PPT393251 PYT393249:PZP393251 QIP393249:QJL393251 QSL393249:QTH393251 RCH393249:RDD393251 RMD393249:RMZ393251 RVZ393249:RWV393251 SFV393249:SGR393251 SPR393249:SQN393251 SZN393249:TAJ393251 TJJ393249:TKF393251 TTF393249:TUB393251 UDB393249:UDX393251 UMX393249:UNT393251 UWT393249:UXP393251 VGP393249:VHL393251 VQL393249:VRH393251 WAH393249:WBD393251 WKD393249:WKZ393251 WTZ393249:WUV393251 HN458785:IJ458787 RJ458785:SF458787 ABF458785:ACB458787 ALB458785:ALX458787 AUX458785:AVT458787 BET458785:BFP458787 BOP458785:BPL458787 BYL458785:BZH458787 CIH458785:CJD458787 CSD458785:CSZ458787 DBZ458785:DCV458787 DLV458785:DMR458787 DVR458785:DWN458787 EFN458785:EGJ458787 EPJ458785:EQF458787 EZF458785:FAB458787 FJB458785:FJX458787 FSX458785:FTT458787 GCT458785:GDP458787 GMP458785:GNL458787 GWL458785:GXH458787 HGH458785:HHD458787 HQD458785:HQZ458787 HZZ458785:IAV458787 IJV458785:IKR458787 ITR458785:IUN458787 JDN458785:JEJ458787 JNJ458785:JOF458787 JXF458785:JYB458787 KHB458785:KHX458787 KQX458785:KRT458787 LAT458785:LBP458787 LKP458785:LLL458787 LUL458785:LVH458787 MEH458785:MFD458787 MOD458785:MOZ458787 MXZ458785:MYV458787 NHV458785:NIR458787 NRR458785:NSN458787 OBN458785:OCJ458787 OLJ458785:OMF458787 OVF458785:OWB458787 PFB458785:PFX458787 POX458785:PPT458787 PYT458785:PZP458787 QIP458785:QJL458787 QSL458785:QTH458787 RCH458785:RDD458787 RMD458785:RMZ458787 RVZ458785:RWV458787 SFV458785:SGR458787 SPR458785:SQN458787 SZN458785:TAJ458787 TJJ458785:TKF458787 TTF458785:TUB458787 UDB458785:UDX458787 UMX458785:UNT458787 UWT458785:UXP458787 VGP458785:VHL458787 VQL458785:VRH458787 WAH458785:WBD458787 WKD458785:WKZ458787 WTZ458785:WUV458787 HN524321:IJ524323 RJ524321:SF524323 ABF524321:ACB524323 ALB524321:ALX524323 AUX524321:AVT524323 BET524321:BFP524323 BOP524321:BPL524323 BYL524321:BZH524323 CIH524321:CJD524323 CSD524321:CSZ524323 DBZ524321:DCV524323 DLV524321:DMR524323 DVR524321:DWN524323 EFN524321:EGJ524323 EPJ524321:EQF524323 EZF524321:FAB524323 FJB524321:FJX524323 FSX524321:FTT524323 GCT524321:GDP524323 GMP524321:GNL524323 GWL524321:GXH524323 HGH524321:HHD524323 HQD524321:HQZ524323 HZZ524321:IAV524323 IJV524321:IKR524323 ITR524321:IUN524323 JDN524321:JEJ524323 JNJ524321:JOF524323 JXF524321:JYB524323 KHB524321:KHX524323 KQX524321:KRT524323 LAT524321:LBP524323 LKP524321:LLL524323 LUL524321:LVH524323 MEH524321:MFD524323 MOD524321:MOZ524323 MXZ524321:MYV524323 NHV524321:NIR524323 NRR524321:NSN524323 OBN524321:OCJ524323 OLJ524321:OMF524323 OVF524321:OWB524323 PFB524321:PFX524323 POX524321:PPT524323 PYT524321:PZP524323 QIP524321:QJL524323 QSL524321:QTH524323 RCH524321:RDD524323 RMD524321:RMZ524323 RVZ524321:RWV524323 SFV524321:SGR524323 SPR524321:SQN524323 SZN524321:TAJ524323 TJJ524321:TKF524323 TTF524321:TUB524323 UDB524321:UDX524323 UMX524321:UNT524323 UWT524321:UXP524323 VGP524321:VHL524323 VQL524321:VRH524323 WAH524321:WBD524323 WKD524321:WKZ524323 WTZ524321:WUV524323 HN589857:IJ589859 RJ589857:SF589859 ABF589857:ACB589859 ALB589857:ALX589859 AUX589857:AVT589859 BET589857:BFP589859 BOP589857:BPL589859 BYL589857:BZH589859 CIH589857:CJD589859 CSD589857:CSZ589859 DBZ589857:DCV589859 DLV589857:DMR589859 DVR589857:DWN589859 EFN589857:EGJ589859 EPJ589857:EQF589859 EZF589857:FAB589859 FJB589857:FJX589859 FSX589857:FTT589859 GCT589857:GDP589859 GMP589857:GNL589859 GWL589857:GXH589859 HGH589857:HHD589859 HQD589857:HQZ589859 HZZ589857:IAV589859 IJV589857:IKR589859 ITR589857:IUN589859 JDN589857:JEJ589859 JNJ589857:JOF589859 JXF589857:JYB589859 KHB589857:KHX589859 KQX589857:KRT589859 LAT589857:LBP589859 LKP589857:LLL589859 LUL589857:LVH589859 MEH589857:MFD589859 MOD589857:MOZ589859 MXZ589857:MYV589859 NHV589857:NIR589859 NRR589857:NSN589859 OBN589857:OCJ589859 OLJ589857:OMF589859 OVF589857:OWB589859 PFB589857:PFX589859 POX589857:PPT589859 PYT589857:PZP589859 QIP589857:QJL589859 QSL589857:QTH589859 RCH589857:RDD589859 RMD589857:RMZ589859 RVZ589857:RWV589859 SFV589857:SGR589859 SPR589857:SQN589859 SZN589857:TAJ589859 TJJ589857:TKF589859 TTF589857:TUB589859 UDB589857:UDX589859 UMX589857:UNT589859 UWT589857:UXP589859 VGP589857:VHL589859 VQL589857:VRH589859 WAH589857:WBD589859 WKD589857:WKZ589859 WTZ589857:WUV589859 HN655393:IJ655395 RJ655393:SF655395 ABF655393:ACB655395 ALB655393:ALX655395 AUX655393:AVT655395 BET655393:BFP655395 BOP655393:BPL655395 BYL655393:BZH655395 CIH655393:CJD655395 CSD655393:CSZ655395 DBZ655393:DCV655395 DLV655393:DMR655395 DVR655393:DWN655395 EFN655393:EGJ655395 EPJ655393:EQF655395 EZF655393:FAB655395 FJB655393:FJX655395 FSX655393:FTT655395 GCT655393:GDP655395 GMP655393:GNL655395 GWL655393:GXH655395 HGH655393:HHD655395 HQD655393:HQZ655395 HZZ655393:IAV655395 IJV655393:IKR655395 ITR655393:IUN655395 JDN655393:JEJ655395 JNJ655393:JOF655395 JXF655393:JYB655395 KHB655393:KHX655395 KQX655393:KRT655395 LAT655393:LBP655395 LKP655393:LLL655395 LUL655393:LVH655395 MEH655393:MFD655395 MOD655393:MOZ655395 MXZ655393:MYV655395 NHV655393:NIR655395 NRR655393:NSN655395 OBN655393:OCJ655395 OLJ655393:OMF655395 OVF655393:OWB655395 PFB655393:PFX655395 POX655393:PPT655395 PYT655393:PZP655395 QIP655393:QJL655395 QSL655393:QTH655395 RCH655393:RDD655395 RMD655393:RMZ655395 RVZ655393:RWV655395 SFV655393:SGR655395 SPR655393:SQN655395 SZN655393:TAJ655395 TJJ655393:TKF655395 TTF655393:TUB655395 UDB655393:UDX655395 UMX655393:UNT655395 UWT655393:UXP655395 VGP655393:VHL655395 VQL655393:VRH655395 WAH655393:WBD655395 WKD655393:WKZ655395 WTZ655393:WUV655395 HN720929:IJ720931 RJ720929:SF720931 ABF720929:ACB720931 ALB720929:ALX720931 AUX720929:AVT720931 BET720929:BFP720931 BOP720929:BPL720931 BYL720929:BZH720931 CIH720929:CJD720931 CSD720929:CSZ720931 DBZ720929:DCV720931 DLV720929:DMR720931 DVR720929:DWN720931 EFN720929:EGJ720931 EPJ720929:EQF720931 EZF720929:FAB720931 FJB720929:FJX720931 FSX720929:FTT720931 GCT720929:GDP720931 GMP720929:GNL720931 GWL720929:GXH720931 HGH720929:HHD720931 HQD720929:HQZ720931 HZZ720929:IAV720931 IJV720929:IKR720931 ITR720929:IUN720931 JDN720929:JEJ720931 JNJ720929:JOF720931 JXF720929:JYB720931 KHB720929:KHX720931 KQX720929:KRT720931 LAT720929:LBP720931 LKP720929:LLL720931 LUL720929:LVH720931 MEH720929:MFD720931 MOD720929:MOZ720931 MXZ720929:MYV720931 NHV720929:NIR720931 NRR720929:NSN720931 OBN720929:OCJ720931 OLJ720929:OMF720931 OVF720929:OWB720931 PFB720929:PFX720931 POX720929:PPT720931 PYT720929:PZP720931 QIP720929:QJL720931 QSL720929:QTH720931 RCH720929:RDD720931 RMD720929:RMZ720931 RVZ720929:RWV720931 SFV720929:SGR720931 SPR720929:SQN720931 SZN720929:TAJ720931 TJJ720929:TKF720931 TTF720929:TUB720931 UDB720929:UDX720931 UMX720929:UNT720931 UWT720929:UXP720931 VGP720929:VHL720931 VQL720929:VRH720931 WAH720929:WBD720931 WKD720929:WKZ720931 WTZ720929:WUV720931 HN786465:IJ786467 RJ786465:SF786467 ABF786465:ACB786467 ALB786465:ALX786467 AUX786465:AVT786467 BET786465:BFP786467 BOP786465:BPL786467 BYL786465:BZH786467 CIH786465:CJD786467 CSD786465:CSZ786467 DBZ786465:DCV786467 DLV786465:DMR786467 DVR786465:DWN786467 EFN786465:EGJ786467 EPJ786465:EQF786467 EZF786465:FAB786467 FJB786465:FJX786467 FSX786465:FTT786467 GCT786465:GDP786467 GMP786465:GNL786467 GWL786465:GXH786467 HGH786465:HHD786467 HQD786465:HQZ786467 HZZ786465:IAV786467 IJV786465:IKR786467 ITR786465:IUN786467 JDN786465:JEJ786467 JNJ786465:JOF786467 JXF786465:JYB786467 KHB786465:KHX786467 KQX786465:KRT786467 LAT786465:LBP786467 LKP786465:LLL786467 LUL786465:LVH786467 MEH786465:MFD786467 MOD786465:MOZ786467 MXZ786465:MYV786467 NHV786465:NIR786467 NRR786465:NSN786467 OBN786465:OCJ786467 OLJ786465:OMF786467 OVF786465:OWB786467 PFB786465:PFX786467 POX786465:PPT786467 PYT786465:PZP786467 QIP786465:QJL786467 QSL786465:QTH786467 RCH786465:RDD786467 RMD786465:RMZ786467 RVZ786465:RWV786467 SFV786465:SGR786467 SPR786465:SQN786467 SZN786465:TAJ786467 TJJ786465:TKF786467 TTF786465:TUB786467 UDB786465:UDX786467 UMX786465:UNT786467 UWT786465:UXP786467 VGP786465:VHL786467 VQL786465:VRH786467 WAH786465:WBD786467 WKD786465:WKZ786467 WTZ786465:WUV786467 HN852001:IJ852003 RJ852001:SF852003 ABF852001:ACB852003 ALB852001:ALX852003 AUX852001:AVT852003 BET852001:BFP852003 BOP852001:BPL852003 BYL852001:BZH852003 CIH852001:CJD852003 CSD852001:CSZ852003 DBZ852001:DCV852003 DLV852001:DMR852003 DVR852001:DWN852003 EFN852001:EGJ852003 EPJ852001:EQF852003 EZF852001:FAB852003 FJB852001:FJX852003 FSX852001:FTT852003 GCT852001:GDP852003 GMP852001:GNL852003 GWL852001:GXH852003 HGH852001:HHD852003 HQD852001:HQZ852003 HZZ852001:IAV852003 IJV852001:IKR852003 ITR852001:IUN852003 JDN852001:JEJ852003 JNJ852001:JOF852003 JXF852001:JYB852003 KHB852001:KHX852003 KQX852001:KRT852003 LAT852001:LBP852003 LKP852001:LLL852003 LUL852001:LVH852003 MEH852001:MFD852003 MOD852001:MOZ852003 MXZ852001:MYV852003 NHV852001:NIR852003 NRR852001:NSN852003 OBN852001:OCJ852003 OLJ852001:OMF852003 OVF852001:OWB852003 PFB852001:PFX852003 POX852001:PPT852003 PYT852001:PZP852003 QIP852001:QJL852003 QSL852001:QTH852003 RCH852001:RDD852003 RMD852001:RMZ852003 RVZ852001:RWV852003 SFV852001:SGR852003 SPR852001:SQN852003 SZN852001:TAJ852003 TJJ852001:TKF852003 TTF852001:TUB852003 UDB852001:UDX852003 UMX852001:UNT852003 UWT852001:UXP852003 VGP852001:VHL852003 VQL852001:VRH852003 WAH852001:WBD852003 WKD852001:WKZ852003 WTZ852001:WUV852003 HN917537:IJ917539 RJ917537:SF917539 ABF917537:ACB917539 ALB917537:ALX917539 AUX917537:AVT917539 BET917537:BFP917539 BOP917537:BPL917539 BYL917537:BZH917539 CIH917537:CJD917539 CSD917537:CSZ917539 DBZ917537:DCV917539 DLV917537:DMR917539 DVR917537:DWN917539 EFN917537:EGJ917539 EPJ917537:EQF917539 EZF917537:FAB917539 FJB917537:FJX917539 FSX917537:FTT917539 GCT917537:GDP917539 GMP917537:GNL917539 GWL917537:GXH917539 HGH917537:HHD917539 HQD917537:HQZ917539 HZZ917537:IAV917539 IJV917537:IKR917539 ITR917537:IUN917539 JDN917537:JEJ917539 JNJ917537:JOF917539 JXF917537:JYB917539 KHB917537:KHX917539 KQX917537:KRT917539 LAT917537:LBP917539 LKP917537:LLL917539 LUL917537:LVH917539 MEH917537:MFD917539 MOD917537:MOZ917539 MXZ917537:MYV917539 NHV917537:NIR917539 NRR917537:NSN917539 OBN917537:OCJ917539 OLJ917537:OMF917539 OVF917537:OWB917539 PFB917537:PFX917539 POX917537:PPT917539 PYT917537:PZP917539 QIP917537:QJL917539 QSL917537:QTH917539 RCH917537:RDD917539 RMD917537:RMZ917539 RVZ917537:RWV917539 SFV917537:SGR917539 SPR917537:SQN917539 SZN917537:TAJ917539 TJJ917537:TKF917539 TTF917537:TUB917539 UDB917537:UDX917539 UMX917537:UNT917539 UWT917537:UXP917539 VGP917537:VHL917539 VQL917537:VRH917539 WAH917537:WBD917539 WKD917537:WKZ917539 WTZ917537:WUV917539 HN983073:IJ983075 RJ983073:SF983075 ABF983073:ACB983075 ALB983073:ALX983075 AUX983073:AVT983075 BET983073:BFP983075 BOP983073:BPL983075 BYL983073:BZH983075 CIH983073:CJD983075 CSD983073:CSZ983075 DBZ983073:DCV983075 DLV983073:DMR983075 DVR983073:DWN983075 EFN983073:EGJ983075 EPJ983073:EQF983075 EZF983073:FAB983075 FJB983073:FJX983075 FSX983073:FTT983075 GCT983073:GDP983075 GMP983073:GNL983075 GWL983073:GXH983075 HGH983073:HHD983075 HQD983073:HQZ983075 HZZ983073:IAV983075 IJV983073:IKR983075 ITR983073:IUN983075 JDN983073:JEJ983075 JNJ983073:JOF983075 JXF983073:JYB983075 KHB983073:KHX983075 KQX983073:KRT983075 LAT983073:LBP983075 LKP983073:LLL983075 LUL983073:LVH983075 MEH983073:MFD983075 MOD983073:MOZ983075 MXZ983073:MYV983075 NHV983073:NIR983075 NRR983073:NSN983075 OBN983073:OCJ983075 OLJ983073:OMF983075 OVF983073:OWB983075 PFB983073:PFX983075 POX983073:PPT983075 PYT983073:PZP983075 QIP983073:QJL983075 QSL983073:QTH983075 RCH983073:RDD983075 RMD983073:RMZ983075 RVZ983073:RWV983075 SFV983073:SGR983075 SPR983073:SQN983075 SZN983073:TAJ983075 TJJ983073:TKF983075 TTF983073:TUB983075 UDB983073:UDX983075 UMX983073:UNT983075 UWT983073:UXP983075 VGP983073:VHL983075 VQL983073:VRH983075 WAH983073:WBD983075 WKD983073:WKZ983075 WTZ983073:WUV983075 M65552:M65553 HU65552:HU65553 RQ65552:RQ65553 ABM65552:ABM65553 ALI65552:ALI65553 AVE65552:AVE65553 BFA65552:BFA65553 BOW65552:BOW65553 BYS65552:BYS65553 CIO65552:CIO65553 CSK65552:CSK65553 DCG65552:DCG65553 DMC65552:DMC65553 DVY65552:DVY65553 EFU65552:EFU65553 EPQ65552:EPQ65553 EZM65552:EZM65553 FJI65552:FJI65553 FTE65552:FTE65553 GDA65552:GDA65553 GMW65552:GMW65553 GWS65552:GWS65553 HGO65552:HGO65553 HQK65552:HQK65553 IAG65552:IAG65553 IKC65552:IKC65553 ITY65552:ITY65553 JDU65552:JDU65553 JNQ65552:JNQ65553 JXM65552:JXM65553 KHI65552:KHI65553 KRE65552:KRE65553 LBA65552:LBA65553 LKW65552:LKW65553 LUS65552:LUS65553 MEO65552:MEO65553 MOK65552:MOK65553 MYG65552:MYG65553 NIC65552:NIC65553 NRY65552:NRY65553 OBU65552:OBU65553 OLQ65552:OLQ65553 OVM65552:OVM65553 PFI65552:PFI65553 PPE65552:PPE65553 PZA65552:PZA65553 QIW65552:QIW65553 QSS65552:QSS65553 RCO65552:RCO65553 RMK65552:RMK65553 RWG65552:RWG65553 SGC65552:SGC65553 SPY65552:SPY65553 SZU65552:SZU65553 TJQ65552:TJQ65553 TTM65552:TTM65553 UDI65552:UDI65553 UNE65552:UNE65553 UXA65552:UXA65553 VGW65552:VGW65553 VQS65552:VQS65553 WAO65552:WAO65553 WKK65552:WKK65553 WUG65552:WUG65553 M131088:M131089 HU131088:HU131089 RQ131088:RQ131089 ABM131088:ABM131089 ALI131088:ALI131089 AVE131088:AVE131089 BFA131088:BFA131089 BOW131088:BOW131089 BYS131088:BYS131089 CIO131088:CIO131089 CSK131088:CSK131089 DCG131088:DCG131089 DMC131088:DMC131089 DVY131088:DVY131089 EFU131088:EFU131089 EPQ131088:EPQ131089 EZM131088:EZM131089 FJI131088:FJI131089 FTE131088:FTE131089 GDA131088:GDA131089 GMW131088:GMW131089 GWS131088:GWS131089 HGO131088:HGO131089 HQK131088:HQK131089 IAG131088:IAG131089 IKC131088:IKC131089 ITY131088:ITY131089 JDU131088:JDU131089 JNQ131088:JNQ131089 JXM131088:JXM131089 KHI131088:KHI131089 KRE131088:KRE131089 LBA131088:LBA131089 LKW131088:LKW131089 LUS131088:LUS131089 MEO131088:MEO131089 MOK131088:MOK131089 MYG131088:MYG131089 NIC131088:NIC131089 NRY131088:NRY131089 OBU131088:OBU131089 OLQ131088:OLQ131089 OVM131088:OVM131089 PFI131088:PFI131089 PPE131088:PPE131089 PZA131088:PZA131089 QIW131088:QIW131089 QSS131088:QSS131089 RCO131088:RCO131089 RMK131088:RMK131089 RWG131088:RWG131089 SGC131088:SGC131089 SPY131088:SPY131089 SZU131088:SZU131089 TJQ131088:TJQ131089 TTM131088:TTM131089 UDI131088:UDI131089 UNE131088:UNE131089 UXA131088:UXA131089 VGW131088:VGW131089 VQS131088:VQS131089 WAO131088:WAO131089 WKK131088:WKK131089 WUG131088:WUG131089 M196624:M196625 HU196624:HU196625 RQ196624:RQ196625 ABM196624:ABM196625 ALI196624:ALI196625 AVE196624:AVE196625 BFA196624:BFA196625 BOW196624:BOW196625 BYS196624:BYS196625 CIO196624:CIO196625 CSK196624:CSK196625 DCG196624:DCG196625 DMC196624:DMC196625 DVY196624:DVY196625 EFU196624:EFU196625 EPQ196624:EPQ196625 EZM196624:EZM196625 FJI196624:FJI196625 FTE196624:FTE196625 GDA196624:GDA196625 GMW196624:GMW196625 GWS196624:GWS196625 HGO196624:HGO196625 HQK196624:HQK196625 IAG196624:IAG196625 IKC196624:IKC196625 ITY196624:ITY196625 JDU196624:JDU196625 JNQ196624:JNQ196625 JXM196624:JXM196625 KHI196624:KHI196625 KRE196624:KRE196625 LBA196624:LBA196625 LKW196624:LKW196625 LUS196624:LUS196625 MEO196624:MEO196625 MOK196624:MOK196625 MYG196624:MYG196625 NIC196624:NIC196625 NRY196624:NRY196625 OBU196624:OBU196625 OLQ196624:OLQ196625 OVM196624:OVM196625 PFI196624:PFI196625 PPE196624:PPE196625 PZA196624:PZA196625 QIW196624:QIW196625 QSS196624:QSS196625 RCO196624:RCO196625 RMK196624:RMK196625 RWG196624:RWG196625 SGC196624:SGC196625 SPY196624:SPY196625 SZU196624:SZU196625 TJQ196624:TJQ196625 TTM196624:TTM196625 UDI196624:UDI196625 UNE196624:UNE196625 UXA196624:UXA196625 VGW196624:VGW196625 VQS196624:VQS196625 WAO196624:WAO196625 WKK196624:WKK196625 WUG196624:WUG196625 M262160:M262161 HU262160:HU262161 RQ262160:RQ262161 ABM262160:ABM262161 ALI262160:ALI262161 AVE262160:AVE262161 BFA262160:BFA262161 BOW262160:BOW262161 BYS262160:BYS262161 CIO262160:CIO262161 CSK262160:CSK262161 DCG262160:DCG262161 DMC262160:DMC262161 DVY262160:DVY262161 EFU262160:EFU262161 EPQ262160:EPQ262161 EZM262160:EZM262161 FJI262160:FJI262161 FTE262160:FTE262161 GDA262160:GDA262161 GMW262160:GMW262161 GWS262160:GWS262161 HGO262160:HGO262161 HQK262160:HQK262161 IAG262160:IAG262161 IKC262160:IKC262161 ITY262160:ITY262161 JDU262160:JDU262161 JNQ262160:JNQ262161 JXM262160:JXM262161 KHI262160:KHI262161 KRE262160:KRE262161 LBA262160:LBA262161 LKW262160:LKW262161 LUS262160:LUS262161 MEO262160:MEO262161 MOK262160:MOK262161 MYG262160:MYG262161 NIC262160:NIC262161 NRY262160:NRY262161 OBU262160:OBU262161 OLQ262160:OLQ262161 OVM262160:OVM262161 PFI262160:PFI262161 PPE262160:PPE262161 PZA262160:PZA262161 QIW262160:QIW262161 QSS262160:QSS262161 RCO262160:RCO262161 RMK262160:RMK262161 RWG262160:RWG262161 SGC262160:SGC262161 SPY262160:SPY262161 SZU262160:SZU262161 TJQ262160:TJQ262161 TTM262160:TTM262161 UDI262160:UDI262161 UNE262160:UNE262161 UXA262160:UXA262161 VGW262160:VGW262161 VQS262160:VQS262161 WAO262160:WAO262161 WKK262160:WKK262161 WUG262160:WUG262161 M327696:M327697 HU327696:HU327697 RQ327696:RQ327697 ABM327696:ABM327697 ALI327696:ALI327697 AVE327696:AVE327697 BFA327696:BFA327697 BOW327696:BOW327697 BYS327696:BYS327697 CIO327696:CIO327697 CSK327696:CSK327697 DCG327696:DCG327697 DMC327696:DMC327697 DVY327696:DVY327697 EFU327696:EFU327697 EPQ327696:EPQ327697 EZM327696:EZM327697 FJI327696:FJI327697 FTE327696:FTE327697 GDA327696:GDA327697 GMW327696:GMW327697 GWS327696:GWS327697 HGO327696:HGO327697 HQK327696:HQK327697 IAG327696:IAG327697 IKC327696:IKC327697 ITY327696:ITY327697 JDU327696:JDU327697 JNQ327696:JNQ327697 JXM327696:JXM327697 KHI327696:KHI327697 KRE327696:KRE327697 LBA327696:LBA327697 LKW327696:LKW327697 LUS327696:LUS327697 MEO327696:MEO327697 MOK327696:MOK327697 MYG327696:MYG327697 NIC327696:NIC327697 NRY327696:NRY327697 OBU327696:OBU327697 OLQ327696:OLQ327697 OVM327696:OVM327697 PFI327696:PFI327697 PPE327696:PPE327697 PZA327696:PZA327697 QIW327696:QIW327697 QSS327696:QSS327697 RCO327696:RCO327697 RMK327696:RMK327697 RWG327696:RWG327697 SGC327696:SGC327697 SPY327696:SPY327697 SZU327696:SZU327697 TJQ327696:TJQ327697 TTM327696:TTM327697 UDI327696:UDI327697 UNE327696:UNE327697 UXA327696:UXA327697 VGW327696:VGW327697 VQS327696:VQS327697 WAO327696:WAO327697 WKK327696:WKK327697 WUG327696:WUG327697 M393232:M393233 HU393232:HU393233 RQ393232:RQ393233 ABM393232:ABM393233 ALI393232:ALI393233 AVE393232:AVE393233 BFA393232:BFA393233 BOW393232:BOW393233 BYS393232:BYS393233 CIO393232:CIO393233 CSK393232:CSK393233 DCG393232:DCG393233 DMC393232:DMC393233 DVY393232:DVY393233 EFU393232:EFU393233 EPQ393232:EPQ393233 EZM393232:EZM393233 FJI393232:FJI393233 FTE393232:FTE393233 GDA393232:GDA393233 GMW393232:GMW393233 GWS393232:GWS393233 HGO393232:HGO393233 HQK393232:HQK393233 IAG393232:IAG393233 IKC393232:IKC393233 ITY393232:ITY393233 JDU393232:JDU393233 JNQ393232:JNQ393233 JXM393232:JXM393233 KHI393232:KHI393233 KRE393232:KRE393233 LBA393232:LBA393233 LKW393232:LKW393233 LUS393232:LUS393233 MEO393232:MEO393233 MOK393232:MOK393233 MYG393232:MYG393233 NIC393232:NIC393233 NRY393232:NRY393233 OBU393232:OBU393233 OLQ393232:OLQ393233 OVM393232:OVM393233 PFI393232:PFI393233 PPE393232:PPE393233 PZA393232:PZA393233 QIW393232:QIW393233 QSS393232:QSS393233 RCO393232:RCO393233 RMK393232:RMK393233 RWG393232:RWG393233 SGC393232:SGC393233 SPY393232:SPY393233 SZU393232:SZU393233 TJQ393232:TJQ393233 TTM393232:TTM393233 UDI393232:UDI393233 UNE393232:UNE393233 UXA393232:UXA393233 VGW393232:VGW393233 VQS393232:VQS393233 WAO393232:WAO393233 WKK393232:WKK393233 WUG393232:WUG393233 M458768:M458769 HU458768:HU458769 RQ458768:RQ458769 ABM458768:ABM458769 ALI458768:ALI458769 AVE458768:AVE458769 BFA458768:BFA458769 BOW458768:BOW458769 BYS458768:BYS458769 CIO458768:CIO458769 CSK458768:CSK458769 DCG458768:DCG458769 DMC458768:DMC458769 DVY458768:DVY458769 EFU458768:EFU458769 EPQ458768:EPQ458769 EZM458768:EZM458769 FJI458768:FJI458769 FTE458768:FTE458769 GDA458768:GDA458769 GMW458768:GMW458769 GWS458768:GWS458769 HGO458768:HGO458769 HQK458768:HQK458769 IAG458768:IAG458769 IKC458768:IKC458769 ITY458768:ITY458769 JDU458768:JDU458769 JNQ458768:JNQ458769 JXM458768:JXM458769 KHI458768:KHI458769 KRE458768:KRE458769 LBA458768:LBA458769 LKW458768:LKW458769 LUS458768:LUS458769 MEO458768:MEO458769 MOK458768:MOK458769 MYG458768:MYG458769 NIC458768:NIC458769 NRY458768:NRY458769 OBU458768:OBU458769 OLQ458768:OLQ458769 OVM458768:OVM458769 PFI458768:PFI458769 PPE458768:PPE458769 PZA458768:PZA458769 QIW458768:QIW458769 QSS458768:QSS458769 RCO458768:RCO458769 RMK458768:RMK458769 RWG458768:RWG458769 SGC458768:SGC458769 SPY458768:SPY458769 SZU458768:SZU458769 TJQ458768:TJQ458769 TTM458768:TTM458769 UDI458768:UDI458769 UNE458768:UNE458769 UXA458768:UXA458769 VGW458768:VGW458769 VQS458768:VQS458769 WAO458768:WAO458769 WKK458768:WKK458769 WUG458768:WUG458769 M524304:M524305 HU524304:HU524305 RQ524304:RQ524305 ABM524304:ABM524305 ALI524304:ALI524305 AVE524304:AVE524305 BFA524304:BFA524305 BOW524304:BOW524305 BYS524304:BYS524305 CIO524304:CIO524305 CSK524304:CSK524305 DCG524304:DCG524305 DMC524304:DMC524305 DVY524304:DVY524305 EFU524304:EFU524305 EPQ524304:EPQ524305 EZM524304:EZM524305 FJI524304:FJI524305 FTE524304:FTE524305 GDA524304:GDA524305 GMW524304:GMW524305 GWS524304:GWS524305 HGO524304:HGO524305 HQK524304:HQK524305 IAG524304:IAG524305 IKC524304:IKC524305 ITY524304:ITY524305 JDU524304:JDU524305 JNQ524304:JNQ524305 JXM524304:JXM524305 KHI524304:KHI524305 KRE524304:KRE524305 LBA524304:LBA524305 LKW524304:LKW524305 LUS524304:LUS524305 MEO524304:MEO524305 MOK524304:MOK524305 MYG524304:MYG524305 NIC524304:NIC524305 NRY524304:NRY524305 OBU524304:OBU524305 OLQ524304:OLQ524305 OVM524304:OVM524305 PFI524304:PFI524305 PPE524304:PPE524305 PZA524304:PZA524305 QIW524304:QIW524305 QSS524304:QSS524305 RCO524304:RCO524305 RMK524304:RMK524305 RWG524304:RWG524305 SGC524304:SGC524305 SPY524304:SPY524305 SZU524304:SZU524305 TJQ524304:TJQ524305 TTM524304:TTM524305 UDI524304:UDI524305 UNE524304:UNE524305 UXA524304:UXA524305 VGW524304:VGW524305 VQS524304:VQS524305 WAO524304:WAO524305 WKK524304:WKK524305 WUG524304:WUG524305 M589840:M589841 HU589840:HU589841 RQ589840:RQ589841 ABM589840:ABM589841 ALI589840:ALI589841 AVE589840:AVE589841 BFA589840:BFA589841 BOW589840:BOW589841 BYS589840:BYS589841 CIO589840:CIO589841 CSK589840:CSK589841 DCG589840:DCG589841 DMC589840:DMC589841 DVY589840:DVY589841 EFU589840:EFU589841 EPQ589840:EPQ589841 EZM589840:EZM589841 FJI589840:FJI589841 FTE589840:FTE589841 GDA589840:GDA589841 GMW589840:GMW589841 GWS589840:GWS589841 HGO589840:HGO589841 HQK589840:HQK589841 IAG589840:IAG589841 IKC589840:IKC589841 ITY589840:ITY589841 JDU589840:JDU589841 JNQ589840:JNQ589841 JXM589840:JXM589841 KHI589840:KHI589841 KRE589840:KRE589841 LBA589840:LBA589841 LKW589840:LKW589841 LUS589840:LUS589841 MEO589840:MEO589841 MOK589840:MOK589841 MYG589840:MYG589841 NIC589840:NIC589841 NRY589840:NRY589841 OBU589840:OBU589841 OLQ589840:OLQ589841 OVM589840:OVM589841 PFI589840:PFI589841 PPE589840:PPE589841 PZA589840:PZA589841 QIW589840:QIW589841 QSS589840:QSS589841 RCO589840:RCO589841 RMK589840:RMK589841 RWG589840:RWG589841 SGC589840:SGC589841 SPY589840:SPY589841 SZU589840:SZU589841 TJQ589840:TJQ589841 TTM589840:TTM589841 UDI589840:UDI589841 UNE589840:UNE589841 UXA589840:UXA589841 VGW589840:VGW589841 VQS589840:VQS589841 WAO589840:WAO589841 WKK589840:WKK589841 WUG589840:WUG589841 M655376:M655377 HU655376:HU655377 RQ655376:RQ655377 ABM655376:ABM655377 ALI655376:ALI655377 AVE655376:AVE655377 BFA655376:BFA655377 BOW655376:BOW655377 BYS655376:BYS655377 CIO655376:CIO655377 CSK655376:CSK655377 DCG655376:DCG655377 DMC655376:DMC655377 DVY655376:DVY655377 EFU655376:EFU655377 EPQ655376:EPQ655377 EZM655376:EZM655377 FJI655376:FJI655377 FTE655376:FTE655377 GDA655376:GDA655377 GMW655376:GMW655377 GWS655376:GWS655377 HGO655376:HGO655377 HQK655376:HQK655377 IAG655376:IAG655377 IKC655376:IKC655377 ITY655376:ITY655377 JDU655376:JDU655377 JNQ655376:JNQ655377 JXM655376:JXM655377 KHI655376:KHI655377 KRE655376:KRE655377 LBA655376:LBA655377 LKW655376:LKW655377 LUS655376:LUS655377 MEO655376:MEO655377 MOK655376:MOK655377 MYG655376:MYG655377 NIC655376:NIC655377 NRY655376:NRY655377 OBU655376:OBU655377 OLQ655376:OLQ655377 OVM655376:OVM655377 PFI655376:PFI655377 PPE655376:PPE655377 PZA655376:PZA655377 QIW655376:QIW655377 QSS655376:QSS655377 RCO655376:RCO655377 RMK655376:RMK655377 RWG655376:RWG655377 SGC655376:SGC655377 SPY655376:SPY655377 SZU655376:SZU655377 TJQ655376:TJQ655377 TTM655376:TTM655377 UDI655376:UDI655377 UNE655376:UNE655377 UXA655376:UXA655377 VGW655376:VGW655377 VQS655376:VQS655377 WAO655376:WAO655377 WKK655376:WKK655377 WUG655376:WUG655377 M720912:M720913 HU720912:HU720913 RQ720912:RQ720913 ABM720912:ABM720913 ALI720912:ALI720913 AVE720912:AVE720913 BFA720912:BFA720913 BOW720912:BOW720913 BYS720912:BYS720913 CIO720912:CIO720913 CSK720912:CSK720913 DCG720912:DCG720913 DMC720912:DMC720913 DVY720912:DVY720913 EFU720912:EFU720913 EPQ720912:EPQ720913 EZM720912:EZM720913 FJI720912:FJI720913 FTE720912:FTE720913 GDA720912:GDA720913 GMW720912:GMW720913 GWS720912:GWS720913 HGO720912:HGO720913 HQK720912:HQK720913 IAG720912:IAG720913 IKC720912:IKC720913 ITY720912:ITY720913 JDU720912:JDU720913 JNQ720912:JNQ720913 JXM720912:JXM720913 KHI720912:KHI720913 KRE720912:KRE720913 LBA720912:LBA720913 LKW720912:LKW720913 LUS720912:LUS720913 MEO720912:MEO720913 MOK720912:MOK720913 MYG720912:MYG720913 NIC720912:NIC720913 NRY720912:NRY720913 OBU720912:OBU720913 OLQ720912:OLQ720913 OVM720912:OVM720913 PFI720912:PFI720913 PPE720912:PPE720913 PZA720912:PZA720913 QIW720912:QIW720913 QSS720912:QSS720913 RCO720912:RCO720913 RMK720912:RMK720913 RWG720912:RWG720913 SGC720912:SGC720913 SPY720912:SPY720913 SZU720912:SZU720913 TJQ720912:TJQ720913 TTM720912:TTM720913 UDI720912:UDI720913 UNE720912:UNE720913 UXA720912:UXA720913 VGW720912:VGW720913 VQS720912:VQS720913 WAO720912:WAO720913 WKK720912:WKK720913 WUG720912:WUG720913 M786448:M786449 HU786448:HU786449 RQ786448:RQ786449 ABM786448:ABM786449 ALI786448:ALI786449 AVE786448:AVE786449 BFA786448:BFA786449 BOW786448:BOW786449 BYS786448:BYS786449 CIO786448:CIO786449 CSK786448:CSK786449 DCG786448:DCG786449 DMC786448:DMC786449 DVY786448:DVY786449 EFU786448:EFU786449 EPQ786448:EPQ786449 EZM786448:EZM786449 FJI786448:FJI786449 FTE786448:FTE786449 GDA786448:GDA786449 GMW786448:GMW786449 GWS786448:GWS786449 HGO786448:HGO786449 HQK786448:HQK786449 IAG786448:IAG786449 IKC786448:IKC786449 ITY786448:ITY786449 JDU786448:JDU786449 JNQ786448:JNQ786449 JXM786448:JXM786449 KHI786448:KHI786449 KRE786448:KRE786449 LBA786448:LBA786449 LKW786448:LKW786449 LUS786448:LUS786449 MEO786448:MEO786449 MOK786448:MOK786449 MYG786448:MYG786449 NIC786448:NIC786449 NRY786448:NRY786449 OBU786448:OBU786449 OLQ786448:OLQ786449 OVM786448:OVM786449 PFI786448:PFI786449 PPE786448:PPE786449 PZA786448:PZA786449 QIW786448:QIW786449 QSS786448:QSS786449 RCO786448:RCO786449 RMK786448:RMK786449 RWG786448:RWG786449 SGC786448:SGC786449 SPY786448:SPY786449 SZU786448:SZU786449 TJQ786448:TJQ786449 TTM786448:TTM786449 UDI786448:UDI786449 UNE786448:UNE786449 UXA786448:UXA786449 VGW786448:VGW786449 VQS786448:VQS786449 WAO786448:WAO786449 WKK786448:WKK786449 WUG786448:WUG786449 M851984:M851985 HU851984:HU851985 RQ851984:RQ851985 ABM851984:ABM851985 ALI851984:ALI851985 AVE851984:AVE851985 BFA851984:BFA851985 BOW851984:BOW851985 BYS851984:BYS851985 CIO851984:CIO851985 CSK851984:CSK851985 DCG851984:DCG851985 DMC851984:DMC851985 DVY851984:DVY851985 EFU851984:EFU851985 EPQ851984:EPQ851985 EZM851984:EZM851985 FJI851984:FJI851985 FTE851984:FTE851985 GDA851984:GDA851985 GMW851984:GMW851985 GWS851984:GWS851985 HGO851984:HGO851985 HQK851984:HQK851985 IAG851984:IAG851985 IKC851984:IKC851985 ITY851984:ITY851985 JDU851984:JDU851985 JNQ851984:JNQ851985 JXM851984:JXM851985 KHI851984:KHI851985 KRE851984:KRE851985 LBA851984:LBA851985 LKW851984:LKW851985 LUS851984:LUS851985 MEO851984:MEO851985 MOK851984:MOK851985 MYG851984:MYG851985 NIC851984:NIC851985 NRY851984:NRY851985 OBU851984:OBU851985 OLQ851984:OLQ851985 OVM851984:OVM851985 PFI851984:PFI851985 PPE851984:PPE851985 PZA851984:PZA851985 QIW851984:QIW851985 QSS851984:QSS851985 RCO851984:RCO851985 RMK851984:RMK851985 RWG851984:RWG851985 SGC851984:SGC851985 SPY851984:SPY851985 SZU851984:SZU851985 TJQ851984:TJQ851985 TTM851984:TTM851985 UDI851984:UDI851985 UNE851984:UNE851985 UXA851984:UXA851985 VGW851984:VGW851985 VQS851984:VQS851985 WAO851984:WAO851985 WKK851984:WKK851985 WUG851984:WUG851985 M917520:M917521 HU917520:HU917521 RQ917520:RQ917521 ABM917520:ABM917521 ALI917520:ALI917521 AVE917520:AVE917521 BFA917520:BFA917521 BOW917520:BOW917521 BYS917520:BYS917521 CIO917520:CIO917521 CSK917520:CSK917521 DCG917520:DCG917521 DMC917520:DMC917521 DVY917520:DVY917521 EFU917520:EFU917521 EPQ917520:EPQ917521 EZM917520:EZM917521 FJI917520:FJI917521 FTE917520:FTE917521 GDA917520:GDA917521 GMW917520:GMW917521 GWS917520:GWS917521 HGO917520:HGO917521 HQK917520:HQK917521 IAG917520:IAG917521 IKC917520:IKC917521 ITY917520:ITY917521 JDU917520:JDU917521 JNQ917520:JNQ917521 JXM917520:JXM917521 KHI917520:KHI917521 KRE917520:KRE917521 LBA917520:LBA917521 LKW917520:LKW917521 LUS917520:LUS917521 MEO917520:MEO917521 MOK917520:MOK917521 MYG917520:MYG917521 NIC917520:NIC917521 NRY917520:NRY917521 OBU917520:OBU917521 OLQ917520:OLQ917521 OVM917520:OVM917521 PFI917520:PFI917521 PPE917520:PPE917521 PZA917520:PZA917521 QIW917520:QIW917521 QSS917520:QSS917521 RCO917520:RCO917521 RMK917520:RMK917521 RWG917520:RWG917521 SGC917520:SGC917521 SPY917520:SPY917521 SZU917520:SZU917521 TJQ917520:TJQ917521 TTM917520:TTM917521 UDI917520:UDI917521 UNE917520:UNE917521 UXA917520:UXA917521 VGW917520:VGW917521 VQS917520:VQS917521 WAO917520:WAO917521 WKK917520:WKK917521 WUG917520:WUG917521 M983056:M983057 HU983056:HU983057 RQ983056:RQ983057 ABM983056:ABM983057 ALI983056:ALI983057 AVE983056:AVE983057 BFA983056:BFA983057 BOW983056:BOW983057 BYS983056:BYS983057 CIO983056:CIO983057 CSK983056:CSK983057 DCG983056:DCG983057 DMC983056:DMC983057 DVY983056:DVY983057 EFU983056:EFU983057 EPQ983056:EPQ983057 EZM983056:EZM983057 FJI983056:FJI983057 FTE983056:FTE983057 GDA983056:GDA983057 GMW983056:GMW983057 GWS983056:GWS983057 HGO983056:HGO983057 HQK983056:HQK983057 IAG983056:IAG983057 IKC983056:IKC983057 ITY983056:ITY983057 JDU983056:JDU983057 JNQ983056:JNQ983057 JXM983056:JXM983057 KHI983056:KHI983057 KRE983056:KRE983057 LBA983056:LBA983057 LKW983056:LKW983057 LUS983056:LUS983057 MEO983056:MEO983057 MOK983056:MOK983057 MYG983056:MYG983057 NIC983056:NIC983057 NRY983056:NRY983057 OBU983056:OBU983057 OLQ983056:OLQ983057 OVM983056:OVM983057 PFI983056:PFI983057 PPE983056:PPE983057 PZA983056:PZA983057 QIW983056:QIW983057 QSS983056:QSS983057 RCO983056:RCO983057 RMK983056:RMK983057 RWG983056:RWG983057 SGC983056:SGC983057 SPY983056:SPY983057 SZU983056:SZU983057 TJQ983056:TJQ983057 TTM983056:TTM983057 UDI983056:UDI983057 UNE983056:UNE983057 UXA983056:UXA983057 VGW983056:VGW983057 VQS983056:VQS983057 WAO983056:WAO983057 WKK983056:WKK983057 WUG983056:WUG983057 J65546:J65548 HR65546:HR65548 RN65546:RN65548 ABJ65546:ABJ65548 ALF65546:ALF65548 AVB65546:AVB65548 BEX65546:BEX65548 BOT65546:BOT65548 BYP65546:BYP65548 CIL65546:CIL65548 CSH65546:CSH65548 DCD65546:DCD65548 DLZ65546:DLZ65548 DVV65546:DVV65548 EFR65546:EFR65548 EPN65546:EPN65548 EZJ65546:EZJ65548 FJF65546:FJF65548 FTB65546:FTB65548 GCX65546:GCX65548 GMT65546:GMT65548 GWP65546:GWP65548 HGL65546:HGL65548 HQH65546:HQH65548 IAD65546:IAD65548 IJZ65546:IJZ65548 ITV65546:ITV65548 JDR65546:JDR65548 JNN65546:JNN65548 JXJ65546:JXJ65548 KHF65546:KHF65548 KRB65546:KRB65548 LAX65546:LAX65548 LKT65546:LKT65548 LUP65546:LUP65548 MEL65546:MEL65548 MOH65546:MOH65548 MYD65546:MYD65548 NHZ65546:NHZ65548 NRV65546:NRV65548 OBR65546:OBR65548 OLN65546:OLN65548 OVJ65546:OVJ65548 PFF65546:PFF65548 PPB65546:PPB65548 PYX65546:PYX65548 QIT65546:QIT65548 QSP65546:QSP65548 RCL65546:RCL65548 RMH65546:RMH65548 RWD65546:RWD65548 SFZ65546:SFZ65548 SPV65546:SPV65548 SZR65546:SZR65548 TJN65546:TJN65548 TTJ65546:TTJ65548 UDF65546:UDF65548 UNB65546:UNB65548 UWX65546:UWX65548 VGT65546:VGT65548 VQP65546:VQP65548 WAL65546:WAL65548 WKH65546:WKH65548 WUD65546:WUD65548 J131082:J131084 HR131082:HR131084 RN131082:RN131084 ABJ131082:ABJ131084 ALF131082:ALF131084 AVB131082:AVB131084 BEX131082:BEX131084 BOT131082:BOT131084 BYP131082:BYP131084 CIL131082:CIL131084 CSH131082:CSH131084 DCD131082:DCD131084 DLZ131082:DLZ131084 DVV131082:DVV131084 EFR131082:EFR131084 EPN131082:EPN131084 EZJ131082:EZJ131084 FJF131082:FJF131084 FTB131082:FTB131084 GCX131082:GCX131084 GMT131082:GMT131084 GWP131082:GWP131084 HGL131082:HGL131084 HQH131082:HQH131084 IAD131082:IAD131084 IJZ131082:IJZ131084 ITV131082:ITV131084 JDR131082:JDR131084 JNN131082:JNN131084 JXJ131082:JXJ131084 KHF131082:KHF131084 KRB131082:KRB131084 LAX131082:LAX131084 LKT131082:LKT131084 LUP131082:LUP131084 MEL131082:MEL131084 MOH131082:MOH131084 MYD131082:MYD131084 NHZ131082:NHZ131084 NRV131082:NRV131084 OBR131082:OBR131084 OLN131082:OLN131084 OVJ131082:OVJ131084 PFF131082:PFF131084 PPB131082:PPB131084 PYX131082:PYX131084 QIT131082:QIT131084 QSP131082:QSP131084 RCL131082:RCL131084 RMH131082:RMH131084 RWD131082:RWD131084 SFZ131082:SFZ131084 SPV131082:SPV131084 SZR131082:SZR131084 TJN131082:TJN131084 TTJ131082:TTJ131084 UDF131082:UDF131084 UNB131082:UNB131084 UWX131082:UWX131084 VGT131082:VGT131084 VQP131082:VQP131084 WAL131082:WAL131084 WKH131082:WKH131084 WUD131082:WUD131084 J196618:J196620 HR196618:HR196620 RN196618:RN196620 ABJ196618:ABJ196620 ALF196618:ALF196620 AVB196618:AVB196620 BEX196618:BEX196620 BOT196618:BOT196620 BYP196618:BYP196620 CIL196618:CIL196620 CSH196618:CSH196620 DCD196618:DCD196620 DLZ196618:DLZ196620 DVV196618:DVV196620 EFR196618:EFR196620 EPN196618:EPN196620 EZJ196618:EZJ196620 FJF196618:FJF196620 FTB196618:FTB196620 GCX196618:GCX196620 GMT196618:GMT196620 GWP196618:GWP196620 HGL196618:HGL196620 HQH196618:HQH196620 IAD196618:IAD196620 IJZ196618:IJZ196620 ITV196618:ITV196620 JDR196618:JDR196620 JNN196618:JNN196620 JXJ196618:JXJ196620 KHF196618:KHF196620 KRB196618:KRB196620 LAX196618:LAX196620 LKT196618:LKT196620 LUP196618:LUP196620 MEL196618:MEL196620 MOH196618:MOH196620 MYD196618:MYD196620 NHZ196618:NHZ196620 NRV196618:NRV196620 OBR196618:OBR196620 OLN196618:OLN196620 OVJ196618:OVJ196620 PFF196618:PFF196620 PPB196618:PPB196620 PYX196618:PYX196620 QIT196618:QIT196620 QSP196618:QSP196620 RCL196618:RCL196620 RMH196618:RMH196620 RWD196618:RWD196620 SFZ196618:SFZ196620 SPV196618:SPV196620 SZR196618:SZR196620 TJN196618:TJN196620 TTJ196618:TTJ196620 UDF196618:UDF196620 UNB196618:UNB196620 UWX196618:UWX196620 VGT196618:VGT196620 VQP196618:VQP196620 WAL196618:WAL196620 WKH196618:WKH196620 WUD196618:WUD196620 J262154:J262156 HR262154:HR262156 RN262154:RN262156 ABJ262154:ABJ262156 ALF262154:ALF262156 AVB262154:AVB262156 BEX262154:BEX262156 BOT262154:BOT262156 BYP262154:BYP262156 CIL262154:CIL262156 CSH262154:CSH262156 DCD262154:DCD262156 DLZ262154:DLZ262156 DVV262154:DVV262156 EFR262154:EFR262156 EPN262154:EPN262156 EZJ262154:EZJ262156 FJF262154:FJF262156 FTB262154:FTB262156 GCX262154:GCX262156 GMT262154:GMT262156 GWP262154:GWP262156 HGL262154:HGL262156 HQH262154:HQH262156 IAD262154:IAD262156 IJZ262154:IJZ262156 ITV262154:ITV262156 JDR262154:JDR262156 JNN262154:JNN262156 JXJ262154:JXJ262156 KHF262154:KHF262156 KRB262154:KRB262156 LAX262154:LAX262156 LKT262154:LKT262156 LUP262154:LUP262156 MEL262154:MEL262156 MOH262154:MOH262156 MYD262154:MYD262156 NHZ262154:NHZ262156 NRV262154:NRV262156 OBR262154:OBR262156 OLN262154:OLN262156 OVJ262154:OVJ262156 PFF262154:PFF262156 PPB262154:PPB262156 PYX262154:PYX262156 QIT262154:QIT262156 QSP262154:QSP262156 RCL262154:RCL262156 RMH262154:RMH262156 RWD262154:RWD262156 SFZ262154:SFZ262156 SPV262154:SPV262156 SZR262154:SZR262156 TJN262154:TJN262156 TTJ262154:TTJ262156 UDF262154:UDF262156 UNB262154:UNB262156 UWX262154:UWX262156 VGT262154:VGT262156 VQP262154:VQP262156 WAL262154:WAL262156 WKH262154:WKH262156 WUD262154:WUD262156 J327690:J327692 HR327690:HR327692 RN327690:RN327692 ABJ327690:ABJ327692 ALF327690:ALF327692 AVB327690:AVB327692 BEX327690:BEX327692 BOT327690:BOT327692 BYP327690:BYP327692 CIL327690:CIL327692 CSH327690:CSH327692 DCD327690:DCD327692 DLZ327690:DLZ327692 DVV327690:DVV327692 EFR327690:EFR327692 EPN327690:EPN327692 EZJ327690:EZJ327692 FJF327690:FJF327692 FTB327690:FTB327692 GCX327690:GCX327692 GMT327690:GMT327692 GWP327690:GWP327692 HGL327690:HGL327692 HQH327690:HQH327692 IAD327690:IAD327692 IJZ327690:IJZ327692 ITV327690:ITV327692 JDR327690:JDR327692 JNN327690:JNN327692 JXJ327690:JXJ327692 KHF327690:KHF327692 KRB327690:KRB327692 LAX327690:LAX327692 LKT327690:LKT327692 LUP327690:LUP327692 MEL327690:MEL327692 MOH327690:MOH327692 MYD327690:MYD327692 NHZ327690:NHZ327692 NRV327690:NRV327692 OBR327690:OBR327692 OLN327690:OLN327692 OVJ327690:OVJ327692 PFF327690:PFF327692 PPB327690:PPB327692 PYX327690:PYX327692 QIT327690:QIT327692 QSP327690:QSP327692 RCL327690:RCL327692 RMH327690:RMH327692 RWD327690:RWD327692 SFZ327690:SFZ327692 SPV327690:SPV327692 SZR327690:SZR327692 TJN327690:TJN327692 TTJ327690:TTJ327692 UDF327690:UDF327692 UNB327690:UNB327692 UWX327690:UWX327692 VGT327690:VGT327692 VQP327690:VQP327692 WAL327690:WAL327692 WKH327690:WKH327692 WUD327690:WUD327692 J393226:J393228 HR393226:HR393228 RN393226:RN393228 ABJ393226:ABJ393228 ALF393226:ALF393228 AVB393226:AVB393228 BEX393226:BEX393228 BOT393226:BOT393228 BYP393226:BYP393228 CIL393226:CIL393228 CSH393226:CSH393228 DCD393226:DCD393228 DLZ393226:DLZ393228 DVV393226:DVV393228 EFR393226:EFR393228 EPN393226:EPN393228 EZJ393226:EZJ393228 FJF393226:FJF393228 FTB393226:FTB393228 GCX393226:GCX393228 GMT393226:GMT393228 GWP393226:GWP393228 HGL393226:HGL393228 HQH393226:HQH393228 IAD393226:IAD393228 IJZ393226:IJZ393228 ITV393226:ITV393228 JDR393226:JDR393228 JNN393226:JNN393228 JXJ393226:JXJ393228 KHF393226:KHF393228 KRB393226:KRB393228 LAX393226:LAX393228 LKT393226:LKT393228 LUP393226:LUP393228 MEL393226:MEL393228 MOH393226:MOH393228 MYD393226:MYD393228 NHZ393226:NHZ393228 NRV393226:NRV393228 OBR393226:OBR393228 OLN393226:OLN393228 OVJ393226:OVJ393228 PFF393226:PFF393228 PPB393226:PPB393228 PYX393226:PYX393228 QIT393226:QIT393228 QSP393226:QSP393228 RCL393226:RCL393228 RMH393226:RMH393228 RWD393226:RWD393228 SFZ393226:SFZ393228 SPV393226:SPV393228 SZR393226:SZR393228 TJN393226:TJN393228 TTJ393226:TTJ393228 UDF393226:UDF393228 UNB393226:UNB393228 UWX393226:UWX393228 VGT393226:VGT393228 VQP393226:VQP393228 WAL393226:WAL393228 WKH393226:WKH393228 WUD393226:WUD393228 J458762:J458764 HR458762:HR458764 RN458762:RN458764 ABJ458762:ABJ458764 ALF458762:ALF458764 AVB458762:AVB458764 BEX458762:BEX458764 BOT458762:BOT458764 BYP458762:BYP458764 CIL458762:CIL458764 CSH458762:CSH458764 DCD458762:DCD458764 DLZ458762:DLZ458764 DVV458762:DVV458764 EFR458762:EFR458764 EPN458762:EPN458764 EZJ458762:EZJ458764 FJF458762:FJF458764 FTB458762:FTB458764 GCX458762:GCX458764 GMT458762:GMT458764 GWP458762:GWP458764 HGL458762:HGL458764 HQH458762:HQH458764 IAD458762:IAD458764 IJZ458762:IJZ458764 ITV458762:ITV458764 JDR458762:JDR458764 JNN458762:JNN458764 JXJ458762:JXJ458764 KHF458762:KHF458764 KRB458762:KRB458764 LAX458762:LAX458764 LKT458762:LKT458764 LUP458762:LUP458764 MEL458762:MEL458764 MOH458762:MOH458764 MYD458762:MYD458764 NHZ458762:NHZ458764 NRV458762:NRV458764 OBR458762:OBR458764 OLN458762:OLN458764 OVJ458762:OVJ458764 PFF458762:PFF458764 PPB458762:PPB458764 PYX458762:PYX458764 QIT458762:QIT458764 QSP458762:QSP458764 RCL458762:RCL458764 RMH458762:RMH458764 RWD458762:RWD458764 SFZ458762:SFZ458764 SPV458762:SPV458764 SZR458762:SZR458764 TJN458762:TJN458764 TTJ458762:TTJ458764 UDF458762:UDF458764 UNB458762:UNB458764 UWX458762:UWX458764 VGT458762:VGT458764 VQP458762:VQP458764 WAL458762:WAL458764 WKH458762:WKH458764 WUD458762:WUD458764 J524298:J524300 HR524298:HR524300 RN524298:RN524300 ABJ524298:ABJ524300 ALF524298:ALF524300 AVB524298:AVB524300 BEX524298:BEX524300 BOT524298:BOT524300 BYP524298:BYP524300 CIL524298:CIL524300 CSH524298:CSH524300 DCD524298:DCD524300 DLZ524298:DLZ524300 DVV524298:DVV524300 EFR524298:EFR524300 EPN524298:EPN524300 EZJ524298:EZJ524300 FJF524298:FJF524300 FTB524298:FTB524300 GCX524298:GCX524300 GMT524298:GMT524300 GWP524298:GWP524300 HGL524298:HGL524300 HQH524298:HQH524300 IAD524298:IAD524300 IJZ524298:IJZ524300 ITV524298:ITV524300 JDR524298:JDR524300 JNN524298:JNN524300 JXJ524298:JXJ524300 KHF524298:KHF524300 KRB524298:KRB524300 LAX524298:LAX524300 LKT524298:LKT524300 LUP524298:LUP524300 MEL524298:MEL524300 MOH524298:MOH524300 MYD524298:MYD524300 NHZ524298:NHZ524300 NRV524298:NRV524300 OBR524298:OBR524300 OLN524298:OLN524300 OVJ524298:OVJ524300 PFF524298:PFF524300 PPB524298:PPB524300 PYX524298:PYX524300 QIT524298:QIT524300 QSP524298:QSP524300 RCL524298:RCL524300 RMH524298:RMH524300 RWD524298:RWD524300 SFZ524298:SFZ524300 SPV524298:SPV524300 SZR524298:SZR524300 TJN524298:TJN524300 TTJ524298:TTJ524300 UDF524298:UDF524300 UNB524298:UNB524300 UWX524298:UWX524300 VGT524298:VGT524300 VQP524298:VQP524300 WAL524298:WAL524300 WKH524298:WKH524300 WUD524298:WUD524300 J589834:J589836 HR589834:HR589836 RN589834:RN589836 ABJ589834:ABJ589836 ALF589834:ALF589836 AVB589834:AVB589836 BEX589834:BEX589836 BOT589834:BOT589836 BYP589834:BYP589836 CIL589834:CIL589836 CSH589834:CSH589836 DCD589834:DCD589836 DLZ589834:DLZ589836 DVV589834:DVV589836 EFR589834:EFR589836 EPN589834:EPN589836 EZJ589834:EZJ589836 FJF589834:FJF589836 FTB589834:FTB589836 GCX589834:GCX589836 GMT589834:GMT589836 GWP589834:GWP589836 HGL589834:HGL589836 HQH589834:HQH589836 IAD589834:IAD589836 IJZ589834:IJZ589836 ITV589834:ITV589836 JDR589834:JDR589836 JNN589834:JNN589836 JXJ589834:JXJ589836 KHF589834:KHF589836 KRB589834:KRB589836 LAX589834:LAX589836 LKT589834:LKT589836 LUP589834:LUP589836 MEL589834:MEL589836 MOH589834:MOH589836 MYD589834:MYD589836 NHZ589834:NHZ589836 NRV589834:NRV589836 OBR589834:OBR589836 OLN589834:OLN589836 OVJ589834:OVJ589836 PFF589834:PFF589836 PPB589834:PPB589836 PYX589834:PYX589836 QIT589834:QIT589836 QSP589834:QSP589836 RCL589834:RCL589836 RMH589834:RMH589836 RWD589834:RWD589836 SFZ589834:SFZ589836 SPV589834:SPV589836 SZR589834:SZR589836 TJN589834:TJN589836 TTJ589834:TTJ589836 UDF589834:UDF589836 UNB589834:UNB589836 UWX589834:UWX589836 VGT589834:VGT589836 VQP589834:VQP589836 WAL589834:WAL589836 WKH589834:WKH589836 WUD589834:WUD589836 J655370:J655372 HR655370:HR655372 RN655370:RN655372 ABJ655370:ABJ655372 ALF655370:ALF655372 AVB655370:AVB655372 BEX655370:BEX655372 BOT655370:BOT655372 BYP655370:BYP655372 CIL655370:CIL655372 CSH655370:CSH655372 DCD655370:DCD655372 DLZ655370:DLZ655372 DVV655370:DVV655372 EFR655370:EFR655372 EPN655370:EPN655372 EZJ655370:EZJ655372 FJF655370:FJF655372 FTB655370:FTB655372 GCX655370:GCX655372 GMT655370:GMT655372 GWP655370:GWP655372 HGL655370:HGL655372 HQH655370:HQH655372 IAD655370:IAD655372 IJZ655370:IJZ655372 ITV655370:ITV655372 JDR655370:JDR655372 JNN655370:JNN655372 JXJ655370:JXJ655372 KHF655370:KHF655372 KRB655370:KRB655372 LAX655370:LAX655372 LKT655370:LKT655372 LUP655370:LUP655372 MEL655370:MEL655372 MOH655370:MOH655372 MYD655370:MYD655372 NHZ655370:NHZ655372 NRV655370:NRV655372 OBR655370:OBR655372 OLN655370:OLN655372 OVJ655370:OVJ655372 PFF655370:PFF655372 PPB655370:PPB655372 PYX655370:PYX655372 QIT655370:QIT655372 QSP655370:QSP655372 RCL655370:RCL655372 RMH655370:RMH655372 RWD655370:RWD655372 SFZ655370:SFZ655372 SPV655370:SPV655372 SZR655370:SZR655372 TJN655370:TJN655372 TTJ655370:TTJ655372 UDF655370:UDF655372 UNB655370:UNB655372 UWX655370:UWX655372 VGT655370:VGT655372 VQP655370:VQP655372 WAL655370:WAL655372 WKH655370:WKH655372 WUD655370:WUD655372 J720906:J720908 HR720906:HR720908 RN720906:RN720908 ABJ720906:ABJ720908 ALF720906:ALF720908 AVB720906:AVB720908 BEX720906:BEX720908 BOT720906:BOT720908 BYP720906:BYP720908 CIL720906:CIL720908 CSH720906:CSH720908 DCD720906:DCD720908 DLZ720906:DLZ720908 DVV720906:DVV720908 EFR720906:EFR720908 EPN720906:EPN720908 EZJ720906:EZJ720908 FJF720906:FJF720908 FTB720906:FTB720908 GCX720906:GCX720908 GMT720906:GMT720908 GWP720906:GWP720908 HGL720906:HGL720908 HQH720906:HQH720908 IAD720906:IAD720908 IJZ720906:IJZ720908 ITV720906:ITV720908 JDR720906:JDR720908 JNN720906:JNN720908 JXJ720906:JXJ720908 KHF720906:KHF720908 KRB720906:KRB720908 LAX720906:LAX720908 LKT720906:LKT720908 LUP720906:LUP720908 MEL720906:MEL720908 MOH720906:MOH720908 MYD720906:MYD720908 NHZ720906:NHZ720908 NRV720906:NRV720908 OBR720906:OBR720908 OLN720906:OLN720908 OVJ720906:OVJ720908 PFF720906:PFF720908 PPB720906:PPB720908 PYX720906:PYX720908 QIT720906:QIT720908 QSP720906:QSP720908 RCL720906:RCL720908 RMH720906:RMH720908 RWD720906:RWD720908 SFZ720906:SFZ720908 SPV720906:SPV720908 SZR720906:SZR720908 TJN720906:TJN720908 TTJ720906:TTJ720908 UDF720906:UDF720908 UNB720906:UNB720908 UWX720906:UWX720908 VGT720906:VGT720908 VQP720906:VQP720908 WAL720906:WAL720908 WKH720906:WKH720908 WUD720906:WUD720908 J786442:J786444 HR786442:HR786444 RN786442:RN786444 ABJ786442:ABJ786444 ALF786442:ALF786444 AVB786442:AVB786444 BEX786442:BEX786444 BOT786442:BOT786444 BYP786442:BYP786444 CIL786442:CIL786444 CSH786442:CSH786444 DCD786442:DCD786444 DLZ786442:DLZ786444 DVV786442:DVV786444 EFR786442:EFR786444 EPN786442:EPN786444 EZJ786442:EZJ786444 FJF786442:FJF786444 FTB786442:FTB786444 GCX786442:GCX786444 GMT786442:GMT786444 GWP786442:GWP786444 HGL786442:HGL786444 HQH786442:HQH786444 IAD786442:IAD786444 IJZ786442:IJZ786444 ITV786442:ITV786444 JDR786442:JDR786444 JNN786442:JNN786444 JXJ786442:JXJ786444 KHF786442:KHF786444 KRB786442:KRB786444 LAX786442:LAX786444 LKT786442:LKT786444 LUP786442:LUP786444 MEL786442:MEL786444 MOH786442:MOH786444 MYD786442:MYD786444 NHZ786442:NHZ786444 NRV786442:NRV786444 OBR786442:OBR786444 OLN786442:OLN786444 OVJ786442:OVJ786444 PFF786442:PFF786444 PPB786442:PPB786444 PYX786442:PYX786444 QIT786442:QIT786444 QSP786442:QSP786444 RCL786442:RCL786444 RMH786442:RMH786444 RWD786442:RWD786444 SFZ786442:SFZ786444 SPV786442:SPV786444 SZR786442:SZR786444 TJN786442:TJN786444 TTJ786442:TTJ786444 UDF786442:UDF786444 UNB786442:UNB786444 UWX786442:UWX786444 VGT786442:VGT786444 VQP786442:VQP786444 WAL786442:WAL786444 WKH786442:WKH786444 WUD786442:WUD786444 J851978:J851980 HR851978:HR851980 RN851978:RN851980 ABJ851978:ABJ851980 ALF851978:ALF851980 AVB851978:AVB851980 BEX851978:BEX851980 BOT851978:BOT851980 BYP851978:BYP851980 CIL851978:CIL851980 CSH851978:CSH851980 DCD851978:DCD851980 DLZ851978:DLZ851980 DVV851978:DVV851980 EFR851978:EFR851980 EPN851978:EPN851980 EZJ851978:EZJ851980 FJF851978:FJF851980 FTB851978:FTB851980 GCX851978:GCX851980 GMT851978:GMT851980 GWP851978:GWP851980 HGL851978:HGL851980 HQH851978:HQH851980 IAD851978:IAD851980 IJZ851978:IJZ851980 ITV851978:ITV851980 JDR851978:JDR851980 JNN851978:JNN851980 JXJ851978:JXJ851980 KHF851978:KHF851980 KRB851978:KRB851980 LAX851978:LAX851980 LKT851978:LKT851980 LUP851978:LUP851980 MEL851978:MEL851980 MOH851978:MOH851980 MYD851978:MYD851980 NHZ851978:NHZ851980 NRV851978:NRV851980 OBR851978:OBR851980 OLN851978:OLN851980 OVJ851978:OVJ851980 PFF851978:PFF851980 PPB851978:PPB851980 PYX851978:PYX851980 QIT851978:QIT851980 QSP851978:QSP851980 RCL851978:RCL851980 RMH851978:RMH851980 RWD851978:RWD851980 SFZ851978:SFZ851980 SPV851978:SPV851980 SZR851978:SZR851980 TJN851978:TJN851980 TTJ851978:TTJ851980 UDF851978:UDF851980 UNB851978:UNB851980 UWX851978:UWX851980 VGT851978:VGT851980 VQP851978:VQP851980 WAL851978:WAL851980 WKH851978:WKH851980 WUD851978:WUD851980 J917514:J917516 HR917514:HR917516 RN917514:RN917516 ABJ917514:ABJ917516 ALF917514:ALF917516 AVB917514:AVB917516 BEX917514:BEX917516 BOT917514:BOT917516 BYP917514:BYP917516 CIL917514:CIL917516 CSH917514:CSH917516 DCD917514:DCD917516 DLZ917514:DLZ917516 DVV917514:DVV917516 EFR917514:EFR917516 EPN917514:EPN917516 EZJ917514:EZJ917516 FJF917514:FJF917516 FTB917514:FTB917516 GCX917514:GCX917516 GMT917514:GMT917516 GWP917514:GWP917516 HGL917514:HGL917516 HQH917514:HQH917516 IAD917514:IAD917516 IJZ917514:IJZ917516 ITV917514:ITV917516 JDR917514:JDR917516 JNN917514:JNN917516 JXJ917514:JXJ917516 KHF917514:KHF917516 KRB917514:KRB917516 LAX917514:LAX917516 LKT917514:LKT917516 LUP917514:LUP917516 MEL917514:MEL917516 MOH917514:MOH917516 MYD917514:MYD917516 NHZ917514:NHZ917516 NRV917514:NRV917516 OBR917514:OBR917516 OLN917514:OLN917516 OVJ917514:OVJ917516 PFF917514:PFF917516 PPB917514:PPB917516 PYX917514:PYX917516 QIT917514:QIT917516 QSP917514:QSP917516 RCL917514:RCL917516 RMH917514:RMH917516 RWD917514:RWD917516 SFZ917514:SFZ917516 SPV917514:SPV917516 SZR917514:SZR917516 TJN917514:TJN917516 TTJ917514:TTJ917516 UDF917514:UDF917516 UNB917514:UNB917516 UWX917514:UWX917516 VGT917514:VGT917516 VQP917514:VQP917516 WAL917514:WAL917516 WKH917514:WKH917516 WUD917514:WUD917516 J983050:J983052 HR983050:HR983052 RN983050:RN983052 ABJ983050:ABJ983052 ALF983050:ALF983052 AVB983050:AVB983052 BEX983050:BEX983052 BOT983050:BOT983052 BYP983050:BYP983052 CIL983050:CIL983052 CSH983050:CSH983052 DCD983050:DCD983052 DLZ983050:DLZ983052 DVV983050:DVV983052 EFR983050:EFR983052 EPN983050:EPN983052 EZJ983050:EZJ983052 FJF983050:FJF983052 FTB983050:FTB983052 GCX983050:GCX983052 GMT983050:GMT983052 GWP983050:GWP983052 HGL983050:HGL983052 HQH983050:HQH983052 IAD983050:IAD983052 IJZ983050:IJZ983052 ITV983050:ITV983052 JDR983050:JDR983052 JNN983050:JNN983052 JXJ983050:JXJ983052 KHF983050:KHF983052 KRB983050:KRB983052 LAX983050:LAX983052 LKT983050:LKT983052 LUP983050:LUP983052 MEL983050:MEL983052 MOH983050:MOH983052 MYD983050:MYD983052 NHZ983050:NHZ983052 NRV983050:NRV983052 OBR983050:OBR983052 OLN983050:OLN983052 OVJ983050:OVJ983052 PFF983050:PFF983052 PPB983050:PPB983052 PYX983050:PYX983052 QIT983050:QIT983052 QSP983050:QSP983052 RCL983050:RCL983052 RMH983050:RMH983052 RWD983050:RWD983052 SFZ983050:SFZ983052 SPV983050:SPV983052 SZR983050:SZR983052 TJN983050:TJN983052 TTJ983050:TTJ983052 UDF983050:UDF983052 UNB983050:UNB983052 UWX983050:UWX983052 VGT983050:VGT983052 VQP983050:VQP983052 WAL983050:WAL983052 WKH983050:WKH983052 WUD983050:WUD983052 K65547:L65548 HS65547:HT65548 RO65547:RP65548 ABK65547:ABL65548 ALG65547:ALH65548 AVC65547:AVD65548 BEY65547:BEZ65548 BOU65547:BOV65548 BYQ65547:BYR65548 CIM65547:CIN65548 CSI65547:CSJ65548 DCE65547:DCF65548 DMA65547:DMB65548 DVW65547:DVX65548 EFS65547:EFT65548 EPO65547:EPP65548 EZK65547:EZL65548 FJG65547:FJH65548 FTC65547:FTD65548 GCY65547:GCZ65548 GMU65547:GMV65548 GWQ65547:GWR65548 HGM65547:HGN65548 HQI65547:HQJ65548 IAE65547:IAF65548 IKA65547:IKB65548 ITW65547:ITX65548 JDS65547:JDT65548 JNO65547:JNP65548 JXK65547:JXL65548 KHG65547:KHH65548 KRC65547:KRD65548 LAY65547:LAZ65548 LKU65547:LKV65548 LUQ65547:LUR65548 MEM65547:MEN65548 MOI65547:MOJ65548 MYE65547:MYF65548 NIA65547:NIB65548 NRW65547:NRX65548 OBS65547:OBT65548 OLO65547:OLP65548 OVK65547:OVL65548 PFG65547:PFH65548 PPC65547:PPD65548 PYY65547:PYZ65548 QIU65547:QIV65548 QSQ65547:QSR65548 RCM65547:RCN65548 RMI65547:RMJ65548 RWE65547:RWF65548 SGA65547:SGB65548 SPW65547:SPX65548 SZS65547:SZT65548 TJO65547:TJP65548 TTK65547:TTL65548 UDG65547:UDH65548 UNC65547:UND65548 UWY65547:UWZ65548 VGU65547:VGV65548 VQQ65547:VQR65548 WAM65547:WAN65548 WKI65547:WKJ65548 WUE65547:WUF65548 K131083:L131084 HS131083:HT131084 RO131083:RP131084 ABK131083:ABL131084 ALG131083:ALH131084 AVC131083:AVD131084 BEY131083:BEZ131084 BOU131083:BOV131084 BYQ131083:BYR131084 CIM131083:CIN131084 CSI131083:CSJ131084 DCE131083:DCF131084 DMA131083:DMB131084 DVW131083:DVX131084 EFS131083:EFT131084 EPO131083:EPP131084 EZK131083:EZL131084 FJG131083:FJH131084 FTC131083:FTD131084 GCY131083:GCZ131084 GMU131083:GMV131084 GWQ131083:GWR131084 HGM131083:HGN131084 HQI131083:HQJ131084 IAE131083:IAF131084 IKA131083:IKB131084 ITW131083:ITX131084 JDS131083:JDT131084 JNO131083:JNP131084 JXK131083:JXL131084 KHG131083:KHH131084 KRC131083:KRD131084 LAY131083:LAZ131084 LKU131083:LKV131084 LUQ131083:LUR131084 MEM131083:MEN131084 MOI131083:MOJ131084 MYE131083:MYF131084 NIA131083:NIB131084 NRW131083:NRX131084 OBS131083:OBT131084 OLO131083:OLP131084 OVK131083:OVL131084 PFG131083:PFH131084 PPC131083:PPD131084 PYY131083:PYZ131084 QIU131083:QIV131084 QSQ131083:QSR131084 RCM131083:RCN131084 RMI131083:RMJ131084 RWE131083:RWF131084 SGA131083:SGB131084 SPW131083:SPX131084 SZS131083:SZT131084 TJO131083:TJP131084 TTK131083:TTL131084 UDG131083:UDH131084 UNC131083:UND131084 UWY131083:UWZ131084 VGU131083:VGV131084 VQQ131083:VQR131084 WAM131083:WAN131084 WKI131083:WKJ131084 WUE131083:WUF131084 K196619:L196620 HS196619:HT196620 RO196619:RP196620 ABK196619:ABL196620 ALG196619:ALH196620 AVC196619:AVD196620 BEY196619:BEZ196620 BOU196619:BOV196620 BYQ196619:BYR196620 CIM196619:CIN196620 CSI196619:CSJ196620 DCE196619:DCF196620 DMA196619:DMB196620 DVW196619:DVX196620 EFS196619:EFT196620 EPO196619:EPP196620 EZK196619:EZL196620 FJG196619:FJH196620 FTC196619:FTD196620 GCY196619:GCZ196620 GMU196619:GMV196620 GWQ196619:GWR196620 HGM196619:HGN196620 HQI196619:HQJ196620 IAE196619:IAF196620 IKA196619:IKB196620 ITW196619:ITX196620 JDS196619:JDT196620 JNO196619:JNP196620 JXK196619:JXL196620 KHG196619:KHH196620 KRC196619:KRD196620 LAY196619:LAZ196620 LKU196619:LKV196620 LUQ196619:LUR196620 MEM196619:MEN196620 MOI196619:MOJ196620 MYE196619:MYF196620 NIA196619:NIB196620 NRW196619:NRX196620 OBS196619:OBT196620 OLO196619:OLP196620 OVK196619:OVL196620 PFG196619:PFH196620 PPC196619:PPD196620 PYY196619:PYZ196620 QIU196619:QIV196620 QSQ196619:QSR196620 RCM196619:RCN196620 RMI196619:RMJ196620 RWE196619:RWF196620 SGA196619:SGB196620 SPW196619:SPX196620 SZS196619:SZT196620 TJO196619:TJP196620 TTK196619:TTL196620 UDG196619:UDH196620 UNC196619:UND196620 UWY196619:UWZ196620 VGU196619:VGV196620 VQQ196619:VQR196620 WAM196619:WAN196620 WKI196619:WKJ196620 WUE196619:WUF196620 K262155:L262156 HS262155:HT262156 RO262155:RP262156 ABK262155:ABL262156 ALG262155:ALH262156 AVC262155:AVD262156 BEY262155:BEZ262156 BOU262155:BOV262156 BYQ262155:BYR262156 CIM262155:CIN262156 CSI262155:CSJ262156 DCE262155:DCF262156 DMA262155:DMB262156 DVW262155:DVX262156 EFS262155:EFT262156 EPO262155:EPP262156 EZK262155:EZL262156 FJG262155:FJH262156 FTC262155:FTD262156 GCY262155:GCZ262156 GMU262155:GMV262156 GWQ262155:GWR262156 HGM262155:HGN262156 HQI262155:HQJ262156 IAE262155:IAF262156 IKA262155:IKB262156 ITW262155:ITX262156 JDS262155:JDT262156 JNO262155:JNP262156 JXK262155:JXL262156 KHG262155:KHH262156 KRC262155:KRD262156 LAY262155:LAZ262156 LKU262155:LKV262156 LUQ262155:LUR262156 MEM262155:MEN262156 MOI262155:MOJ262156 MYE262155:MYF262156 NIA262155:NIB262156 NRW262155:NRX262156 OBS262155:OBT262156 OLO262155:OLP262156 OVK262155:OVL262156 PFG262155:PFH262156 PPC262155:PPD262156 PYY262155:PYZ262156 QIU262155:QIV262156 QSQ262155:QSR262156 RCM262155:RCN262156 RMI262155:RMJ262156 RWE262155:RWF262156 SGA262155:SGB262156 SPW262155:SPX262156 SZS262155:SZT262156 TJO262155:TJP262156 TTK262155:TTL262156 UDG262155:UDH262156 UNC262155:UND262156 UWY262155:UWZ262156 VGU262155:VGV262156 VQQ262155:VQR262156 WAM262155:WAN262156 WKI262155:WKJ262156 WUE262155:WUF262156 K327691:L327692 HS327691:HT327692 RO327691:RP327692 ABK327691:ABL327692 ALG327691:ALH327692 AVC327691:AVD327692 BEY327691:BEZ327692 BOU327691:BOV327692 BYQ327691:BYR327692 CIM327691:CIN327692 CSI327691:CSJ327692 DCE327691:DCF327692 DMA327691:DMB327692 DVW327691:DVX327692 EFS327691:EFT327692 EPO327691:EPP327692 EZK327691:EZL327692 FJG327691:FJH327692 FTC327691:FTD327692 GCY327691:GCZ327692 GMU327691:GMV327692 GWQ327691:GWR327692 HGM327691:HGN327692 HQI327691:HQJ327692 IAE327691:IAF327692 IKA327691:IKB327692 ITW327691:ITX327692 JDS327691:JDT327692 JNO327691:JNP327692 JXK327691:JXL327692 KHG327691:KHH327692 KRC327691:KRD327692 LAY327691:LAZ327692 LKU327691:LKV327692 LUQ327691:LUR327692 MEM327691:MEN327692 MOI327691:MOJ327692 MYE327691:MYF327692 NIA327691:NIB327692 NRW327691:NRX327692 OBS327691:OBT327692 OLO327691:OLP327692 OVK327691:OVL327692 PFG327691:PFH327692 PPC327691:PPD327692 PYY327691:PYZ327692 QIU327691:QIV327692 QSQ327691:QSR327692 RCM327691:RCN327692 RMI327691:RMJ327692 RWE327691:RWF327692 SGA327691:SGB327692 SPW327691:SPX327692 SZS327691:SZT327692 TJO327691:TJP327692 TTK327691:TTL327692 UDG327691:UDH327692 UNC327691:UND327692 UWY327691:UWZ327692 VGU327691:VGV327692 VQQ327691:VQR327692 WAM327691:WAN327692 WKI327691:WKJ327692 WUE327691:WUF327692 K393227:L393228 HS393227:HT393228 RO393227:RP393228 ABK393227:ABL393228 ALG393227:ALH393228 AVC393227:AVD393228 BEY393227:BEZ393228 BOU393227:BOV393228 BYQ393227:BYR393228 CIM393227:CIN393228 CSI393227:CSJ393228 DCE393227:DCF393228 DMA393227:DMB393228 DVW393227:DVX393228 EFS393227:EFT393228 EPO393227:EPP393228 EZK393227:EZL393228 FJG393227:FJH393228 FTC393227:FTD393228 GCY393227:GCZ393228 GMU393227:GMV393228 GWQ393227:GWR393228 HGM393227:HGN393228 HQI393227:HQJ393228 IAE393227:IAF393228 IKA393227:IKB393228 ITW393227:ITX393228 JDS393227:JDT393228 JNO393227:JNP393228 JXK393227:JXL393228 KHG393227:KHH393228 KRC393227:KRD393228 LAY393227:LAZ393228 LKU393227:LKV393228 LUQ393227:LUR393228 MEM393227:MEN393228 MOI393227:MOJ393228 MYE393227:MYF393228 NIA393227:NIB393228 NRW393227:NRX393228 OBS393227:OBT393228 OLO393227:OLP393228 OVK393227:OVL393228 PFG393227:PFH393228 PPC393227:PPD393228 PYY393227:PYZ393228 QIU393227:QIV393228 QSQ393227:QSR393228 RCM393227:RCN393228 RMI393227:RMJ393228 RWE393227:RWF393228 SGA393227:SGB393228 SPW393227:SPX393228 SZS393227:SZT393228 TJO393227:TJP393228 TTK393227:TTL393228 UDG393227:UDH393228 UNC393227:UND393228 UWY393227:UWZ393228 VGU393227:VGV393228 VQQ393227:VQR393228 WAM393227:WAN393228 WKI393227:WKJ393228 WUE393227:WUF393228 K458763:L458764 HS458763:HT458764 RO458763:RP458764 ABK458763:ABL458764 ALG458763:ALH458764 AVC458763:AVD458764 BEY458763:BEZ458764 BOU458763:BOV458764 BYQ458763:BYR458764 CIM458763:CIN458764 CSI458763:CSJ458764 DCE458763:DCF458764 DMA458763:DMB458764 DVW458763:DVX458764 EFS458763:EFT458764 EPO458763:EPP458764 EZK458763:EZL458764 FJG458763:FJH458764 FTC458763:FTD458764 GCY458763:GCZ458764 GMU458763:GMV458764 GWQ458763:GWR458764 HGM458763:HGN458764 HQI458763:HQJ458764 IAE458763:IAF458764 IKA458763:IKB458764 ITW458763:ITX458764 JDS458763:JDT458764 JNO458763:JNP458764 JXK458763:JXL458764 KHG458763:KHH458764 KRC458763:KRD458764 LAY458763:LAZ458764 LKU458763:LKV458764 LUQ458763:LUR458764 MEM458763:MEN458764 MOI458763:MOJ458764 MYE458763:MYF458764 NIA458763:NIB458764 NRW458763:NRX458764 OBS458763:OBT458764 OLO458763:OLP458764 OVK458763:OVL458764 PFG458763:PFH458764 PPC458763:PPD458764 PYY458763:PYZ458764 QIU458763:QIV458764 QSQ458763:QSR458764 RCM458763:RCN458764 RMI458763:RMJ458764 RWE458763:RWF458764 SGA458763:SGB458764 SPW458763:SPX458764 SZS458763:SZT458764 TJO458763:TJP458764 TTK458763:TTL458764 UDG458763:UDH458764 UNC458763:UND458764 UWY458763:UWZ458764 VGU458763:VGV458764 VQQ458763:VQR458764 WAM458763:WAN458764 WKI458763:WKJ458764 WUE458763:WUF458764 K524299:L524300 HS524299:HT524300 RO524299:RP524300 ABK524299:ABL524300 ALG524299:ALH524300 AVC524299:AVD524300 BEY524299:BEZ524300 BOU524299:BOV524300 BYQ524299:BYR524300 CIM524299:CIN524300 CSI524299:CSJ524300 DCE524299:DCF524300 DMA524299:DMB524300 DVW524299:DVX524300 EFS524299:EFT524300 EPO524299:EPP524300 EZK524299:EZL524300 FJG524299:FJH524300 FTC524299:FTD524300 GCY524299:GCZ524300 GMU524299:GMV524300 GWQ524299:GWR524300 HGM524299:HGN524300 HQI524299:HQJ524300 IAE524299:IAF524300 IKA524299:IKB524300 ITW524299:ITX524300 JDS524299:JDT524300 JNO524299:JNP524300 JXK524299:JXL524300 KHG524299:KHH524300 KRC524299:KRD524300 LAY524299:LAZ524300 LKU524299:LKV524300 LUQ524299:LUR524300 MEM524299:MEN524300 MOI524299:MOJ524300 MYE524299:MYF524300 NIA524299:NIB524300 NRW524299:NRX524300 OBS524299:OBT524300 OLO524299:OLP524300 OVK524299:OVL524300 PFG524299:PFH524300 PPC524299:PPD524300 PYY524299:PYZ524300 QIU524299:QIV524300 QSQ524299:QSR524300 RCM524299:RCN524300 RMI524299:RMJ524300 RWE524299:RWF524300 SGA524299:SGB524300 SPW524299:SPX524300 SZS524299:SZT524300 TJO524299:TJP524300 TTK524299:TTL524300 UDG524299:UDH524300 UNC524299:UND524300 UWY524299:UWZ524300 VGU524299:VGV524300 VQQ524299:VQR524300 WAM524299:WAN524300 WKI524299:WKJ524300 WUE524299:WUF524300 K589835:L589836 HS589835:HT589836 RO589835:RP589836 ABK589835:ABL589836 ALG589835:ALH589836 AVC589835:AVD589836 BEY589835:BEZ589836 BOU589835:BOV589836 BYQ589835:BYR589836 CIM589835:CIN589836 CSI589835:CSJ589836 DCE589835:DCF589836 DMA589835:DMB589836 DVW589835:DVX589836 EFS589835:EFT589836 EPO589835:EPP589836 EZK589835:EZL589836 FJG589835:FJH589836 FTC589835:FTD589836 GCY589835:GCZ589836 GMU589835:GMV589836 GWQ589835:GWR589836 HGM589835:HGN589836 HQI589835:HQJ589836 IAE589835:IAF589836 IKA589835:IKB589836 ITW589835:ITX589836 JDS589835:JDT589836 JNO589835:JNP589836 JXK589835:JXL589836 KHG589835:KHH589836 KRC589835:KRD589836 LAY589835:LAZ589836 LKU589835:LKV589836 LUQ589835:LUR589836 MEM589835:MEN589836 MOI589835:MOJ589836 MYE589835:MYF589836 NIA589835:NIB589836 NRW589835:NRX589836 OBS589835:OBT589836 OLO589835:OLP589836 OVK589835:OVL589836 PFG589835:PFH589836 PPC589835:PPD589836 PYY589835:PYZ589836 QIU589835:QIV589836 QSQ589835:QSR589836 RCM589835:RCN589836 RMI589835:RMJ589836 RWE589835:RWF589836 SGA589835:SGB589836 SPW589835:SPX589836 SZS589835:SZT589836 TJO589835:TJP589836 TTK589835:TTL589836 UDG589835:UDH589836 UNC589835:UND589836 UWY589835:UWZ589836 VGU589835:VGV589836 VQQ589835:VQR589836 WAM589835:WAN589836 WKI589835:WKJ589836 WUE589835:WUF589836 K655371:L655372 HS655371:HT655372 RO655371:RP655372 ABK655371:ABL655372 ALG655371:ALH655372 AVC655371:AVD655372 BEY655371:BEZ655372 BOU655371:BOV655372 BYQ655371:BYR655372 CIM655371:CIN655372 CSI655371:CSJ655372 DCE655371:DCF655372 DMA655371:DMB655372 DVW655371:DVX655372 EFS655371:EFT655372 EPO655371:EPP655372 EZK655371:EZL655372 FJG655371:FJH655372 FTC655371:FTD655372 GCY655371:GCZ655372 GMU655371:GMV655372 GWQ655371:GWR655372 HGM655371:HGN655372 HQI655371:HQJ655372 IAE655371:IAF655372 IKA655371:IKB655372 ITW655371:ITX655372 JDS655371:JDT655372 JNO655371:JNP655372 JXK655371:JXL655372 KHG655371:KHH655372 KRC655371:KRD655372 LAY655371:LAZ655372 LKU655371:LKV655372 LUQ655371:LUR655372 MEM655371:MEN655372 MOI655371:MOJ655372 MYE655371:MYF655372 NIA655371:NIB655372 NRW655371:NRX655372 OBS655371:OBT655372 OLO655371:OLP655372 OVK655371:OVL655372 PFG655371:PFH655372 PPC655371:PPD655372 PYY655371:PYZ655372 QIU655371:QIV655372 QSQ655371:QSR655372 RCM655371:RCN655372 RMI655371:RMJ655372 RWE655371:RWF655372 SGA655371:SGB655372 SPW655371:SPX655372 SZS655371:SZT655372 TJO655371:TJP655372 TTK655371:TTL655372 UDG655371:UDH655372 UNC655371:UND655372 UWY655371:UWZ655372 VGU655371:VGV655372 VQQ655371:VQR655372 WAM655371:WAN655372 WKI655371:WKJ655372 WUE655371:WUF655372 K720907:L720908 HS720907:HT720908 RO720907:RP720908 ABK720907:ABL720908 ALG720907:ALH720908 AVC720907:AVD720908 BEY720907:BEZ720908 BOU720907:BOV720908 BYQ720907:BYR720908 CIM720907:CIN720908 CSI720907:CSJ720908 DCE720907:DCF720908 DMA720907:DMB720908 DVW720907:DVX720908 EFS720907:EFT720908 EPO720907:EPP720908 EZK720907:EZL720908 FJG720907:FJH720908 FTC720907:FTD720908 GCY720907:GCZ720908 GMU720907:GMV720908 GWQ720907:GWR720908 HGM720907:HGN720908 HQI720907:HQJ720908 IAE720907:IAF720908 IKA720907:IKB720908 ITW720907:ITX720908 JDS720907:JDT720908 JNO720907:JNP720908 JXK720907:JXL720908 KHG720907:KHH720908 KRC720907:KRD720908 LAY720907:LAZ720908 LKU720907:LKV720908 LUQ720907:LUR720908 MEM720907:MEN720908 MOI720907:MOJ720908 MYE720907:MYF720908 NIA720907:NIB720908 NRW720907:NRX720908 OBS720907:OBT720908 OLO720907:OLP720908 OVK720907:OVL720908 PFG720907:PFH720908 PPC720907:PPD720908 PYY720907:PYZ720908 QIU720907:QIV720908 QSQ720907:QSR720908 RCM720907:RCN720908 RMI720907:RMJ720908 RWE720907:RWF720908 SGA720907:SGB720908 SPW720907:SPX720908 SZS720907:SZT720908 TJO720907:TJP720908 TTK720907:TTL720908 UDG720907:UDH720908 UNC720907:UND720908 UWY720907:UWZ720908 VGU720907:VGV720908 VQQ720907:VQR720908 WAM720907:WAN720908 WKI720907:WKJ720908 WUE720907:WUF720908 K786443:L786444 HS786443:HT786444 RO786443:RP786444 ABK786443:ABL786444 ALG786443:ALH786444 AVC786443:AVD786444 BEY786443:BEZ786444 BOU786443:BOV786444 BYQ786443:BYR786444 CIM786443:CIN786444 CSI786443:CSJ786444 DCE786443:DCF786444 DMA786443:DMB786444 DVW786443:DVX786444 EFS786443:EFT786444 EPO786443:EPP786444 EZK786443:EZL786444 FJG786443:FJH786444 FTC786443:FTD786444 GCY786443:GCZ786444 GMU786443:GMV786444 GWQ786443:GWR786444 HGM786443:HGN786444 HQI786443:HQJ786444 IAE786443:IAF786444 IKA786443:IKB786444 ITW786443:ITX786444 JDS786443:JDT786444 JNO786443:JNP786444 JXK786443:JXL786444 KHG786443:KHH786444 KRC786443:KRD786444 LAY786443:LAZ786444 LKU786443:LKV786444 LUQ786443:LUR786444 MEM786443:MEN786444 MOI786443:MOJ786444 MYE786443:MYF786444 NIA786443:NIB786444 NRW786443:NRX786444 OBS786443:OBT786444 OLO786443:OLP786444 OVK786443:OVL786444 PFG786443:PFH786444 PPC786443:PPD786444 PYY786443:PYZ786444 QIU786443:QIV786444 QSQ786443:QSR786444 RCM786443:RCN786444 RMI786443:RMJ786444 RWE786443:RWF786444 SGA786443:SGB786444 SPW786443:SPX786444 SZS786443:SZT786444 TJO786443:TJP786444 TTK786443:TTL786444 UDG786443:UDH786444 UNC786443:UND786444 UWY786443:UWZ786444 VGU786443:VGV786444 VQQ786443:VQR786444 WAM786443:WAN786444 WKI786443:WKJ786444 WUE786443:WUF786444 K851979:L851980 HS851979:HT851980 RO851979:RP851980 ABK851979:ABL851980 ALG851979:ALH851980 AVC851979:AVD851980 BEY851979:BEZ851980 BOU851979:BOV851980 BYQ851979:BYR851980 CIM851979:CIN851980 CSI851979:CSJ851980 DCE851979:DCF851980 DMA851979:DMB851980 DVW851979:DVX851980 EFS851979:EFT851980 EPO851979:EPP851980 EZK851979:EZL851980 FJG851979:FJH851980 FTC851979:FTD851980 GCY851979:GCZ851980 GMU851979:GMV851980 GWQ851979:GWR851980 HGM851979:HGN851980 HQI851979:HQJ851980 IAE851979:IAF851980 IKA851979:IKB851980 ITW851979:ITX851980 JDS851979:JDT851980 JNO851979:JNP851980 JXK851979:JXL851980 KHG851979:KHH851980 KRC851979:KRD851980 LAY851979:LAZ851980 LKU851979:LKV851980 LUQ851979:LUR851980 MEM851979:MEN851980 MOI851979:MOJ851980 MYE851979:MYF851980 NIA851979:NIB851980 NRW851979:NRX851980 OBS851979:OBT851980 OLO851979:OLP851980 OVK851979:OVL851980 PFG851979:PFH851980 PPC851979:PPD851980 PYY851979:PYZ851980 QIU851979:QIV851980 QSQ851979:QSR851980 RCM851979:RCN851980 RMI851979:RMJ851980 RWE851979:RWF851980 SGA851979:SGB851980 SPW851979:SPX851980 SZS851979:SZT851980 TJO851979:TJP851980 TTK851979:TTL851980 UDG851979:UDH851980 UNC851979:UND851980 UWY851979:UWZ851980 VGU851979:VGV851980 VQQ851979:VQR851980 WAM851979:WAN851980 WKI851979:WKJ851980 WUE851979:WUF851980 K917515:L917516 HS917515:HT917516 RO917515:RP917516 ABK917515:ABL917516 ALG917515:ALH917516 AVC917515:AVD917516 BEY917515:BEZ917516 BOU917515:BOV917516 BYQ917515:BYR917516 CIM917515:CIN917516 CSI917515:CSJ917516 DCE917515:DCF917516 DMA917515:DMB917516 DVW917515:DVX917516 EFS917515:EFT917516 EPO917515:EPP917516 EZK917515:EZL917516 FJG917515:FJH917516 FTC917515:FTD917516 GCY917515:GCZ917516 GMU917515:GMV917516 GWQ917515:GWR917516 HGM917515:HGN917516 HQI917515:HQJ917516 IAE917515:IAF917516 IKA917515:IKB917516 ITW917515:ITX917516 JDS917515:JDT917516 JNO917515:JNP917516 JXK917515:JXL917516 KHG917515:KHH917516 KRC917515:KRD917516 LAY917515:LAZ917516 LKU917515:LKV917516 LUQ917515:LUR917516 MEM917515:MEN917516 MOI917515:MOJ917516 MYE917515:MYF917516 NIA917515:NIB917516 NRW917515:NRX917516 OBS917515:OBT917516 OLO917515:OLP917516 OVK917515:OVL917516 PFG917515:PFH917516 PPC917515:PPD917516 PYY917515:PYZ917516 QIU917515:QIV917516 QSQ917515:QSR917516 RCM917515:RCN917516 RMI917515:RMJ917516 RWE917515:RWF917516 SGA917515:SGB917516 SPW917515:SPX917516 SZS917515:SZT917516 TJO917515:TJP917516 TTK917515:TTL917516 UDG917515:UDH917516 UNC917515:UND917516 UWY917515:UWZ917516 VGU917515:VGV917516 VQQ917515:VQR917516 WAM917515:WAN917516 WKI917515:WKJ917516 WUE917515:WUF917516 K983051:L983052 HS983051:HT983052 RO983051:RP983052 ABK983051:ABL983052 ALG983051:ALH983052 AVC983051:AVD983052 BEY983051:BEZ983052 BOU983051:BOV983052 BYQ983051:BYR983052 CIM983051:CIN983052 CSI983051:CSJ983052 DCE983051:DCF983052 DMA983051:DMB983052 DVW983051:DVX983052 EFS983051:EFT983052 EPO983051:EPP983052 EZK983051:EZL983052 FJG983051:FJH983052 FTC983051:FTD983052 GCY983051:GCZ983052 GMU983051:GMV983052 GWQ983051:GWR983052 HGM983051:HGN983052 HQI983051:HQJ983052 IAE983051:IAF983052 IKA983051:IKB983052 ITW983051:ITX983052 JDS983051:JDT983052 JNO983051:JNP983052 JXK983051:JXL983052 KHG983051:KHH983052 KRC983051:KRD983052 LAY983051:LAZ983052 LKU983051:LKV983052 LUQ983051:LUR983052 MEM983051:MEN983052 MOI983051:MOJ983052 MYE983051:MYF983052 NIA983051:NIB983052 NRW983051:NRX983052 OBS983051:OBT983052 OLO983051:OLP983052 OVK983051:OVL983052 PFG983051:PFH983052 PPC983051:PPD983052 PYY983051:PYZ983052 QIU983051:QIV983052 QSQ983051:QSR983052 RCM983051:RCN983052 RMI983051:RMJ983052 RWE983051:RWF983052 SGA983051:SGB983052 SPW983051:SPX983052 SZS983051:SZT983052 TJO983051:TJP983052 TTK983051:TTL983052 UDG983051:UDH983052 UNC983051:UND983052 UWY983051:UWZ983052 VGU983051:VGV983052 VQQ983051:VQR983052 WAM983051:WAN983052 WKI983051:WKJ983052 WUE983051:WUF983052 J65544 HR65544 RN65544 ABJ65544 ALF65544 AVB65544 BEX65544 BOT65544 BYP65544 CIL65544 CSH65544 DCD65544 DLZ65544 DVV65544 EFR65544 EPN65544 EZJ65544 FJF65544 FTB65544 GCX65544 GMT65544 GWP65544 HGL65544 HQH65544 IAD65544 IJZ65544 ITV65544 JDR65544 JNN65544 JXJ65544 KHF65544 KRB65544 LAX65544 LKT65544 LUP65544 MEL65544 MOH65544 MYD65544 NHZ65544 NRV65544 OBR65544 OLN65544 OVJ65544 PFF65544 PPB65544 PYX65544 QIT65544 QSP65544 RCL65544 RMH65544 RWD65544 SFZ65544 SPV65544 SZR65544 TJN65544 TTJ65544 UDF65544 UNB65544 UWX65544 VGT65544 VQP65544 WAL65544 WKH65544 WUD65544 J131080 HR131080 RN131080 ABJ131080 ALF131080 AVB131080 BEX131080 BOT131080 BYP131080 CIL131080 CSH131080 DCD131080 DLZ131080 DVV131080 EFR131080 EPN131080 EZJ131080 FJF131080 FTB131080 GCX131080 GMT131080 GWP131080 HGL131080 HQH131080 IAD131080 IJZ131080 ITV131080 JDR131080 JNN131080 JXJ131080 KHF131080 KRB131080 LAX131080 LKT131080 LUP131080 MEL131080 MOH131080 MYD131080 NHZ131080 NRV131080 OBR131080 OLN131080 OVJ131080 PFF131080 PPB131080 PYX131080 QIT131080 QSP131080 RCL131080 RMH131080 RWD131080 SFZ131080 SPV131080 SZR131080 TJN131080 TTJ131080 UDF131080 UNB131080 UWX131080 VGT131080 VQP131080 WAL131080 WKH131080 WUD131080 J196616 HR196616 RN196616 ABJ196616 ALF196616 AVB196616 BEX196616 BOT196616 BYP196616 CIL196616 CSH196616 DCD196616 DLZ196616 DVV196616 EFR196616 EPN196616 EZJ196616 FJF196616 FTB196616 GCX196616 GMT196616 GWP196616 HGL196616 HQH196616 IAD196616 IJZ196616 ITV196616 JDR196616 JNN196616 JXJ196616 KHF196616 KRB196616 LAX196616 LKT196616 LUP196616 MEL196616 MOH196616 MYD196616 NHZ196616 NRV196616 OBR196616 OLN196616 OVJ196616 PFF196616 PPB196616 PYX196616 QIT196616 QSP196616 RCL196616 RMH196616 RWD196616 SFZ196616 SPV196616 SZR196616 TJN196616 TTJ196616 UDF196616 UNB196616 UWX196616 VGT196616 VQP196616 WAL196616 WKH196616 WUD196616 J262152 HR262152 RN262152 ABJ262152 ALF262152 AVB262152 BEX262152 BOT262152 BYP262152 CIL262152 CSH262152 DCD262152 DLZ262152 DVV262152 EFR262152 EPN262152 EZJ262152 FJF262152 FTB262152 GCX262152 GMT262152 GWP262152 HGL262152 HQH262152 IAD262152 IJZ262152 ITV262152 JDR262152 JNN262152 JXJ262152 KHF262152 KRB262152 LAX262152 LKT262152 LUP262152 MEL262152 MOH262152 MYD262152 NHZ262152 NRV262152 OBR262152 OLN262152 OVJ262152 PFF262152 PPB262152 PYX262152 QIT262152 QSP262152 RCL262152 RMH262152 RWD262152 SFZ262152 SPV262152 SZR262152 TJN262152 TTJ262152 UDF262152 UNB262152 UWX262152 VGT262152 VQP262152 WAL262152 WKH262152 WUD262152 J327688 HR327688 RN327688 ABJ327688 ALF327688 AVB327688 BEX327688 BOT327688 BYP327688 CIL327688 CSH327688 DCD327688 DLZ327688 DVV327688 EFR327688 EPN327688 EZJ327688 FJF327688 FTB327688 GCX327688 GMT327688 GWP327688 HGL327688 HQH327688 IAD327688 IJZ327688 ITV327688 JDR327688 JNN327688 JXJ327688 KHF327688 KRB327688 LAX327688 LKT327688 LUP327688 MEL327688 MOH327688 MYD327688 NHZ327688 NRV327688 OBR327688 OLN327688 OVJ327688 PFF327688 PPB327688 PYX327688 QIT327688 QSP327688 RCL327688 RMH327688 RWD327688 SFZ327688 SPV327688 SZR327688 TJN327688 TTJ327688 UDF327688 UNB327688 UWX327688 VGT327688 VQP327688 WAL327688 WKH327688 WUD327688 J393224 HR393224 RN393224 ABJ393224 ALF393224 AVB393224 BEX393224 BOT393224 BYP393224 CIL393224 CSH393224 DCD393224 DLZ393224 DVV393224 EFR393224 EPN393224 EZJ393224 FJF393224 FTB393224 GCX393224 GMT393224 GWP393224 HGL393224 HQH393224 IAD393224 IJZ393224 ITV393224 JDR393224 JNN393224 JXJ393224 KHF393224 KRB393224 LAX393224 LKT393224 LUP393224 MEL393224 MOH393224 MYD393224 NHZ393224 NRV393224 OBR393224 OLN393224 OVJ393224 PFF393224 PPB393224 PYX393224 QIT393224 QSP393224 RCL393224 RMH393224 RWD393224 SFZ393224 SPV393224 SZR393224 TJN393224 TTJ393224 UDF393224 UNB393224 UWX393224 VGT393224 VQP393224 WAL393224 WKH393224 WUD393224 J458760 HR458760 RN458760 ABJ458760 ALF458760 AVB458760 BEX458760 BOT458760 BYP458760 CIL458760 CSH458760 DCD458760 DLZ458760 DVV458760 EFR458760 EPN458760 EZJ458760 FJF458760 FTB458760 GCX458760 GMT458760 GWP458760 HGL458760 HQH458760 IAD458760 IJZ458760 ITV458760 JDR458760 JNN458760 JXJ458760 KHF458760 KRB458760 LAX458760 LKT458760 LUP458760 MEL458760 MOH458760 MYD458760 NHZ458760 NRV458760 OBR458760 OLN458760 OVJ458760 PFF458760 PPB458760 PYX458760 QIT458760 QSP458760 RCL458760 RMH458760 RWD458760 SFZ458760 SPV458760 SZR458760 TJN458760 TTJ458760 UDF458760 UNB458760 UWX458760 VGT458760 VQP458760 WAL458760 WKH458760 WUD458760 J524296 HR524296 RN524296 ABJ524296 ALF524296 AVB524296 BEX524296 BOT524296 BYP524296 CIL524296 CSH524296 DCD524296 DLZ524296 DVV524296 EFR524296 EPN524296 EZJ524296 FJF524296 FTB524296 GCX524296 GMT524296 GWP524296 HGL524296 HQH524296 IAD524296 IJZ524296 ITV524296 JDR524296 JNN524296 JXJ524296 KHF524296 KRB524296 LAX524296 LKT524296 LUP524296 MEL524296 MOH524296 MYD524296 NHZ524296 NRV524296 OBR524296 OLN524296 OVJ524296 PFF524296 PPB524296 PYX524296 QIT524296 QSP524296 RCL524296 RMH524296 RWD524296 SFZ524296 SPV524296 SZR524296 TJN524296 TTJ524296 UDF524296 UNB524296 UWX524296 VGT524296 VQP524296 WAL524296 WKH524296 WUD524296 J589832 HR589832 RN589832 ABJ589832 ALF589832 AVB589832 BEX589832 BOT589832 BYP589832 CIL589832 CSH589832 DCD589832 DLZ589832 DVV589832 EFR589832 EPN589832 EZJ589832 FJF589832 FTB589832 GCX589832 GMT589832 GWP589832 HGL589832 HQH589832 IAD589832 IJZ589832 ITV589832 JDR589832 JNN589832 JXJ589832 KHF589832 KRB589832 LAX589832 LKT589832 LUP589832 MEL589832 MOH589832 MYD589832 NHZ589832 NRV589832 OBR589832 OLN589832 OVJ589832 PFF589832 PPB589832 PYX589832 QIT589832 QSP589832 RCL589832 RMH589832 RWD589832 SFZ589832 SPV589832 SZR589832 TJN589832 TTJ589832 UDF589832 UNB589832 UWX589832 VGT589832 VQP589832 WAL589832 WKH589832 WUD589832 J655368 HR655368 RN655368 ABJ655368 ALF655368 AVB655368 BEX655368 BOT655368 BYP655368 CIL655368 CSH655368 DCD655368 DLZ655368 DVV655368 EFR655368 EPN655368 EZJ655368 FJF655368 FTB655368 GCX655368 GMT655368 GWP655368 HGL655368 HQH655368 IAD655368 IJZ655368 ITV655368 JDR655368 JNN655368 JXJ655368 KHF655368 KRB655368 LAX655368 LKT655368 LUP655368 MEL655368 MOH655368 MYD655368 NHZ655368 NRV655368 OBR655368 OLN655368 OVJ655368 PFF655368 PPB655368 PYX655368 QIT655368 QSP655368 RCL655368 RMH655368 RWD655368 SFZ655368 SPV655368 SZR655368 TJN655368 TTJ655368 UDF655368 UNB655368 UWX655368 VGT655368 VQP655368 WAL655368 WKH655368 WUD655368 J720904 HR720904 RN720904 ABJ720904 ALF720904 AVB720904 BEX720904 BOT720904 BYP720904 CIL720904 CSH720904 DCD720904 DLZ720904 DVV720904 EFR720904 EPN720904 EZJ720904 FJF720904 FTB720904 GCX720904 GMT720904 GWP720904 HGL720904 HQH720904 IAD720904 IJZ720904 ITV720904 JDR720904 JNN720904 JXJ720904 KHF720904 KRB720904 LAX720904 LKT720904 LUP720904 MEL720904 MOH720904 MYD720904 NHZ720904 NRV720904 OBR720904 OLN720904 OVJ720904 PFF720904 PPB720904 PYX720904 QIT720904 QSP720904 RCL720904 RMH720904 RWD720904 SFZ720904 SPV720904 SZR720904 TJN720904 TTJ720904 UDF720904 UNB720904 UWX720904 VGT720904 VQP720904 WAL720904 WKH720904 WUD720904 J786440 HR786440 RN786440 ABJ786440 ALF786440 AVB786440 BEX786440 BOT786440 BYP786440 CIL786440 CSH786440 DCD786440 DLZ786440 DVV786440 EFR786440 EPN786440 EZJ786440 FJF786440 FTB786440 GCX786440 GMT786440 GWP786440 HGL786440 HQH786440 IAD786440 IJZ786440 ITV786440 JDR786440 JNN786440 JXJ786440 KHF786440 KRB786440 LAX786440 LKT786440 LUP786440 MEL786440 MOH786440 MYD786440 NHZ786440 NRV786440 OBR786440 OLN786440 OVJ786440 PFF786440 PPB786440 PYX786440 QIT786440 QSP786440 RCL786440 RMH786440 RWD786440 SFZ786440 SPV786440 SZR786440 TJN786440 TTJ786440 UDF786440 UNB786440 UWX786440 VGT786440 VQP786440 WAL786440 WKH786440 WUD786440 J851976 HR851976 RN851976 ABJ851976 ALF851976 AVB851976 BEX851976 BOT851976 BYP851976 CIL851976 CSH851976 DCD851976 DLZ851976 DVV851976 EFR851976 EPN851976 EZJ851976 FJF851976 FTB851976 GCX851976 GMT851976 GWP851976 HGL851976 HQH851976 IAD851976 IJZ851976 ITV851976 JDR851976 JNN851976 JXJ851976 KHF851976 KRB851976 LAX851976 LKT851976 LUP851976 MEL851976 MOH851976 MYD851976 NHZ851976 NRV851976 OBR851976 OLN851976 OVJ851976 PFF851976 PPB851976 PYX851976 QIT851976 QSP851976 RCL851976 RMH851976 RWD851976 SFZ851976 SPV851976 SZR851976 TJN851976 TTJ851976 UDF851976 UNB851976 UWX851976 VGT851976 VQP851976 WAL851976 WKH851976 WUD851976 J917512 HR917512 RN917512 ABJ917512 ALF917512 AVB917512 BEX917512 BOT917512 BYP917512 CIL917512 CSH917512 DCD917512 DLZ917512 DVV917512 EFR917512 EPN917512 EZJ917512 FJF917512 FTB917512 GCX917512 GMT917512 GWP917512 HGL917512 HQH917512 IAD917512 IJZ917512 ITV917512 JDR917512 JNN917512 JXJ917512 KHF917512 KRB917512 LAX917512 LKT917512 LUP917512 MEL917512 MOH917512 MYD917512 NHZ917512 NRV917512 OBR917512 OLN917512 OVJ917512 PFF917512 PPB917512 PYX917512 QIT917512 QSP917512 RCL917512 RMH917512 RWD917512 SFZ917512 SPV917512 SZR917512 TJN917512 TTJ917512 UDF917512 UNB917512 UWX917512 VGT917512 VQP917512 WAL917512 WKH917512 WUD917512 J983048 HR983048 RN983048 ABJ983048 ALF983048 AVB983048 BEX983048 BOT983048 BYP983048 CIL983048 CSH983048 DCD983048 DLZ983048 DVV983048 EFR983048 EPN983048 EZJ983048 FJF983048 FTB983048 GCX983048 GMT983048 GWP983048 HGL983048 HQH983048 IAD983048 IJZ983048 ITV983048 JDR983048 JNN983048 JXJ983048 KHF983048 KRB983048 LAX983048 LKT983048 LUP983048 MEL983048 MOH983048 MYD983048 NHZ983048 NRV983048 OBR983048 OLN983048 OVJ983048 PFF983048 PPB983048 PYX983048 QIT983048 QSP983048 RCL983048 RMH983048 RWD983048 SFZ983048 SPV983048 SZR983048 TJN983048 TTJ983048 UDF983048 UNB983048 UWX983048 VGT983048 VQP983048 WAL983048 WKH983048 WUD983048 M65544:M65548 HU65544:HU65548 RQ65544:RQ65548 ABM65544:ABM65548 ALI65544:ALI65548 AVE65544:AVE65548 BFA65544:BFA65548 BOW65544:BOW65548 BYS65544:BYS65548 CIO65544:CIO65548 CSK65544:CSK65548 DCG65544:DCG65548 DMC65544:DMC65548 DVY65544:DVY65548 EFU65544:EFU65548 EPQ65544:EPQ65548 EZM65544:EZM65548 FJI65544:FJI65548 FTE65544:FTE65548 GDA65544:GDA65548 GMW65544:GMW65548 GWS65544:GWS65548 HGO65544:HGO65548 HQK65544:HQK65548 IAG65544:IAG65548 IKC65544:IKC65548 ITY65544:ITY65548 JDU65544:JDU65548 JNQ65544:JNQ65548 JXM65544:JXM65548 KHI65544:KHI65548 KRE65544:KRE65548 LBA65544:LBA65548 LKW65544:LKW65548 LUS65544:LUS65548 MEO65544:MEO65548 MOK65544:MOK65548 MYG65544:MYG65548 NIC65544:NIC65548 NRY65544:NRY65548 OBU65544:OBU65548 OLQ65544:OLQ65548 OVM65544:OVM65548 PFI65544:PFI65548 PPE65544:PPE65548 PZA65544:PZA65548 QIW65544:QIW65548 QSS65544:QSS65548 RCO65544:RCO65548 RMK65544:RMK65548 RWG65544:RWG65548 SGC65544:SGC65548 SPY65544:SPY65548 SZU65544:SZU65548 TJQ65544:TJQ65548 TTM65544:TTM65548 UDI65544:UDI65548 UNE65544:UNE65548 UXA65544:UXA65548 VGW65544:VGW65548 VQS65544:VQS65548 WAO65544:WAO65548 WKK65544:WKK65548 WUG65544:WUG65548 M131080:M131084 HU131080:HU131084 RQ131080:RQ131084 ABM131080:ABM131084 ALI131080:ALI131084 AVE131080:AVE131084 BFA131080:BFA131084 BOW131080:BOW131084 BYS131080:BYS131084 CIO131080:CIO131084 CSK131080:CSK131084 DCG131080:DCG131084 DMC131080:DMC131084 DVY131080:DVY131084 EFU131080:EFU131084 EPQ131080:EPQ131084 EZM131080:EZM131084 FJI131080:FJI131084 FTE131080:FTE131084 GDA131080:GDA131084 GMW131080:GMW131084 GWS131080:GWS131084 HGO131080:HGO131084 HQK131080:HQK131084 IAG131080:IAG131084 IKC131080:IKC131084 ITY131080:ITY131084 JDU131080:JDU131084 JNQ131080:JNQ131084 JXM131080:JXM131084 KHI131080:KHI131084 KRE131080:KRE131084 LBA131080:LBA131084 LKW131080:LKW131084 LUS131080:LUS131084 MEO131080:MEO131084 MOK131080:MOK131084 MYG131080:MYG131084 NIC131080:NIC131084 NRY131080:NRY131084 OBU131080:OBU131084 OLQ131080:OLQ131084 OVM131080:OVM131084 PFI131080:PFI131084 PPE131080:PPE131084 PZA131080:PZA131084 QIW131080:QIW131084 QSS131080:QSS131084 RCO131080:RCO131084 RMK131080:RMK131084 RWG131080:RWG131084 SGC131080:SGC131084 SPY131080:SPY131084 SZU131080:SZU131084 TJQ131080:TJQ131084 TTM131080:TTM131084 UDI131080:UDI131084 UNE131080:UNE131084 UXA131080:UXA131084 VGW131080:VGW131084 VQS131080:VQS131084 WAO131080:WAO131084 WKK131080:WKK131084 WUG131080:WUG131084 M196616:M196620 HU196616:HU196620 RQ196616:RQ196620 ABM196616:ABM196620 ALI196616:ALI196620 AVE196616:AVE196620 BFA196616:BFA196620 BOW196616:BOW196620 BYS196616:BYS196620 CIO196616:CIO196620 CSK196616:CSK196620 DCG196616:DCG196620 DMC196616:DMC196620 DVY196616:DVY196620 EFU196616:EFU196620 EPQ196616:EPQ196620 EZM196616:EZM196620 FJI196616:FJI196620 FTE196616:FTE196620 GDA196616:GDA196620 GMW196616:GMW196620 GWS196616:GWS196620 HGO196616:HGO196620 HQK196616:HQK196620 IAG196616:IAG196620 IKC196616:IKC196620 ITY196616:ITY196620 JDU196616:JDU196620 JNQ196616:JNQ196620 JXM196616:JXM196620 KHI196616:KHI196620 KRE196616:KRE196620 LBA196616:LBA196620 LKW196616:LKW196620 LUS196616:LUS196620 MEO196616:MEO196620 MOK196616:MOK196620 MYG196616:MYG196620 NIC196616:NIC196620 NRY196616:NRY196620 OBU196616:OBU196620 OLQ196616:OLQ196620 OVM196616:OVM196620 PFI196616:PFI196620 PPE196616:PPE196620 PZA196616:PZA196620 QIW196616:QIW196620 QSS196616:QSS196620 RCO196616:RCO196620 RMK196616:RMK196620 RWG196616:RWG196620 SGC196616:SGC196620 SPY196616:SPY196620 SZU196616:SZU196620 TJQ196616:TJQ196620 TTM196616:TTM196620 UDI196616:UDI196620 UNE196616:UNE196620 UXA196616:UXA196620 VGW196616:VGW196620 VQS196616:VQS196620 WAO196616:WAO196620 WKK196616:WKK196620 WUG196616:WUG196620 M262152:M262156 HU262152:HU262156 RQ262152:RQ262156 ABM262152:ABM262156 ALI262152:ALI262156 AVE262152:AVE262156 BFA262152:BFA262156 BOW262152:BOW262156 BYS262152:BYS262156 CIO262152:CIO262156 CSK262152:CSK262156 DCG262152:DCG262156 DMC262152:DMC262156 DVY262152:DVY262156 EFU262152:EFU262156 EPQ262152:EPQ262156 EZM262152:EZM262156 FJI262152:FJI262156 FTE262152:FTE262156 GDA262152:GDA262156 GMW262152:GMW262156 GWS262152:GWS262156 HGO262152:HGO262156 HQK262152:HQK262156 IAG262152:IAG262156 IKC262152:IKC262156 ITY262152:ITY262156 JDU262152:JDU262156 JNQ262152:JNQ262156 JXM262152:JXM262156 KHI262152:KHI262156 KRE262152:KRE262156 LBA262152:LBA262156 LKW262152:LKW262156 LUS262152:LUS262156 MEO262152:MEO262156 MOK262152:MOK262156 MYG262152:MYG262156 NIC262152:NIC262156 NRY262152:NRY262156 OBU262152:OBU262156 OLQ262152:OLQ262156 OVM262152:OVM262156 PFI262152:PFI262156 PPE262152:PPE262156 PZA262152:PZA262156 QIW262152:QIW262156 QSS262152:QSS262156 RCO262152:RCO262156 RMK262152:RMK262156 RWG262152:RWG262156 SGC262152:SGC262156 SPY262152:SPY262156 SZU262152:SZU262156 TJQ262152:TJQ262156 TTM262152:TTM262156 UDI262152:UDI262156 UNE262152:UNE262156 UXA262152:UXA262156 VGW262152:VGW262156 VQS262152:VQS262156 WAO262152:WAO262156 WKK262152:WKK262156 WUG262152:WUG262156 M327688:M327692 HU327688:HU327692 RQ327688:RQ327692 ABM327688:ABM327692 ALI327688:ALI327692 AVE327688:AVE327692 BFA327688:BFA327692 BOW327688:BOW327692 BYS327688:BYS327692 CIO327688:CIO327692 CSK327688:CSK327692 DCG327688:DCG327692 DMC327688:DMC327692 DVY327688:DVY327692 EFU327688:EFU327692 EPQ327688:EPQ327692 EZM327688:EZM327692 FJI327688:FJI327692 FTE327688:FTE327692 GDA327688:GDA327692 GMW327688:GMW327692 GWS327688:GWS327692 HGO327688:HGO327692 HQK327688:HQK327692 IAG327688:IAG327692 IKC327688:IKC327692 ITY327688:ITY327692 JDU327688:JDU327692 JNQ327688:JNQ327692 JXM327688:JXM327692 KHI327688:KHI327692 KRE327688:KRE327692 LBA327688:LBA327692 LKW327688:LKW327692 LUS327688:LUS327692 MEO327688:MEO327692 MOK327688:MOK327692 MYG327688:MYG327692 NIC327688:NIC327692 NRY327688:NRY327692 OBU327688:OBU327692 OLQ327688:OLQ327692 OVM327688:OVM327692 PFI327688:PFI327692 PPE327688:PPE327692 PZA327688:PZA327692 QIW327688:QIW327692 QSS327688:QSS327692 RCO327688:RCO327692 RMK327688:RMK327692 RWG327688:RWG327692 SGC327688:SGC327692 SPY327688:SPY327692 SZU327688:SZU327692 TJQ327688:TJQ327692 TTM327688:TTM327692 UDI327688:UDI327692 UNE327688:UNE327692 UXA327688:UXA327692 VGW327688:VGW327692 VQS327688:VQS327692 WAO327688:WAO327692 WKK327688:WKK327692 WUG327688:WUG327692 M393224:M393228 HU393224:HU393228 RQ393224:RQ393228 ABM393224:ABM393228 ALI393224:ALI393228 AVE393224:AVE393228 BFA393224:BFA393228 BOW393224:BOW393228 BYS393224:BYS393228 CIO393224:CIO393228 CSK393224:CSK393228 DCG393224:DCG393228 DMC393224:DMC393228 DVY393224:DVY393228 EFU393224:EFU393228 EPQ393224:EPQ393228 EZM393224:EZM393228 FJI393224:FJI393228 FTE393224:FTE393228 GDA393224:GDA393228 GMW393224:GMW393228 GWS393224:GWS393228 HGO393224:HGO393228 HQK393224:HQK393228 IAG393224:IAG393228 IKC393224:IKC393228 ITY393224:ITY393228 JDU393224:JDU393228 JNQ393224:JNQ393228 JXM393224:JXM393228 KHI393224:KHI393228 KRE393224:KRE393228 LBA393224:LBA393228 LKW393224:LKW393228 LUS393224:LUS393228 MEO393224:MEO393228 MOK393224:MOK393228 MYG393224:MYG393228 NIC393224:NIC393228 NRY393224:NRY393228 OBU393224:OBU393228 OLQ393224:OLQ393228 OVM393224:OVM393228 PFI393224:PFI393228 PPE393224:PPE393228 PZA393224:PZA393228 QIW393224:QIW393228 QSS393224:QSS393228 RCO393224:RCO393228 RMK393224:RMK393228 RWG393224:RWG393228 SGC393224:SGC393228 SPY393224:SPY393228 SZU393224:SZU393228 TJQ393224:TJQ393228 TTM393224:TTM393228 UDI393224:UDI393228 UNE393224:UNE393228 UXA393224:UXA393228 VGW393224:VGW393228 VQS393224:VQS393228 WAO393224:WAO393228 WKK393224:WKK393228 WUG393224:WUG393228 M458760:M458764 HU458760:HU458764 RQ458760:RQ458764 ABM458760:ABM458764 ALI458760:ALI458764 AVE458760:AVE458764 BFA458760:BFA458764 BOW458760:BOW458764 BYS458760:BYS458764 CIO458760:CIO458764 CSK458760:CSK458764 DCG458760:DCG458764 DMC458760:DMC458764 DVY458760:DVY458764 EFU458760:EFU458764 EPQ458760:EPQ458764 EZM458760:EZM458764 FJI458760:FJI458764 FTE458760:FTE458764 GDA458760:GDA458764 GMW458760:GMW458764 GWS458760:GWS458764 HGO458760:HGO458764 HQK458760:HQK458764 IAG458760:IAG458764 IKC458760:IKC458764 ITY458760:ITY458764 JDU458760:JDU458764 JNQ458760:JNQ458764 JXM458760:JXM458764 KHI458760:KHI458764 KRE458760:KRE458764 LBA458760:LBA458764 LKW458760:LKW458764 LUS458760:LUS458764 MEO458760:MEO458764 MOK458760:MOK458764 MYG458760:MYG458764 NIC458760:NIC458764 NRY458760:NRY458764 OBU458760:OBU458764 OLQ458760:OLQ458764 OVM458760:OVM458764 PFI458760:PFI458764 PPE458760:PPE458764 PZA458760:PZA458764 QIW458760:QIW458764 QSS458760:QSS458764 RCO458760:RCO458764 RMK458760:RMK458764 RWG458760:RWG458764 SGC458760:SGC458764 SPY458760:SPY458764 SZU458760:SZU458764 TJQ458760:TJQ458764 TTM458760:TTM458764 UDI458760:UDI458764 UNE458760:UNE458764 UXA458760:UXA458764 VGW458760:VGW458764 VQS458760:VQS458764 WAO458760:WAO458764 WKK458760:WKK458764 WUG458760:WUG458764 M524296:M524300 HU524296:HU524300 RQ524296:RQ524300 ABM524296:ABM524300 ALI524296:ALI524300 AVE524296:AVE524300 BFA524296:BFA524300 BOW524296:BOW524300 BYS524296:BYS524300 CIO524296:CIO524300 CSK524296:CSK524300 DCG524296:DCG524300 DMC524296:DMC524300 DVY524296:DVY524300 EFU524296:EFU524300 EPQ524296:EPQ524300 EZM524296:EZM524300 FJI524296:FJI524300 FTE524296:FTE524300 GDA524296:GDA524300 GMW524296:GMW524300 GWS524296:GWS524300 HGO524296:HGO524300 HQK524296:HQK524300 IAG524296:IAG524300 IKC524296:IKC524300 ITY524296:ITY524300 JDU524296:JDU524300 JNQ524296:JNQ524300 JXM524296:JXM524300 KHI524296:KHI524300 KRE524296:KRE524300 LBA524296:LBA524300 LKW524296:LKW524300 LUS524296:LUS524300 MEO524296:MEO524300 MOK524296:MOK524300 MYG524296:MYG524300 NIC524296:NIC524300 NRY524296:NRY524300 OBU524296:OBU524300 OLQ524296:OLQ524300 OVM524296:OVM524300 PFI524296:PFI524300 PPE524296:PPE524300 PZA524296:PZA524300 QIW524296:QIW524300 QSS524296:QSS524300 RCO524296:RCO524300 RMK524296:RMK524300 RWG524296:RWG524300 SGC524296:SGC524300 SPY524296:SPY524300 SZU524296:SZU524300 TJQ524296:TJQ524300 TTM524296:TTM524300 UDI524296:UDI524300 UNE524296:UNE524300 UXA524296:UXA524300 VGW524296:VGW524300 VQS524296:VQS524300 WAO524296:WAO524300 WKK524296:WKK524300 WUG524296:WUG524300 M589832:M589836 HU589832:HU589836 RQ589832:RQ589836 ABM589832:ABM589836 ALI589832:ALI589836 AVE589832:AVE589836 BFA589832:BFA589836 BOW589832:BOW589836 BYS589832:BYS589836 CIO589832:CIO589836 CSK589832:CSK589836 DCG589832:DCG589836 DMC589832:DMC589836 DVY589832:DVY589836 EFU589832:EFU589836 EPQ589832:EPQ589836 EZM589832:EZM589836 FJI589832:FJI589836 FTE589832:FTE589836 GDA589832:GDA589836 GMW589832:GMW589836 GWS589832:GWS589836 HGO589832:HGO589836 HQK589832:HQK589836 IAG589832:IAG589836 IKC589832:IKC589836 ITY589832:ITY589836 JDU589832:JDU589836 JNQ589832:JNQ589836 JXM589832:JXM589836 KHI589832:KHI589836 KRE589832:KRE589836 LBA589832:LBA589836 LKW589832:LKW589836 LUS589832:LUS589836 MEO589832:MEO589836 MOK589832:MOK589836 MYG589832:MYG589836 NIC589832:NIC589836 NRY589832:NRY589836 OBU589832:OBU589836 OLQ589832:OLQ589836 OVM589832:OVM589836 PFI589832:PFI589836 PPE589832:PPE589836 PZA589832:PZA589836 QIW589832:QIW589836 QSS589832:QSS589836 RCO589832:RCO589836 RMK589832:RMK589836 RWG589832:RWG589836 SGC589832:SGC589836 SPY589832:SPY589836 SZU589832:SZU589836 TJQ589832:TJQ589836 TTM589832:TTM589836 UDI589832:UDI589836 UNE589832:UNE589836 UXA589832:UXA589836 VGW589832:VGW589836 VQS589832:VQS589836 WAO589832:WAO589836 WKK589832:WKK589836 WUG589832:WUG589836 M655368:M655372 HU655368:HU655372 RQ655368:RQ655372 ABM655368:ABM655372 ALI655368:ALI655372 AVE655368:AVE655372 BFA655368:BFA655372 BOW655368:BOW655372 BYS655368:BYS655372 CIO655368:CIO655372 CSK655368:CSK655372 DCG655368:DCG655372 DMC655368:DMC655372 DVY655368:DVY655372 EFU655368:EFU655372 EPQ655368:EPQ655372 EZM655368:EZM655372 FJI655368:FJI655372 FTE655368:FTE655372 GDA655368:GDA655372 GMW655368:GMW655372 GWS655368:GWS655372 HGO655368:HGO655372 HQK655368:HQK655372 IAG655368:IAG655372 IKC655368:IKC655372 ITY655368:ITY655372 JDU655368:JDU655372 JNQ655368:JNQ655372 JXM655368:JXM655372 KHI655368:KHI655372 KRE655368:KRE655372 LBA655368:LBA655372 LKW655368:LKW655372 LUS655368:LUS655372 MEO655368:MEO655372 MOK655368:MOK655372 MYG655368:MYG655372 NIC655368:NIC655372 NRY655368:NRY655372 OBU655368:OBU655372 OLQ655368:OLQ655372 OVM655368:OVM655372 PFI655368:PFI655372 PPE655368:PPE655372 PZA655368:PZA655372 QIW655368:QIW655372 QSS655368:QSS655372 RCO655368:RCO655372 RMK655368:RMK655372 RWG655368:RWG655372 SGC655368:SGC655372 SPY655368:SPY655372 SZU655368:SZU655372 TJQ655368:TJQ655372 TTM655368:TTM655372 UDI655368:UDI655372 UNE655368:UNE655372 UXA655368:UXA655372 VGW655368:VGW655372 VQS655368:VQS655372 WAO655368:WAO655372 WKK655368:WKK655372 WUG655368:WUG655372 M720904:M720908 HU720904:HU720908 RQ720904:RQ720908 ABM720904:ABM720908 ALI720904:ALI720908 AVE720904:AVE720908 BFA720904:BFA720908 BOW720904:BOW720908 BYS720904:BYS720908 CIO720904:CIO720908 CSK720904:CSK720908 DCG720904:DCG720908 DMC720904:DMC720908 DVY720904:DVY720908 EFU720904:EFU720908 EPQ720904:EPQ720908 EZM720904:EZM720908 FJI720904:FJI720908 FTE720904:FTE720908 GDA720904:GDA720908 GMW720904:GMW720908 GWS720904:GWS720908 HGO720904:HGO720908 HQK720904:HQK720908 IAG720904:IAG720908 IKC720904:IKC720908 ITY720904:ITY720908 JDU720904:JDU720908 JNQ720904:JNQ720908 JXM720904:JXM720908 KHI720904:KHI720908 KRE720904:KRE720908 LBA720904:LBA720908 LKW720904:LKW720908 LUS720904:LUS720908 MEO720904:MEO720908 MOK720904:MOK720908 MYG720904:MYG720908 NIC720904:NIC720908 NRY720904:NRY720908 OBU720904:OBU720908 OLQ720904:OLQ720908 OVM720904:OVM720908 PFI720904:PFI720908 PPE720904:PPE720908 PZA720904:PZA720908 QIW720904:QIW720908 QSS720904:QSS720908 RCO720904:RCO720908 RMK720904:RMK720908 RWG720904:RWG720908 SGC720904:SGC720908 SPY720904:SPY720908 SZU720904:SZU720908 TJQ720904:TJQ720908 TTM720904:TTM720908 UDI720904:UDI720908 UNE720904:UNE720908 UXA720904:UXA720908 VGW720904:VGW720908 VQS720904:VQS720908 WAO720904:WAO720908 WKK720904:WKK720908 WUG720904:WUG720908 M786440:M786444 HU786440:HU786444 RQ786440:RQ786444 ABM786440:ABM786444 ALI786440:ALI786444 AVE786440:AVE786444 BFA786440:BFA786444 BOW786440:BOW786444 BYS786440:BYS786444 CIO786440:CIO786444 CSK786440:CSK786444 DCG786440:DCG786444 DMC786440:DMC786444 DVY786440:DVY786444 EFU786440:EFU786444 EPQ786440:EPQ786444 EZM786440:EZM786444 FJI786440:FJI786444 FTE786440:FTE786444 GDA786440:GDA786444 GMW786440:GMW786444 GWS786440:GWS786444 HGO786440:HGO786444 HQK786440:HQK786444 IAG786440:IAG786444 IKC786440:IKC786444 ITY786440:ITY786444 JDU786440:JDU786444 JNQ786440:JNQ786444 JXM786440:JXM786444 KHI786440:KHI786444 KRE786440:KRE786444 LBA786440:LBA786444 LKW786440:LKW786444 LUS786440:LUS786444 MEO786440:MEO786444 MOK786440:MOK786444 MYG786440:MYG786444 NIC786440:NIC786444 NRY786440:NRY786444 OBU786440:OBU786444 OLQ786440:OLQ786444 OVM786440:OVM786444 PFI786440:PFI786444 PPE786440:PPE786444 PZA786440:PZA786444 QIW786440:QIW786444 QSS786440:QSS786444 RCO786440:RCO786444 RMK786440:RMK786444 RWG786440:RWG786444 SGC786440:SGC786444 SPY786440:SPY786444 SZU786440:SZU786444 TJQ786440:TJQ786444 TTM786440:TTM786444 UDI786440:UDI786444 UNE786440:UNE786444 UXA786440:UXA786444 VGW786440:VGW786444 VQS786440:VQS786444 WAO786440:WAO786444 WKK786440:WKK786444 WUG786440:WUG786444 M851976:M851980 HU851976:HU851980 RQ851976:RQ851980 ABM851976:ABM851980 ALI851976:ALI851980 AVE851976:AVE851980 BFA851976:BFA851980 BOW851976:BOW851980 BYS851976:BYS851980 CIO851976:CIO851980 CSK851976:CSK851980 DCG851976:DCG851980 DMC851976:DMC851980 DVY851976:DVY851980 EFU851976:EFU851980 EPQ851976:EPQ851980 EZM851976:EZM851980 FJI851976:FJI851980 FTE851976:FTE851980 GDA851976:GDA851980 GMW851976:GMW851980 GWS851976:GWS851980 HGO851976:HGO851980 HQK851976:HQK851980 IAG851976:IAG851980 IKC851976:IKC851980 ITY851976:ITY851980 JDU851976:JDU851980 JNQ851976:JNQ851980 JXM851976:JXM851980 KHI851976:KHI851980 KRE851976:KRE851980 LBA851976:LBA851980 LKW851976:LKW851980 LUS851976:LUS851980 MEO851976:MEO851980 MOK851976:MOK851980 MYG851976:MYG851980 NIC851976:NIC851980 NRY851976:NRY851980 OBU851976:OBU851980 OLQ851976:OLQ851980 OVM851976:OVM851980 PFI851976:PFI851980 PPE851976:PPE851980 PZA851976:PZA851980 QIW851976:QIW851980 QSS851976:QSS851980 RCO851976:RCO851980 RMK851976:RMK851980 RWG851976:RWG851980 SGC851976:SGC851980 SPY851976:SPY851980 SZU851976:SZU851980 TJQ851976:TJQ851980 TTM851976:TTM851980 UDI851976:UDI851980 UNE851976:UNE851980 UXA851976:UXA851980 VGW851976:VGW851980 VQS851976:VQS851980 WAO851976:WAO851980 WKK851976:WKK851980 WUG851976:WUG851980 M917512:M917516 HU917512:HU917516 RQ917512:RQ917516 ABM917512:ABM917516 ALI917512:ALI917516 AVE917512:AVE917516 BFA917512:BFA917516 BOW917512:BOW917516 BYS917512:BYS917516 CIO917512:CIO917516 CSK917512:CSK917516 DCG917512:DCG917516 DMC917512:DMC917516 DVY917512:DVY917516 EFU917512:EFU917516 EPQ917512:EPQ917516 EZM917512:EZM917516 FJI917512:FJI917516 FTE917512:FTE917516 GDA917512:GDA917516 GMW917512:GMW917516 GWS917512:GWS917516 HGO917512:HGO917516 HQK917512:HQK917516 IAG917512:IAG917516 IKC917512:IKC917516 ITY917512:ITY917516 JDU917512:JDU917516 JNQ917512:JNQ917516 JXM917512:JXM917516 KHI917512:KHI917516 KRE917512:KRE917516 LBA917512:LBA917516 LKW917512:LKW917516 LUS917512:LUS917516 MEO917512:MEO917516 MOK917512:MOK917516 MYG917512:MYG917516 NIC917512:NIC917516 NRY917512:NRY917516 OBU917512:OBU917516 OLQ917512:OLQ917516 OVM917512:OVM917516 PFI917512:PFI917516 PPE917512:PPE917516 PZA917512:PZA917516 QIW917512:QIW917516 QSS917512:QSS917516 RCO917512:RCO917516 RMK917512:RMK917516 RWG917512:RWG917516 SGC917512:SGC917516 SPY917512:SPY917516 SZU917512:SZU917516 TJQ917512:TJQ917516 TTM917512:TTM917516 UDI917512:UDI917516 UNE917512:UNE917516 UXA917512:UXA917516 VGW917512:VGW917516 VQS917512:VQS917516 WAO917512:WAO917516 WKK917512:WKK917516 WUG917512:WUG917516 M983048:M983052 HU983048:HU983052 RQ983048:RQ983052 ABM983048:ABM983052 ALI983048:ALI983052 AVE983048:AVE983052 BFA983048:BFA983052 BOW983048:BOW983052 BYS983048:BYS983052 CIO983048:CIO983052 CSK983048:CSK983052 DCG983048:DCG983052 DMC983048:DMC983052 DVY983048:DVY983052 EFU983048:EFU983052 EPQ983048:EPQ983052 EZM983048:EZM983052 FJI983048:FJI983052 FTE983048:FTE983052 GDA983048:GDA983052 GMW983048:GMW983052 GWS983048:GWS983052 HGO983048:HGO983052 HQK983048:HQK983052 IAG983048:IAG983052 IKC983048:IKC983052 ITY983048:ITY983052 JDU983048:JDU983052 JNQ983048:JNQ983052 JXM983048:JXM983052 KHI983048:KHI983052 KRE983048:KRE983052 LBA983048:LBA983052 LKW983048:LKW983052 LUS983048:LUS983052 MEO983048:MEO983052 MOK983048:MOK983052 MYG983048:MYG983052 NIC983048:NIC983052 NRY983048:NRY983052 OBU983048:OBU983052 OLQ983048:OLQ983052 OVM983048:OVM983052 PFI983048:PFI983052 PPE983048:PPE983052 PZA983048:PZA983052 QIW983048:QIW983052 QSS983048:QSS983052 RCO983048:RCO983052 RMK983048:RMK983052 RWG983048:RWG983052 SGC983048:SGC983052 SPY983048:SPY983052 SZU983048:SZU983052 TJQ983048:TJQ983052 TTM983048:TTM983052 UDI983048:UDI983052 UNE983048:UNE983052 UXA983048:UXA983052 VGW983048:VGW983052 VQS983048:VQS983052 WAO983048:WAO983052 WKK983048:WKK983052 WUG983048:WUG983052 HV65547:IJ65548 RR65547:SF65548 ABN65547:ACB65548 ALJ65547:ALX65548 AVF65547:AVT65548 BFB65547:BFP65548 BOX65547:BPL65548 BYT65547:BZH65548 CIP65547:CJD65548 CSL65547:CSZ65548 DCH65547:DCV65548 DMD65547:DMR65548 DVZ65547:DWN65548 EFV65547:EGJ65548 EPR65547:EQF65548 EZN65547:FAB65548 FJJ65547:FJX65548 FTF65547:FTT65548 GDB65547:GDP65548 GMX65547:GNL65548 GWT65547:GXH65548 HGP65547:HHD65548 HQL65547:HQZ65548 IAH65547:IAV65548 IKD65547:IKR65548 ITZ65547:IUN65548 JDV65547:JEJ65548 JNR65547:JOF65548 JXN65547:JYB65548 KHJ65547:KHX65548 KRF65547:KRT65548 LBB65547:LBP65548 LKX65547:LLL65548 LUT65547:LVH65548 MEP65547:MFD65548 MOL65547:MOZ65548 MYH65547:MYV65548 NID65547:NIR65548 NRZ65547:NSN65548 OBV65547:OCJ65548 OLR65547:OMF65548 OVN65547:OWB65548 PFJ65547:PFX65548 PPF65547:PPT65548 PZB65547:PZP65548 QIX65547:QJL65548 QST65547:QTH65548 RCP65547:RDD65548 RML65547:RMZ65548 RWH65547:RWV65548 SGD65547:SGR65548 SPZ65547:SQN65548 SZV65547:TAJ65548 TJR65547:TKF65548 TTN65547:TUB65548 UDJ65547:UDX65548 UNF65547:UNT65548 UXB65547:UXP65548 VGX65547:VHL65548 VQT65547:VRH65548 WAP65547:WBD65548 WKL65547:WKZ65548 WUH65547:WUV65548 HV131083:IJ131084 RR131083:SF131084 ABN131083:ACB131084 ALJ131083:ALX131084 AVF131083:AVT131084 BFB131083:BFP131084 BOX131083:BPL131084 BYT131083:BZH131084 CIP131083:CJD131084 CSL131083:CSZ131084 DCH131083:DCV131084 DMD131083:DMR131084 DVZ131083:DWN131084 EFV131083:EGJ131084 EPR131083:EQF131084 EZN131083:FAB131084 FJJ131083:FJX131084 FTF131083:FTT131084 GDB131083:GDP131084 GMX131083:GNL131084 GWT131083:GXH131084 HGP131083:HHD131084 HQL131083:HQZ131084 IAH131083:IAV131084 IKD131083:IKR131084 ITZ131083:IUN131084 JDV131083:JEJ131084 JNR131083:JOF131084 JXN131083:JYB131084 KHJ131083:KHX131084 KRF131083:KRT131084 LBB131083:LBP131084 LKX131083:LLL131084 LUT131083:LVH131084 MEP131083:MFD131084 MOL131083:MOZ131084 MYH131083:MYV131084 NID131083:NIR131084 NRZ131083:NSN131084 OBV131083:OCJ131084 OLR131083:OMF131084 OVN131083:OWB131084 PFJ131083:PFX131084 PPF131083:PPT131084 PZB131083:PZP131084 QIX131083:QJL131084 QST131083:QTH131084 RCP131083:RDD131084 RML131083:RMZ131084 RWH131083:RWV131084 SGD131083:SGR131084 SPZ131083:SQN131084 SZV131083:TAJ131084 TJR131083:TKF131084 TTN131083:TUB131084 UDJ131083:UDX131084 UNF131083:UNT131084 UXB131083:UXP131084 VGX131083:VHL131084 VQT131083:VRH131084 WAP131083:WBD131084 WKL131083:WKZ131084 WUH131083:WUV131084 HV196619:IJ196620 RR196619:SF196620 ABN196619:ACB196620 ALJ196619:ALX196620 AVF196619:AVT196620 BFB196619:BFP196620 BOX196619:BPL196620 BYT196619:BZH196620 CIP196619:CJD196620 CSL196619:CSZ196620 DCH196619:DCV196620 DMD196619:DMR196620 DVZ196619:DWN196620 EFV196619:EGJ196620 EPR196619:EQF196620 EZN196619:FAB196620 FJJ196619:FJX196620 FTF196619:FTT196620 GDB196619:GDP196620 GMX196619:GNL196620 GWT196619:GXH196620 HGP196619:HHD196620 HQL196619:HQZ196620 IAH196619:IAV196620 IKD196619:IKR196620 ITZ196619:IUN196620 JDV196619:JEJ196620 JNR196619:JOF196620 JXN196619:JYB196620 KHJ196619:KHX196620 KRF196619:KRT196620 LBB196619:LBP196620 LKX196619:LLL196620 LUT196619:LVH196620 MEP196619:MFD196620 MOL196619:MOZ196620 MYH196619:MYV196620 NID196619:NIR196620 NRZ196619:NSN196620 OBV196619:OCJ196620 OLR196619:OMF196620 OVN196619:OWB196620 PFJ196619:PFX196620 PPF196619:PPT196620 PZB196619:PZP196620 QIX196619:QJL196620 QST196619:QTH196620 RCP196619:RDD196620 RML196619:RMZ196620 RWH196619:RWV196620 SGD196619:SGR196620 SPZ196619:SQN196620 SZV196619:TAJ196620 TJR196619:TKF196620 TTN196619:TUB196620 UDJ196619:UDX196620 UNF196619:UNT196620 UXB196619:UXP196620 VGX196619:VHL196620 VQT196619:VRH196620 WAP196619:WBD196620 WKL196619:WKZ196620 WUH196619:WUV196620 HV262155:IJ262156 RR262155:SF262156 ABN262155:ACB262156 ALJ262155:ALX262156 AVF262155:AVT262156 BFB262155:BFP262156 BOX262155:BPL262156 BYT262155:BZH262156 CIP262155:CJD262156 CSL262155:CSZ262156 DCH262155:DCV262156 DMD262155:DMR262156 DVZ262155:DWN262156 EFV262155:EGJ262156 EPR262155:EQF262156 EZN262155:FAB262156 FJJ262155:FJX262156 FTF262155:FTT262156 GDB262155:GDP262156 GMX262155:GNL262156 GWT262155:GXH262156 HGP262155:HHD262156 HQL262155:HQZ262156 IAH262155:IAV262156 IKD262155:IKR262156 ITZ262155:IUN262156 JDV262155:JEJ262156 JNR262155:JOF262156 JXN262155:JYB262156 KHJ262155:KHX262156 KRF262155:KRT262156 LBB262155:LBP262156 LKX262155:LLL262156 LUT262155:LVH262156 MEP262155:MFD262156 MOL262155:MOZ262156 MYH262155:MYV262156 NID262155:NIR262156 NRZ262155:NSN262156 OBV262155:OCJ262156 OLR262155:OMF262156 OVN262155:OWB262156 PFJ262155:PFX262156 PPF262155:PPT262156 PZB262155:PZP262156 QIX262155:QJL262156 QST262155:QTH262156 RCP262155:RDD262156 RML262155:RMZ262156 RWH262155:RWV262156 SGD262155:SGR262156 SPZ262155:SQN262156 SZV262155:TAJ262156 TJR262155:TKF262156 TTN262155:TUB262156 UDJ262155:UDX262156 UNF262155:UNT262156 UXB262155:UXP262156 VGX262155:VHL262156 VQT262155:VRH262156 WAP262155:WBD262156 WKL262155:WKZ262156 WUH262155:WUV262156 HV327691:IJ327692 RR327691:SF327692 ABN327691:ACB327692 ALJ327691:ALX327692 AVF327691:AVT327692 BFB327691:BFP327692 BOX327691:BPL327692 BYT327691:BZH327692 CIP327691:CJD327692 CSL327691:CSZ327692 DCH327691:DCV327692 DMD327691:DMR327692 DVZ327691:DWN327692 EFV327691:EGJ327692 EPR327691:EQF327692 EZN327691:FAB327692 FJJ327691:FJX327692 FTF327691:FTT327692 GDB327691:GDP327692 GMX327691:GNL327692 GWT327691:GXH327692 HGP327691:HHD327692 HQL327691:HQZ327692 IAH327691:IAV327692 IKD327691:IKR327692 ITZ327691:IUN327692 JDV327691:JEJ327692 JNR327691:JOF327692 JXN327691:JYB327692 KHJ327691:KHX327692 KRF327691:KRT327692 LBB327691:LBP327692 LKX327691:LLL327692 LUT327691:LVH327692 MEP327691:MFD327692 MOL327691:MOZ327692 MYH327691:MYV327692 NID327691:NIR327692 NRZ327691:NSN327692 OBV327691:OCJ327692 OLR327691:OMF327692 OVN327691:OWB327692 PFJ327691:PFX327692 PPF327691:PPT327692 PZB327691:PZP327692 QIX327691:QJL327692 QST327691:QTH327692 RCP327691:RDD327692 RML327691:RMZ327692 RWH327691:RWV327692 SGD327691:SGR327692 SPZ327691:SQN327692 SZV327691:TAJ327692 TJR327691:TKF327692 TTN327691:TUB327692 UDJ327691:UDX327692 UNF327691:UNT327692 UXB327691:UXP327692 VGX327691:VHL327692 VQT327691:VRH327692 WAP327691:WBD327692 WKL327691:WKZ327692 WUH327691:WUV327692 HV393227:IJ393228 RR393227:SF393228 ABN393227:ACB393228 ALJ393227:ALX393228 AVF393227:AVT393228 BFB393227:BFP393228 BOX393227:BPL393228 BYT393227:BZH393228 CIP393227:CJD393228 CSL393227:CSZ393228 DCH393227:DCV393228 DMD393227:DMR393228 DVZ393227:DWN393228 EFV393227:EGJ393228 EPR393227:EQF393228 EZN393227:FAB393228 FJJ393227:FJX393228 FTF393227:FTT393228 GDB393227:GDP393228 GMX393227:GNL393228 GWT393227:GXH393228 HGP393227:HHD393228 HQL393227:HQZ393228 IAH393227:IAV393228 IKD393227:IKR393228 ITZ393227:IUN393228 JDV393227:JEJ393228 JNR393227:JOF393228 JXN393227:JYB393228 KHJ393227:KHX393228 KRF393227:KRT393228 LBB393227:LBP393228 LKX393227:LLL393228 LUT393227:LVH393228 MEP393227:MFD393228 MOL393227:MOZ393228 MYH393227:MYV393228 NID393227:NIR393228 NRZ393227:NSN393228 OBV393227:OCJ393228 OLR393227:OMF393228 OVN393227:OWB393228 PFJ393227:PFX393228 PPF393227:PPT393228 PZB393227:PZP393228 QIX393227:QJL393228 QST393227:QTH393228 RCP393227:RDD393228 RML393227:RMZ393228 RWH393227:RWV393228 SGD393227:SGR393228 SPZ393227:SQN393228 SZV393227:TAJ393228 TJR393227:TKF393228 TTN393227:TUB393228 UDJ393227:UDX393228 UNF393227:UNT393228 UXB393227:UXP393228 VGX393227:VHL393228 VQT393227:VRH393228 WAP393227:WBD393228 WKL393227:WKZ393228 WUH393227:WUV393228 HV458763:IJ458764 RR458763:SF458764 ABN458763:ACB458764 ALJ458763:ALX458764 AVF458763:AVT458764 BFB458763:BFP458764 BOX458763:BPL458764 BYT458763:BZH458764 CIP458763:CJD458764 CSL458763:CSZ458764 DCH458763:DCV458764 DMD458763:DMR458764 DVZ458763:DWN458764 EFV458763:EGJ458764 EPR458763:EQF458764 EZN458763:FAB458764 FJJ458763:FJX458764 FTF458763:FTT458764 GDB458763:GDP458764 GMX458763:GNL458764 GWT458763:GXH458764 HGP458763:HHD458764 HQL458763:HQZ458764 IAH458763:IAV458764 IKD458763:IKR458764 ITZ458763:IUN458764 JDV458763:JEJ458764 JNR458763:JOF458764 JXN458763:JYB458764 KHJ458763:KHX458764 KRF458763:KRT458764 LBB458763:LBP458764 LKX458763:LLL458764 LUT458763:LVH458764 MEP458763:MFD458764 MOL458763:MOZ458764 MYH458763:MYV458764 NID458763:NIR458764 NRZ458763:NSN458764 OBV458763:OCJ458764 OLR458763:OMF458764 OVN458763:OWB458764 PFJ458763:PFX458764 PPF458763:PPT458764 PZB458763:PZP458764 QIX458763:QJL458764 QST458763:QTH458764 RCP458763:RDD458764 RML458763:RMZ458764 RWH458763:RWV458764 SGD458763:SGR458764 SPZ458763:SQN458764 SZV458763:TAJ458764 TJR458763:TKF458764 TTN458763:TUB458764 UDJ458763:UDX458764 UNF458763:UNT458764 UXB458763:UXP458764 VGX458763:VHL458764 VQT458763:VRH458764 WAP458763:WBD458764 WKL458763:WKZ458764 WUH458763:WUV458764 HV524299:IJ524300 RR524299:SF524300 ABN524299:ACB524300 ALJ524299:ALX524300 AVF524299:AVT524300 BFB524299:BFP524300 BOX524299:BPL524300 BYT524299:BZH524300 CIP524299:CJD524300 CSL524299:CSZ524300 DCH524299:DCV524300 DMD524299:DMR524300 DVZ524299:DWN524300 EFV524299:EGJ524300 EPR524299:EQF524300 EZN524299:FAB524300 FJJ524299:FJX524300 FTF524299:FTT524300 GDB524299:GDP524300 GMX524299:GNL524300 GWT524299:GXH524300 HGP524299:HHD524300 HQL524299:HQZ524300 IAH524299:IAV524300 IKD524299:IKR524300 ITZ524299:IUN524300 JDV524299:JEJ524300 JNR524299:JOF524300 JXN524299:JYB524300 KHJ524299:KHX524300 KRF524299:KRT524300 LBB524299:LBP524300 LKX524299:LLL524300 LUT524299:LVH524300 MEP524299:MFD524300 MOL524299:MOZ524300 MYH524299:MYV524300 NID524299:NIR524300 NRZ524299:NSN524300 OBV524299:OCJ524300 OLR524299:OMF524300 OVN524299:OWB524300 PFJ524299:PFX524300 PPF524299:PPT524300 PZB524299:PZP524300 QIX524299:QJL524300 QST524299:QTH524300 RCP524299:RDD524300 RML524299:RMZ524300 RWH524299:RWV524300 SGD524299:SGR524300 SPZ524299:SQN524300 SZV524299:TAJ524300 TJR524299:TKF524300 TTN524299:TUB524300 UDJ524299:UDX524300 UNF524299:UNT524300 UXB524299:UXP524300 VGX524299:VHL524300 VQT524299:VRH524300 WAP524299:WBD524300 WKL524299:WKZ524300 WUH524299:WUV524300 HV589835:IJ589836 RR589835:SF589836 ABN589835:ACB589836 ALJ589835:ALX589836 AVF589835:AVT589836 BFB589835:BFP589836 BOX589835:BPL589836 BYT589835:BZH589836 CIP589835:CJD589836 CSL589835:CSZ589836 DCH589835:DCV589836 DMD589835:DMR589836 DVZ589835:DWN589836 EFV589835:EGJ589836 EPR589835:EQF589836 EZN589835:FAB589836 FJJ589835:FJX589836 FTF589835:FTT589836 GDB589835:GDP589836 GMX589835:GNL589836 GWT589835:GXH589836 HGP589835:HHD589836 HQL589835:HQZ589836 IAH589835:IAV589836 IKD589835:IKR589836 ITZ589835:IUN589836 JDV589835:JEJ589836 JNR589835:JOF589836 JXN589835:JYB589836 KHJ589835:KHX589836 KRF589835:KRT589836 LBB589835:LBP589836 LKX589835:LLL589836 LUT589835:LVH589836 MEP589835:MFD589836 MOL589835:MOZ589836 MYH589835:MYV589836 NID589835:NIR589836 NRZ589835:NSN589836 OBV589835:OCJ589836 OLR589835:OMF589836 OVN589835:OWB589836 PFJ589835:PFX589836 PPF589835:PPT589836 PZB589835:PZP589836 QIX589835:QJL589836 QST589835:QTH589836 RCP589835:RDD589836 RML589835:RMZ589836 RWH589835:RWV589836 SGD589835:SGR589836 SPZ589835:SQN589836 SZV589835:TAJ589836 TJR589835:TKF589836 TTN589835:TUB589836 UDJ589835:UDX589836 UNF589835:UNT589836 UXB589835:UXP589836 VGX589835:VHL589836 VQT589835:VRH589836 WAP589835:WBD589836 WKL589835:WKZ589836 WUH589835:WUV589836 HV655371:IJ655372 RR655371:SF655372 ABN655371:ACB655372 ALJ655371:ALX655372 AVF655371:AVT655372 BFB655371:BFP655372 BOX655371:BPL655372 BYT655371:BZH655372 CIP655371:CJD655372 CSL655371:CSZ655372 DCH655371:DCV655372 DMD655371:DMR655372 DVZ655371:DWN655372 EFV655371:EGJ655372 EPR655371:EQF655372 EZN655371:FAB655372 FJJ655371:FJX655372 FTF655371:FTT655372 GDB655371:GDP655372 GMX655371:GNL655372 GWT655371:GXH655372 HGP655371:HHD655372 HQL655371:HQZ655372 IAH655371:IAV655372 IKD655371:IKR655372 ITZ655371:IUN655372 JDV655371:JEJ655372 JNR655371:JOF655372 JXN655371:JYB655372 KHJ655371:KHX655372 KRF655371:KRT655372 LBB655371:LBP655372 LKX655371:LLL655372 LUT655371:LVH655372 MEP655371:MFD655372 MOL655371:MOZ655372 MYH655371:MYV655372 NID655371:NIR655372 NRZ655371:NSN655372 OBV655371:OCJ655372 OLR655371:OMF655372 OVN655371:OWB655372 PFJ655371:PFX655372 PPF655371:PPT655372 PZB655371:PZP655372 QIX655371:QJL655372 QST655371:QTH655372 RCP655371:RDD655372 RML655371:RMZ655372 RWH655371:RWV655372 SGD655371:SGR655372 SPZ655371:SQN655372 SZV655371:TAJ655372 TJR655371:TKF655372 TTN655371:TUB655372 UDJ655371:UDX655372 UNF655371:UNT655372 UXB655371:UXP655372 VGX655371:VHL655372 VQT655371:VRH655372 WAP655371:WBD655372 WKL655371:WKZ655372 WUH655371:WUV655372 HV720907:IJ720908 RR720907:SF720908 ABN720907:ACB720908 ALJ720907:ALX720908 AVF720907:AVT720908 BFB720907:BFP720908 BOX720907:BPL720908 BYT720907:BZH720908 CIP720907:CJD720908 CSL720907:CSZ720908 DCH720907:DCV720908 DMD720907:DMR720908 DVZ720907:DWN720908 EFV720907:EGJ720908 EPR720907:EQF720908 EZN720907:FAB720908 FJJ720907:FJX720908 FTF720907:FTT720908 GDB720907:GDP720908 GMX720907:GNL720908 GWT720907:GXH720908 HGP720907:HHD720908 HQL720907:HQZ720908 IAH720907:IAV720908 IKD720907:IKR720908 ITZ720907:IUN720908 JDV720907:JEJ720908 JNR720907:JOF720908 JXN720907:JYB720908 KHJ720907:KHX720908 KRF720907:KRT720908 LBB720907:LBP720908 LKX720907:LLL720908 LUT720907:LVH720908 MEP720907:MFD720908 MOL720907:MOZ720908 MYH720907:MYV720908 NID720907:NIR720908 NRZ720907:NSN720908 OBV720907:OCJ720908 OLR720907:OMF720908 OVN720907:OWB720908 PFJ720907:PFX720908 PPF720907:PPT720908 PZB720907:PZP720908 QIX720907:QJL720908 QST720907:QTH720908 RCP720907:RDD720908 RML720907:RMZ720908 RWH720907:RWV720908 SGD720907:SGR720908 SPZ720907:SQN720908 SZV720907:TAJ720908 TJR720907:TKF720908 TTN720907:TUB720908 UDJ720907:UDX720908 UNF720907:UNT720908 UXB720907:UXP720908 VGX720907:VHL720908 VQT720907:VRH720908 WAP720907:WBD720908 WKL720907:WKZ720908 WUH720907:WUV720908 HV786443:IJ786444 RR786443:SF786444 ABN786443:ACB786444 ALJ786443:ALX786444 AVF786443:AVT786444 BFB786443:BFP786444 BOX786443:BPL786444 BYT786443:BZH786444 CIP786443:CJD786444 CSL786443:CSZ786444 DCH786443:DCV786444 DMD786443:DMR786444 DVZ786443:DWN786444 EFV786443:EGJ786444 EPR786443:EQF786444 EZN786443:FAB786444 FJJ786443:FJX786444 FTF786443:FTT786444 GDB786443:GDP786444 GMX786443:GNL786444 GWT786443:GXH786444 HGP786443:HHD786444 HQL786443:HQZ786444 IAH786443:IAV786444 IKD786443:IKR786444 ITZ786443:IUN786444 JDV786443:JEJ786444 JNR786443:JOF786444 JXN786443:JYB786444 KHJ786443:KHX786444 KRF786443:KRT786444 LBB786443:LBP786444 LKX786443:LLL786444 LUT786443:LVH786444 MEP786443:MFD786444 MOL786443:MOZ786444 MYH786443:MYV786444 NID786443:NIR786444 NRZ786443:NSN786444 OBV786443:OCJ786444 OLR786443:OMF786444 OVN786443:OWB786444 PFJ786443:PFX786444 PPF786443:PPT786444 PZB786443:PZP786444 QIX786443:QJL786444 QST786443:QTH786444 RCP786443:RDD786444 RML786443:RMZ786444 RWH786443:RWV786444 SGD786443:SGR786444 SPZ786443:SQN786444 SZV786443:TAJ786444 TJR786443:TKF786444 TTN786443:TUB786444 UDJ786443:UDX786444 UNF786443:UNT786444 UXB786443:UXP786444 VGX786443:VHL786444 VQT786443:VRH786444 WAP786443:WBD786444 WKL786443:WKZ786444 WUH786443:WUV786444 HV851979:IJ851980 RR851979:SF851980 ABN851979:ACB851980 ALJ851979:ALX851980 AVF851979:AVT851980 BFB851979:BFP851980 BOX851979:BPL851980 BYT851979:BZH851980 CIP851979:CJD851980 CSL851979:CSZ851980 DCH851979:DCV851980 DMD851979:DMR851980 DVZ851979:DWN851980 EFV851979:EGJ851980 EPR851979:EQF851980 EZN851979:FAB851980 FJJ851979:FJX851980 FTF851979:FTT851980 GDB851979:GDP851980 GMX851979:GNL851980 GWT851979:GXH851980 HGP851979:HHD851980 HQL851979:HQZ851980 IAH851979:IAV851980 IKD851979:IKR851980 ITZ851979:IUN851980 JDV851979:JEJ851980 JNR851979:JOF851980 JXN851979:JYB851980 KHJ851979:KHX851980 KRF851979:KRT851980 LBB851979:LBP851980 LKX851979:LLL851980 LUT851979:LVH851980 MEP851979:MFD851980 MOL851979:MOZ851980 MYH851979:MYV851980 NID851979:NIR851980 NRZ851979:NSN851980 OBV851979:OCJ851980 OLR851979:OMF851980 OVN851979:OWB851980 PFJ851979:PFX851980 PPF851979:PPT851980 PZB851979:PZP851980 QIX851979:QJL851980 QST851979:QTH851980 RCP851979:RDD851980 RML851979:RMZ851980 RWH851979:RWV851980 SGD851979:SGR851980 SPZ851979:SQN851980 SZV851979:TAJ851980 TJR851979:TKF851980 TTN851979:TUB851980 UDJ851979:UDX851980 UNF851979:UNT851980 UXB851979:UXP851980 VGX851979:VHL851980 VQT851979:VRH851980 WAP851979:WBD851980 WKL851979:WKZ851980 WUH851979:WUV851980 HV917515:IJ917516 RR917515:SF917516 ABN917515:ACB917516 ALJ917515:ALX917516 AVF917515:AVT917516 BFB917515:BFP917516 BOX917515:BPL917516 BYT917515:BZH917516 CIP917515:CJD917516 CSL917515:CSZ917516 DCH917515:DCV917516 DMD917515:DMR917516 DVZ917515:DWN917516 EFV917515:EGJ917516 EPR917515:EQF917516 EZN917515:FAB917516 FJJ917515:FJX917516 FTF917515:FTT917516 GDB917515:GDP917516 GMX917515:GNL917516 GWT917515:GXH917516 HGP917515:HHD917516 HQL917515:HQZ917516 IAH917515:IAV917516 IKD917515:IKR917516 ITZ917515:IUN917516 JDV917515:JEJ917516 JNR917515:JOF917516 JXN917515:JYB917516 KHJ917515:KHX917516 KRF917515:KRT917516 LBB917515:LBP917516 LKX917515:LLL917516 LUT917515:LVH917516 MEP917515:MFD917516 MOL917515:MOZ917516 MYH917515:MYV917516 NID917515:NIR917516 NRZ917515:NSN917516 OBV917515:OCJ917516 OLR917515:OMF917516 OVN917515:OWB917516 PFJ917515:PFX917516 PPF917515:PPT917516 PZB917515:PZP917516 QIX917515:QJL917516 QST917515:QTH917516 RCP917515:RDD917516 RML917515:RMZ917516 RWH917515:RWV917516 SGD917515:SGR917516 SPZ917515:SQN917516 SZV917515:TAJ917516 TJR917515:TKF917516 TTN917515:TUB917516 UDJ917515:UDX917516 UNF917515:UNT917516 UXB917515:UXP917516 VGX917515:VHL917516 VQT917515:VRH917516 WAP917515:WBD917516 WKL917515:WKZ917516 WUH917515:WUV917516 HV983051:IJ983052 RR983051:SF983052 ABN983051:ACB983052 ALJ983051:ALX983052 AVF983051:AVT983052 BFB983051:BFP983052 BOX983051:BPL983052 BYT983051:BZH983052 CIP983051:CJD983052 CSL983051:CSZ983052 DCH983051:DCV983052 DMD983051:DMR983052 DVZ983051:DWN983052 EFV983051:EGJ983052 EPR983051:EQF983052 EZN983051:FAB983052 FJJ983051:FJX983052 FTF983051:FTT983052 GDB983051:GDP983052 GMX983051:GNL983052 GWT983051:GXH983052 HGP983051:HHD983052 HQL983051:HQZ983052 IAH983051:IAV983052 IKD983051:IKR983052 ITZ983051:IUN983052 JDV983051:JEJ983052 JNR983051:JOF983052 JXN983051:JYB983052 KHJ983051:KHX983052 KRF983051:KRT983052 LBB983051:LBP983052 LKX983051:LLL983052 LUT983051:LVH983052 MEP983051:MFD983052 MOL983051:MOZ983052 MYH983051:MYV983052 NID983051:NIR983052 NRZ983051:NSN983052 OBV983051:OCJ983052 OLR983051:OMF983052 OVN983051:OWB983052 PFJ983051:PFX983052 PPF983051:PPT983052 PZB983051:PZP983052 QIX983051:QJL983052 QST983051:QTH983052 RCP983051:RDD983052 RML983051:RMZ983052 RWH983051:RWV983052 SGD983051:SGR983052 SPZ983051:SQN983052 SZV983051:TAJ983052 TJR983051:TKF983052 TTN983051:TUB983052 UDJ983051:UDX983052 UNF983051:UNT983052 UXB983051:UXP983052 VGX983051:VHL983052 VQT983051:VRH983052 WAP983051:WBD983052 WKL983051:WKZ983052 WUH983051:WUV983052 HU65539:IJ65542 RQ65539:SF65542 ABM65539:ACB65542 ALI65539:ALX65542 AVE65539:AVT65542 BFA65539:BFP65542 BOW65539:BPL65542 BYS65539:BZH65542 CIO65539:CJD65542 CSK65539:CSZ65542 DCG65539:DCV65542 DMC65539:DMR65542 DVY65539:DWN65542 EFU65539:EGJ65542 EPQ65539:EQF65542 EZM65539:FAB65542 FJI65539:FJX65542 FTE65539:FTT65542 GDA65539:GDP65542 GMW65539:GNL65542 GWS65539:GXH65542 HGO65539:HHD65542 HQK65539:HQZ65542 IAG65539:IAV65542 IKC65539:IKR65542 ITY65539:IUN65542 JDU65539:JEJ65542 JNQ65539:JOF65542 JXM65539:JYB65542 KHI65539:KHX65542 KRE65539:KRT65542 LBA65539:LBP65542 LKW65539:LLL65542 LUS65539:LVH65542 MEO65539:MFD65542 MOK65539:MOZ65542 MYG65539:MYV65542 NIC65539:NIR65542 NRY65539:NSN65542 OBU65539:OCJ65542 OLQ65539:OMF65542 OVM65539:OWB65542 PFI65539:PFX65542 PPE65539:PPT65542 PZA65539:PZP65542 QIW65539:QJL65542 QSS65539:QTH65542 RCO65539:RDD65542 RMK65539:RMZ65542 RWG65539:RWV65542 SGC65539:SGR65542 SPY65539:SQN65542 SZU65539:TAJ65542 TJQ65539:TKF65542 TTM65539:TUB65542 UDI65539:UDX65542 UNE65539:UNT65542 UXA65539:UXP65542 VGW65539:VHL65542 VQS65539:VRH65542 WAO65539:WBD65542 WKK65539:WKZ65542 WUG65539:WUV65542 HU131075:IJ131078 RQ131075:SF131078 ABM131075:ACB131078 ALI131075:ALX131078 AVE131075:AVT131078 BFA131075:BFP131078 BOW131075:BPL131078 BYS131075:BZH131078 CIO131075:CJD131078 CSK131075:CSZ131078 DCG131075:DCV131078 DMC131075:DMR131078 DVY131075:DWN131078 EFU131075:EGJ131078 EPQ131075:EQF131078 EZM131075:FAB131078 FJI131075:FJX131078 FTE131075:FTT131078 GDA131075:GDP131078 GMW131075:GNL131078 GWS131075:GXH131078 HGO131075:HHD131078 HQK131075:HQZ131078 IAG131075:IAV131078 IKC131075:IKR131078 ITY131075:IUN131078 JDU131075:JEJ131078 JNQ131075:JOF131078 JXM131075:JYB131078 KHI131075:KHX131078 KRE131075:KRT131078 LBA131075:LBP131078 LKW131075:LLL131078 LUS131075:LVH131078 MEO131075:MFD131078 MOK131075:MOZ131078 MYG131075:MYV131078 NIC131075:NIR131078 NRY131075:NSN131078 OBU131075:OCJ131078 OLQ131075:OMF131078 OVM131075:OWB131078 PFI131075:PFX131078 PPE131075:PPT131078 PZA131075:PZP131078 QIW131075:QJL131078 QSS131075:QTH131078 RCO131075:RDD131078 RMK131075:RMZ131078 RWG131075:RWV131078 SGC131075:SGR131078 SPY131075:SQN131078 SZU131075:TAJ131078 TJQ131075:TKF131078 TTM131075:TUB131078 UDI131075:UDX131078 UNE131075:UNT131078 UXA131075:UXP131078 VGW131075:VHL131078 VQS131075:VRH131078 WAO131075:WBD131078 WKK131075:WKZ131078 WUG131075:WUV131078 HU196611:IJ196614 RQ196611:SF196614 ABM196611:ACB196614 ALI196611:ALX196614 AVE196611:AVT196614 BFA196611:BFP196614 BOW196611:BPL196614 BYS196611:BZH196614 CIO196611:CJD196614 CSK196611:CSZ196614 DCG196611:DCV196614 DMC196611:DMR196614 DVY196611:DWN196614 EFU196611:EGJ196614 EPQ196611:EQF196614 EZM196611:FAB196614 FJI196611:FJX196614 FTE196611:FTT196614 GDA196611:GDP196614 GMW196611:GNL196614 GWS196611:GXH196614 HGO196611:HHD196614 HQK196611:HQZ196614 IAG196611:IAV196614 IKC196611:IKR196614 ITY196611:IUN196614 JDU196611:JEJ196614 JNQ196611:JOF196614 JXM196611:JYB196614 KHI196611:KHX196614 KRE196611:KRT196614 LBA196611:LBP196614 LKW196611:LLL196614 LUS196611:LVH196614 MEO196611:MFD196614 MOK196611:MOZ196614 MYG196611:MYV196614 NIC196611:NIR196614 NRY196611:NSN196614 OBU196611:OCJ196614 OLQ196611:OMF196614 OVM196611:OWB196614 PFI196611:PFX196614 PPE196611:PPT196614 PZA196611:PZP196614 QIW196611:QJL196614 QSS196611:QTH196614 RCO196611:RDD196614 RMK196611:RMZ196614 RWG196611:RWV196614 SGC196611:SGR196614 SPY196611:SQN196614 SZU196611:TAJ196614 TJQ196611:TKF196614 TTM196611:TUB196614 UDI196611:UDX196614 UNE196611:UNT196614 UXA196611:UXP196614 VGW196611:VHL196614 VQS196611:VRH196614 WAO196611:WBD196614 WKK196611:WKZ196614 WUG196611:WUV196614 HU262147:IJ262150 RQ262147:SF262150 ABM262147:ACB262150 ALI262147:ALX262150 AVE262147:AVT262150 BFA262147:BFP262150 BOW262147:BPL262150 BYS262147:BZH262150 CIO262147:CJD262150 CSK262147:CSZ262150 DCG262147:DCV262150 DMC262147:DMR262150 DVY262147:DWN262150 EFU262147:EGJ262150 EPQ262147:EQF262150 EZM262147:FAB262150 FJI262147:FJX262150 FTE262147:FTT262150 GDA262147:GDP262150 GMW262147:GNL262150 GWS262147:GXH262150 HGO262147:HHD262150 HQK262147:HQZ262150 IAG262147:IAV262150 IKC262147:IKR262150 ITY262147:IUN262150 JDU262147:JEJ262150 JNQ262147:JOF262150 JXM262147:JYB262150 KHI262147:KHX262150 KRE262147:KRT262150 LBA262147:LBP262150 LKW262147:LLL262150 LUS262147:LVH262150 MEO262147:MFD262150 MOK262147:MOZ262150 MYG262147:MYV262150 NIC262147:NIR262150 NRY262147:NSN262150 OBU262147:OCJ262150 OLQ262147:OMF262150 OVM262147:OWB262150 PFI262147:PFX262150 PPE262147:PPT262150 PZA262147:PZP262150 QIW262147:QJL262150 QSS262147:QTH262150 RCO262147:RDD262150 RMK262147:RMZ262150 RWG262147:RWV262150 SGC262147:SGR262150 SPY262147:SQN262150 SZU262147:TAJ262150 TJQ262147:TKF262150 TTM262147:TUB262150 UDI262147:UDX262150 UNE262147:UNT262150 UXA262147:UXP262150 VGW262147:VHL262150 VQS262147:VRH262150 WAO262147:WBD262150 WKK262147:WKZ262150 WUG262147:WUV262150 HU327683:IJ327686 RQ327683:SF327686 ABM327683:ACB327686 ALI327683:ALX327686 AVE327683:AVT327686 BFA327683:BFP327686 BOW327683:BPL327686 BYS327683:BZH327686 CIO327683:CJD327686 CSK327683:CSZ327686 DCG327683:DCV327686 DMC327683:DMR327686 DVY327683:DWN327686 EFU327683:EGJ327686 EPQ327683:EQF327686 EZM327683:FAB327686 FJI327683:FJX327686 FTE327683:FTT327686 GDA327683:GDP327686 GMW327683:GNL327686 GWS327683:GXH327686 HGO327683:HHD327686 HQK327683:HQZ327686 IAG327683:IAV327686 IKC327683:IKR327686 ITY327683:IUN327686 JDU327683:JEJ327686 JNQ327683:JOF327686 JXM327683:JYB327686 KHI327683:KHX327686 KRE327683:KRT327686 LBA327683:LBP327686 LKW327683:LLL327686 LUS327683:LVH327686 MEO327683:MFD327686 MOK327683:MOZ327686 MYG327683:MYV327686 NIC327683:NIR327686 NRY327683:NSN327686 OBU327683:OCJ327686 OLQ327683:OMF327686 OVM327683:OWB327686 PFI327683:PFX327686 PPE327683:PPT327686 PZA327683:PZP327686 QIW327683:QJL327686 QSS327683:QTH327686 RCO327683:RDD327686 RMK327683:RMZ327686 RWG327683:RWV327686 SGC327683:SGR327686 SPY327683:SQN327686 SZU327683:TAJ327686 TJQ327683:TKF327686 TTM327683:TUB327686 UDI327683:UDX327686 UNE327683:UNT327686 UXA327683:UXP327686 VGW327683:VHL327686 VQS327683:VRH327686 WAO327683:WBD327686 WKK327683:WKZ327686 WUG327683:WUV327686 HU393219:IJ393222 RQ393219:SF393222 ABM393219:ACB393222 ALI393219:ALX393222 AVE393219:AVT393222 BFA393219:BFP393222 BOW393219:BPL393222 BYS393219:BZH393222 CIO393219:CJD393222 CSK393219:CSZ393222 DCG393219:DCV393222 DMC393219:DMR393222 DVY393219:DWN393222 EFU393219:EGJ393222 EPQ393219:EQF393222 EZM393219:FAB393222 FJI393219:FJX393222 FTE393219:FTT393222 GDA393219:GDP393222 GMW393219:GNL393222 GWS393219:GXH393222 HGO393219:HHD393222 HQK393219:HQZ393222 IAG393219:IAV393222 IKC393219:IKR393222 ITY393219:IUN393222 JDU393219:JEJ393222 JNQ393219:JOF393222 JXM393219:JYB393222 KHI393219:KHX393222 KRE393219:KRT393222 LBA393219:LBP393222 LKW393219:LLL393222 LUS393219:LVH393222 MEO393219:MFD393222 MOK393219:MOZ393222 MYG393219:MYV393222 NIC393219:NIR393222 NRY393219:NSN393222 OBU393219:OCJ393222 OLQ393219:OMF393222 OVM393219:OWB393222 PFI393219:PFX393222 PPE393219:PPT393222 PZA393219:PZP393222 QIW393219:QJL393222 QSS393219:QTH393222 RCO393219:RDD393222 RMK393219:RMZ393222 RWG393219:RWV393222 SGC393219:SGR393222 SPY393219:SQN393222 SZU393219:TAJ393222 TJQ393219:TKF393222 TTM393219:TUB393222 UDI393219:UDX393222 UNE393219:UNT393222 UXA393219:UXP393222 VGW393219:VHL393222 VQS393219:VRH393222 WAO393219:WBD393222 WKK393219:WKZ393222 WUG393219:WUV393222 HU458755:IJ458758 RQ458755:SF458758 ABM458755:ACB458758 ALI458755:ALX458758 AVE458755:AVT458758 BFA458755:BFP458758 BOW458755:BPL458758 BYS458755:BZH458758 CIO458755:CJD458758 CSK458755:CSZ458758 DCG458755:DCV458758 DMC458755:DMR458758 DVY458755:DWN458758 EFU458755:EGJ458758 EPQ458755:EQF458758 EZM458755:FAB458758 FJI458755:FJX458758 FTE458755:FTT458758 GDA458755:GDP458758 GMW458755:GNL458758 GWS458755:GXH458758 HGO458755:HHD458758 HQK458755:HQZ458758 IAG458755:IAV458758 IKC458755:IKR458758 ITY458755:IUN458758 JDU458755:JEJ458758 JNQ458755:JOF458758 JXM458755:JYB458758 KHI458755:KHX458758 KRE458755:KRT458758 LBA458755:LBP458758 LKW458755:LLL458758 LUS458755:LVH458758 MEO458755:MFD458758 MOK458755:MOZ458758 MYG458755:MYV458758 NIC458755:NIR458758 NRY458755:NSN458758 OBU458755:OCJ458758 OLQ458755:OMF458758 OVM458755:OWB458758 PFI458755:PFX458758 PPE458755:PPT458758 PZA458755:PZP458758 QIW458755:QJL458758 QSS458755:QTH458758 RCO458755:RDD458758 RMK458755:RMZ458758 RWG458755:RWV458758 SGC458755:SGR458758 SPY458755:SQN458758 SZU458755:TAJ458758 TJQ458755:TKF458758 TTM458755:TUB458758 UDI458755:UDX458758 UNE458755:UNT458758 UXA458755:UXP458758 VGW458755:VHL458758 VQS458755:VRH458758 WAO458755:WBD458758 WKK458755:WKZ458758 WUG458755:WUV458758 HU524291:IJ524294 RQ524291:SF524294 ABM524291:ACB524294 ALI524291:ALX524294 AVE524291:AVT524294 BFA524291:BFP524294 BOW524291:BPL524294 BYS524291:BZH524294 CIO524291:CJD524294 CSK524291:CSZ524294 DCG524291:DCV524294 DMC524291:DMR524294 DVY524291:DWN524294 EFU524291:EGJ524294 EPQ524291:EQF524294 EZM524291:FAB524294 FJI524291:FJX524294 FTE524291:FTT524294 GDA524291:GDP524294 GMW524291:GNL524294 GWS524291:GXH524294 HGO524291:HHD524294 HQK524291:HQZ524294 IAG524291:IAV524294 IKC524291:IKR524294 ITY524291:IUN524294 JDU524291:JEJ524294 JNQ524291:JOF524294 JXM524291:JYB524294 KHI524291:KHX524294 KRE524291:KRT524294 LBA524291:LBP524294 LKW524291:LLL524294 LUS524291:LVH524294 MEO524291:MFD524294 MOK524291:MOZ524294 MYG524291:MYV524294 NIC524291:NIR524294 NRY524291:NSN524294 OBU524291:OCJ524294 OLQ524291:OMF524294 OVM524291:OWB524294 PFI524291:PFX524294 PPE524291:PPT524294 PZA524291:PZP524294 QIW524291:QJL524294 QSS524291:QTH524294 RCO524291:RDD524294 RMK524291:RMZ524294 RWG524291:RWV524294 SGC524291:SGR524294 SPY524291:SQN524294 SZU524291:TAJ524294 TJQ524291:TKF524294 TTM524291:TUB524294 UDI524291:UDX524294 UNE524291:UNT524294 UXA524291:UXP524294 VGW524291:VHL524294 VQS524291:VRH524294 WAO524291:WBD524294 WKK524291:WKZ524294 WUG524291:WUV524294 HU589827:IJ589830 RQ589827:SF589830 ABM589827:ACB589830 ALI589827:ALX589830 AVE589827:AVT589830 BFA589827:BFP589830 BOW589827:BPL589830 BYS589827:BZH589830 CIO589827:CJD589830 CSK589827:CSZ589830 DCG589827:DCV589830 DMC589827:DMR589830 DVY589827:DWN589830 EFU589827:EGJ589830 EPQ589827:EQF589830 EZM589827:FAB589830 FJI589827:FJX589830 FTE589827:FTT589830 GDA589827:GDP589830 GMW589827:GNL589830 GWS589827:GXH589830 HGO589827:HHD589830 HQK589827:HQZ589830 IAG589827:IAV589830 IKC589827:IKR589830 ITY589827:IUN589830 JDU589827:JEJ589830 JNQ589827:JOF589830 JXM589827:JYB589830 KHI589827:KHX589830 KRE589827:KRT589830 LBA589827:LBP589830 LKW589827:LLL589830 LUS589827:LVH589830 MEO589827:MFD589830 MOK589827:MOZ589830 MYG589827:MYV589830 NIC589827:NIR589830 NRY589827:NSN589830 OBU589827:OCJ589830 OLQ589827:OMF589830 OVM589827:OWB589830 PFI589827:PFX589830 PPE589827:PPT589830 PZA589827:PZP589830 QIW589827:QJL589830 QSS589827:QTH589830 RCO589827:RDD589830 RMK589827:RMZ589830 RWG589827:RWV589830 SGC589827:SGR589830 SPY589827:SQN589830 SZU589827:TAJ589830 TJQ589827:TKF589830 TTM589827:TUB589830 UDI589827:UDX589830 UNE589827:UNT589830 UXA589827:UXP589830 VGW589827:VHL589830 VQS589827:VRH589830 WAO589827:WBD589830 WKK589827:WKZ589830 WUG589827:WUV589830 HU655363:IJ655366 RQ655363:SF655366 ABM655363:ACB655366 ALI655363:ALX655366 AVE655363:AVT655366 BFA655363:BFP655366 BOW655363:BPL655366 BYS655363:BZH655366 CIO655363:CJD655366 CSK655363:CSZ655366 DCG655363:DCV655366 DMC655363:DMR655366 DVY655363:DWN655366 EFU655363:EGJ655366 EPQ655363:EQF655366 EZM655363:FAB655366 FJI655363:FJX655366 FTE655363:FTT655366 GDA655363:GDP655366 GMW655363:GNL655366 GWS655363:GXH655366 HGO655363:HHD655366 HQK655363:HQZ655366 IAG655363:IAV655366 IKC655363:IKR655366 ITY655363:IUN655366 JDU655363:JEJ655366 JNQ655363:JOF655366 JXM655363:JYB655366 KHI655363:KHX655366 KRE655363:KRT655366 LBA655363:LBP655366 LKW655363:LLL655366 LUS655363:LVH655366 MEO655363:MFD655366 MOK655363:MOZ655366 MYG655363:MYV655366 NIC655363:NIR655366 NRY655363:NSN655366 OBU655363:OCJ655366 OLQ655363:OMF655366 OVM655363:OWB655366 PFI655363:PFX655366 PPE655363:PPT655366 PZA655363:PZP655366 QIW655363:QJL655366 QSS655363:QTH655366 RCO655363:RDD655366 RMK655363:RMZ655366 RWG655363:RWV655366 SGC655363:SGR655366 SPY655363:SQN655366 SZU655363:TAJ655366 TJQ655363:TKF655366 TTM655363:TUB655366 UDI655363:UDX655366 UNE655363:UNT655366 UXA655363:UXP655366 VGW655363:VHL655366 VQS655363:VRH655366 WAO655363:WBD655366 WKK655363:WKZ655366 WUG655363:WUV655366 HU720899:IJ720902 RQ720899:SF720902 ABM720899:ACB720902 ALI720899:ALX720902 AVE720899:AVT720902 BFA720899:BFP720902 BOW720899:BPL720902 BYS720899:BZH720902 CIO720899:CJD720902 CSK720899:CSZ720902 DCG720899:DCV720902 DMC720899:DMR720902 DVY720899:DWN720902 EFU720899:EGJ720902 EPQ720899:EQF720902 EZM720899:FAB720902 FJI720899:FJX720902 FTE720899:FTT720902 GDA720899:GDP720902 GMW720899:GNL720902 GWS720899:GXH720902 HGO720899:HHD720902 HQK720899:HQZ720902 IAG720899:IAV720902 IKC720899:IKR720902 ITY720899:IUN720902 JDU720899:JEJ720902 JNQ720899:JOF720902 JXM720899:JYB720902 KHI720899:KHX720902 KRE720899:KRT720902 LBA720899:LBP720902 LKW720899:LLL720902 LUS720899:LVH720902 MEO720899:MFD720902 MOK720899:MOZ720902 MYG720899:MYV720902 NIC720899:NIR720902 NRY720899:NSN720902 OBU720899:OCJ720902 OLQ720899:OMF720902 OVM720899:OWB720902 PFI720899:PFX720902 PPE720899:PPT720902 PZA720899:PZP720902 QIW720899:QJL720902 QSS720899:QTH720902 RCO720899:RDD720902 RMK720899:RMZ720902 RWG720899:RWV720902 SGC720899:SGR720902 SPY720899:SQN720902 SZU720899:TAJ720902 TJQ720899:TKF720902 TTM720899:TUB720902 UDI720899:UDX720902 UNE720899:UNT720902 UXA720899:UXP720902 VGW720899:VHL720902 VQS720899:VRH720902 WAO720899:WBD720902 WKK720899:WKZ720902 WUG720899:WUV720902 HU786435:IJ786438 RQ786435:SF786438 ABM786435:ACB786438 ALI786435:ALX786438 AVE786435:AVT786438 BFA786435:BFP786438 BOW786435:BPL786438 BYS786435:BZH786438 CIO786435:CJD786438 CSK786435:CSZ786438 DCG786435:DCV786438 DMC786435:DMR786438 DVY786435:DWN786438 EFU786435:EGJ786438 EPQ786435:EQF786438 EZM786435:FAB786438 FJI786435:FJX786438 FTE786435:FTT786438 GDA786435:GDP786438 GMW786435:GNL786438 GWS786435:GXH786438 HGO786435:HHD786438 HQK786435:HQZ786438 IAG786435:IAV786438 IKC786435:IKR786438 ITY786435:IUN786438 JDU786435:JEJ786438 JNQ786435:JOF786438 JXM786435:JYB786438 KHI786435:KHX786438 KRE786435:KRT786438 LBA786435:LBP786438 LKW786435:LLL786438 LUS786435:LVH786438 MEO786435:MFD786438 MOK786435:MOZ786438 MYG786435:MYV786438 NIC786435:NIR786438 NRY786435:NSN786438 OBU786435:OCJ786438 OLQ786435:OMF786438 OVM786435:OWB786438 PFI786435:PFX786438 PPE786435:PPT786438 PZA786435:PZP786438 QIW786435:QJL786438 QSS786435:QTH786438 RCO786435:RDD786438 RMK786435:RMZ786438 RWG786435:RWV786438 SGC786435:SGR786438 SPY786435:SQN786438 SZU786435:TAJ786438 TJQ786435:TKF786438 TTM786435:TUB786438 UDI786435:UDX786438 UNE786435:UNT786438 UXA786435:UXP786438 VGW786435:VHL786438 VQS786435:VRH786438 WAO786435:WBD786438 WKK786435:WKZ786438 WUG786435:WUV786438 HU851971:IJ851974 RQ851971:SF851974 ABM851971:ACB851974 ALI851971:ALX851974 AVE851971:AVT851974 BFA851971:BFP851974 BOW851971:BPL851974 BYS851971:BZH851974 CIO851971:CJD851974 CSK851971:CSZ851974 DCG851971:DCV851974 DMC851971:DMR851974 DVY851971:DWN851974 EFU851971:EGJ851974 EPQ851971:EQF851974 EZM851971:FAB851974 FJI851971:FJX851974 FTE851971:FTT851974 GDA851971:GDP851974 GMW851971:GNL851974 GWS851971:GXH851974 HGO851971:HHD851974 HQK851971:HQZ851974 IAG851971:IAV851974 IKC851971:IKR851974 ITY851971:IUN851974 JDU851971:JEJ851974 JNQ851971:JOF851974 JXM851971:JYB851974 KHI851971:KHX851974 KRE851971:KRT851974 LBA851971:LBP851974 LKW851971:LLL851974 LUS851971:LVH851974 MEO851971:MFD851974 MOK851971:MOZ851974 MYG851971:MYV851974 NIC851971:NIR851974 NRY851971:NSN851974 OBU851971:OCJ851974 OLQ851971:OMF851974 OVM851971:OWB851974 PFI851971:PFX851974 PPE851971:PPT851974 PZA851971:PZP851974 QIW851971:QJL851974 QSS851971:QTH851974 RCO851971:RDD851974 RMK851971:RMZ851974 RWG851971:RWV851974 SGC851971:SGR851974 SPY851971:SQN851974 SZU851971:TAJ851974 TJQ851971:TKF851974 TTM851971:TUB851974 UDI851971:UDX851974 UNE851971:UNT851974 UXA851971:UXP851974 VGW851971:VHL851974 VQS851971:VRH851974 WAO851971:WBD851974 WKK851971:WKZ851974 WUG851971:WUV851974 HU917507:IJ917510 RQ917507:SF917510 ABM917507:ACB917510 ALI917507:ALX917510 AVE917507:AVT917510 BFA917507:BFP917510 BOW917507:BPL917510 BYS917507:BZH917510 CIO917507:CJD917510 CSK917507:CSZ917510 DCG917507:DCV917510 DMC917507:DMR917510 DVY917507:DWN917510 EFU917507:EGJ917510 EPQ917507:EQF917510 EZM917507:FAB917510 FJI917507:FJX917510 FTE917507:FTT917510 GDA917507:GDP917510 GMW917507:GNL917510 GWS917507:GXH917510 HGO917507:HHD917510 HQK917507:HQZ917510 IAG917507:IAV917510 IKC917507:IKR917510 ITY917507:IUN917510 JDU917507:JEJ917510 JNQ917507:JOF917510 JXM917507:JYB917510 KHI917507:KHX917510 KRE917507:KRT917510 LBA917507:LBP917510 LKW917507:LLL917510 LUS917507:LVH917510 MEO917507:MFD917510 MOK917507:MOZ917510 MYG917507:MYV917510 NIC917507:NIR917510 NRY917507:NSN917510 OBU917507:OCJ917510 OLQ917507:OMF917510 OVM917507:OWB917510 PFI917507:PFX917510 PPE917507:PPT917510 PZA917507:PZP917510 QIW917507:QJL917510 QSS917507:QTH917510 RCO917507:RDD917510 RMK917507:RMZ917510 RWG917507:RWV917510 SGC917507:SGR917510 SPY917507:SQN917510 SZU917507:TAJ917510 TJQ917507:TKF917510 TTM917507:TUB917510 UDI917507:UDX917510 UNE917507:UNT917510 UXA917507:UXP917510 VGW917507:VHL917510 VQS917507:VRH917510 WAO917507:WBD917510 WKK917507:WKZ917510 WUG917507:WUV917510 HU983043:IJ983046 RQ983043:SF983046 ABM983043:ACB983046 ALI983043:ALX983046 AVE983043:AVT983046 BFA983043:BFP983046 BOW983043:BPL983046 BYS983043:BZH983046 CIO983043:CJD983046 CSK983043:CSZ983046 DCG983043:DCV983046 DMC983043:DMR983046 DVY983043:DWN983046 EFU983043:EGJ983046 EPQ983043:EQF983046 EZM983043:FAB983046 FJI983043:FJX983046 FTE983043:FTT983046 GDA983043:GDP983046 GMW983043:GNL983046 GWS983043:GXH983046 HGO983043:HHD983046 HQK983043:HQZ983046 IAG983043:IAV983046 IKC983043:IKR983046 ITY983043:IUN983046 JDU983043:JEJ983046 JNQ983043:JOF983046 JXM983043:JYB983046 KHI983043:KHX983046 KRE983043:KRT983046 LBA983043:LBP983046 LKW983043:LLL983046 LUS983043:LVH983046 MEO983043:MFD983046 MOK983043:MOZ983046 MYG983043:MYV983046 NIC983043:NIR983046 NRY983043:NSN983046 OBU983043:OCJ983046 OLQ983043:OMF983046 OVM983043:OWB983046 PFI983043:PFX983046 PPE983043:PPT983046 PZA983043:PZP983046 QIW983043:QJL983046 QSS983043:QTH983046 RCO983043:RDD983046 RMK983043:RMZ983046 RWG983043:RWV983046 SGC983043:SGR983046 SPY983043:SQN983046 SZU983043:TAJ983046 TJQ983043:TKF983046 TTM983043:TUB983046 UDI983043:UDX983046 UNE983043:UNT983046 UXA983043:UXP983046 VGW983043:VHL983046 VQS983043:VRH983046 WAO983043:WBD983046 WKK983043:WKZ983046 WUG983043:WUV983046 M983043:X983046 M917507:X917510 M851971:X851974 M786435:X786438 M720899:X720902 M655363:X655366 M589827:X589830 M524291:X524294 M458755:X458758 M393219:X393222 M327683:X327686 M262147:X262150 M196611:X196614 M131075:X131078 M65539:X65542 N983051:X983052 N917515:X917516 N851979:X851980 N786443:X786444 N720907:X720908 N655371:X655372 N589835:X589836 N524299:X524300 N458763:X458764 N393227:X393228 N327691:X327692 N262155:X262156 N196619:X196620 N131083:X131084 N65547:X65548 F983073:X983075 F917537:X917539 F852001:X852003 F786465:X786467 F720929:X720931 F655393:X655395 F589857:X589859 F524321:X524323 F458785:X458787 F393249:X393251 F327713:X327715 F262177:X262179 F196641:X196643 F131105:X131107 F65569:X65571 J983064:X983065 J917528:X917529 J851992:X851993 J786456:X786457 J720920:X720921 J655384:X655385 J589848:X589849 J524312:X524313 J458776:X458777 J393240:X393241 J327704:X327705 J262168:X262169 J196632:X196633 J131096:X131097 J65560:X65561 F983069:X983069 F917533:X917533 F851997:X851997 F786461:X786461 F720925:X720925 F655389:X655389 F589853:X589853 F524317:X524317 F458781:X458781 F393245:X393245 F327709:X327709 F262173:X262173 F196637:X196637 F131101:X131101 F65565:X65565 J983054:X983055 J917518:X917519 J851982:X851983 J786446:X786447 J720910:X720911 J655374:X655375 J589838:X589839 J524302:X524303 J458766:X458767 J393230:X393231 J327694:X327695 J262158:X262159 J196622:X196623 J131086:X131087 J65550:X65551 D13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A1:AE62"/>
  <sheetViews>
    <sheetView showGridLines="0" view="pageBreakPreview" topLeftCell="B1" zoomScale="115" zoomScaleNormal="90" zoomScaleSheetLayoutView="115" workbookViewId="0">
      <selection activeCell="R7" sqref="R7:T7"/>
    </sheetView>
  </sheetViews>
  <sheetFormatPr defaultColWidth="2.83203125" defaultRowHeight="16.5" customHeight="1"/>
  <cols>
    <col min="1" max="1" width="1" style="352" hidden="1" customWidth="1"/>
    <col min="2" max="2" width="2.83203125" style="352" customWidth="1"/>
    <col min="3" max="30" width="2.83203125" style="352"/>
    <col min="31" max="31" width="1" style="352" customWidth="1"/>
    <col min="32" max="16384" width="2.83203125" style="352"/>
  </cols>
  <sheetData>
    <row r="1" spans="2:31" ht="18" customHeight="1">
      <c r="B1" s="693" t="s">
        <v>488</v>
      </c>
      <c r="C1" s="692"/>
      <c r="D1" s="692"/>
      <c r="E1" s="692"/>
      <c r="F1" s="692"/>
      <c r="G1" s="692"/>
      <c r="H1" s="692"/>
      <c r="I1" s="692"/>
      <c r="J1" s="692"/>
      <c r="K1" s="692"/>
      <c r="L1" s="692"/>
      <c r="M1" s="692"/>
      <c r="N1" s="692"/>
      <c r="O1" s="692"/>
      <c r="P1" s="692"/>
      <c r="Q1" s="692"/>
      <c r="R1" s="692"/>
      <c r="S1" s="692"/>
      <c r="T1" s="692"/>
      <c r="U1" s="692"/>
      <c r="V1" s="692"/>
      <c r="W1" s="692"/>
      <c r="X1" s="692"/>
      <c r="Y1" s="692"/>
      <c r="Z1" s="692"/>
      <c r="AA1" s="692"/>
      <c r="AB1" s="692"/>
      <c r="AC1" s="692"/>
      <c r="AD1" s="692"/>
      <c r="AE1" s="692"/>
    </row>
    <row r="2" spans="2:31" ht="18" customHeight="1">
      <c r="B2" s="693" t="s">
        <v>489</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row>
    <row r="3" spans="2:31" ht="28.5" customHeight="1">
      <c r="B3" s="2326" t="s">
        <v>582</v>
      </c>
      <c r="C3" s="2326"/>
      <c r="D3" s="2326"/>
      <c r="E3" s="2326"/>
      <c r="F3" s="2326"/>
      <c r="G3" s="2326"/>
      <c r="H3" s="2326"/>
      <c r="I3" s="2326"/>
      <c r="J3" s="2326"/>
      <c r="K3" s="2326"/>
      <c r="L3" s="2326"/>
      <c r="M3" s="2326"/>
      <c r="N3" s="2326"/>
      <c r="O3" s="2326"/>
      <c r="P3" s="2326"/>
      <c r="Q3" s="2326"/>
      <c r="R3" s="2326"/>
      <c r="S3" s="2326"/>
      <c r="T3" s="2326"/>
      <c r="U3" s="2326"/>
      <c r="V3" s="2326"/>
      <c r="W3" s="2326"/>
      <c r="X3" s="2326"/>
      <c r="Y3" s="2326"/>
      <c r="Z3" s="2326"/>
      <c r="AA3" s="2326"/>
      <c r="AB3" s="2326"/>
      <c r="AC3" s="2326"/>
      <c r="AD3" s="2326"/>
      <c r="AE3" s="2326"/>
    </row>
    <row r="4" spans="2:31" ht="16.5" customHeight="1">
      <c r="B4" s="2327" t="s">
        <v>1052</v>
      </c>
      <c r="C4" s="2327"/>
      <c r="D4" s="2327"/>
      <c r="E4" s="2327"/>
      <c r="F4" s="2327"/>
      <c r="G4" s="2327"/>
      <c r="H4" s="2327"/>
      <c r="I4" s="2327"/>
      <c r="J4" s="2327"/>
      <c r="K4" s="2327"/>
      <c r="L4" s="2327"/>
      <c r="M4" s="2327"/>
      <c r="N4" s="2327"/>
      <c r="O4" s="2327"/>
      <c r="P4" s="2327"/>
      <c r="Q4" s="2327"/>
      <c r="R4" s="2327"/>
      <c r="S4" s="2327"/>
      <c r="T4" s="2327"/>
      <c r="U4" s="2327"/>
      <c r="V4" s="2327"/>
      <c r="W4" s="2327"/>
      <c r="X4" s="2327"/>
      <c r="Y4" s="2327"/>
      <c r="Z4" s="2327"/>
      <c r="AA4" s="2327"/>
      <c r="AB4" s="2327"/>
      <c r="AC4" s="2327"/>
      <c r="AD4" s="2327"/>
      <c r="AE4" s="2327"/>
    </row>
    <row r="5" spans="2:31" ht="5.25" customHeight="1">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row>
    <row r="6" spans="2:31" ht="20.25" customHeight="1">
      <c r="C6" s="354" t="s">
        <v>490</v>
      </c>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row>
    <row r="7" spans="2:31" ht="16.5" customHeight="1">
      <c r="C7" s="2323" t="s">
        <v>854</v>
      </c>
      <c r="D7" s="2323"/>
      <c r="E7" s="2323"/>
      <c r="F7" s="2323"/>
      <c r="G7" s="2323"/>
      <c r="H7" s="2323"/>
      <c r="I7" s="2323"/>
      <c r="J7" s="2323"/>
      <c r="K7" s="2323"/>
      <c r="L7" s="2323"/>
      <c r="M7" s="2323"/>
      <c r="N7" s="2323"/>
      <c r="O7" s="2323"/>
      <c r="P7" s="2323"/>
      <c r="Q7" s="2323"/>
      <c r="R7" s="2324"/>
      <c r="S7" s="2324"/>
      <c r="T7" s="2324"/>
      <c r="U7" s="356" t="s">
        <v>491</v>
      </c>
      <c r="V7" s="2325"/>
      <c r="W7" s="2325"/>
      <c r="X7" s="2325"/>
      <c r="Y7" s="2325"/>
      <c r="Z7" s="2325"/>
      <c r="AA7" s="2325"/>
      <c r="AB7" s="357"/>
    </row>
    <row r="8" spans="2:31" ht="16.5" customHeight="1">
      <c r="C8" s="2323" t="s">
        <v>855</v>
      </c>
      <c r="D8" s="2323"/>
      <c r="E8" s="2323"/>
      <c r="F8" s="2323"/>
      <c r="G8" s="2323"/>
      <c r="H8" s="2323"/>
      <c r="I8" s="2323"/>
      <c r="J8" s="2323"/>
      <c r="K8" s="2323"/>
      <c r="L8" s="2323"/>
      <c r="M8" s="2323"/>
      <c r="N8" s="2323"/>
      <c r="O8" s="2323"/>
      <c r="P8" s="2323"/>
      <c r="Q8" s="2323"/>
      <c r="R8" s="2324"/>
      <c r="S8" s="2324"/>
      <c r="T8" s="2324"/>
      <c r="U8" s="356" t="s">
        <v>491</v>
      </c>
      <c r="V8" s="2325"/>
      <c r="W8" s="2325"/>
      <c r="X8" s="2325"/>
      <c r="Y8" s="2325"/>
      <c r="Z8" s="2325"/>
      <c r="AA8" s="2325"/>
      <c r="AB8" s="357"/>
    </row>
    <row r="9" spans="2:31" ht="22.5" customHeight="1">
      <c r="C9" s="355" t="s">
        <v>492</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row>
    <row r="10" spans="2:31" ht="16.5" customHeight="1">
      <c r="C10" s="2314"/>
      <c r="D10" s="2315"/>
      <c r="E10" s="2315"/>
      <c r="F10" s="2315"/>
      <c r="G10" s="2315"/>
      <c r="H10" s="2315"/>
      <c r="I10" s="2315"/>
      <c r="J10" s="2315"/>
      <c r="K10" s="2315"/>
      <c r="L10" s="2315"/>
      <c r="M10" s="2315"/>
      <c r="N10" s="2315"/>
      <c r="O10" s="2315"/>
      <c r="P10" s="2315"/>
      <c r="Q10" s="2315"/>
      <c r="R10" s="2315"/>
      <c r="S10" s="2315"/>
      <c r="T10" s="2315"/>
      <c r="U10" s="2315"/>
      <c r="V10" s="2315"/>
      <c r="W10" s="2315"/>
      <c r="X10" s="2315"/>
      <c r="Y10" s="2315"/>
      <c r="Z10" s="2315"/>
      <c r="AA10" s="2315"/>
      <c r="AB10" s="2315"/>
      <c r="AC10" s="2315"/>
      <c r="AD10" s="2316"/>
    </row>
    <row r="11" spans="2:31" ht="16.5" customHeight="1">
      <c r="C11" s="2317"/>
      <c r="D11" s="2318"/>
      <c r="E11" s="2318"/>
      <c r="F11" s="2318"/>
      <c r="G11" s="2318"/>
      <c r="H11" s="2318"/>
      <c r="I11" s="2318"/>
      <c r="J11" s="2318"/>
      <c r="K11" s="2318"/>
      <c r="L11" s="2318"/>
      <c r="M11" s="2318"/>
      <c r="N11" s="2318"/>
      <c r="O11" s="2318"/>
      <c r="P11" s="2318"/>
      <c r="Q11" s="2318"/>
      <c r="R11" s="2318"/>
      <c r="S11" s="2318"/>
      <c r="T11" s="2318"/>
      <c r="U11" s="2318"/>
      <c r="V11" s="2318"/>
      <c r="W11" s="2318"/>
      <c r="X11" s="2318"/>
      <c r="Y11" s="2318"/>
      <c r="Z11" s="2318"/>
      <c r="AA11" s="2318"/>
      <c r="AB11" s="2318"/>
      <c r="AC11" s="2318"/>
      <c r="AD11" s="2319"/>
    </row>
    <row r="12" spans="2:31" ht="16.5" customHeight="1">
      <c r="C12" s="2317"/>
      <c r="D12" s="2318"/>
      <c r="E12" s="2318"/>
      <c r="F12" s="2318"/>
      <c r="G12" s="2318"/>
      <c r="H12" s="2318"/>
      <c r="I12" s="2318"/>
      <c r="J12" s="2318"/>
      <c r="K12" s="2318"/>
      <c r="L12" s="2318"/>
      <c r="M12" s="2318"/>
      <c r="N12" s="2318"/>
      <c r="O12" s="2318"/>
      <c r="P12" s="2318"/>
      <c r="Q12" s="2318"/>
      <c r="R12" s="2318"/>
      <c r="S12" s="2318"/>
      <c r="T12" s="2318"/>
      <c r="U12" s="2318"/>
      <c r="V12" s="2318"/>
      <c r="W12" s="2318"/>
      <c r="X12" s="2318"/>
      <c r="Y12" s="2318"/>
      <c r="Z12" s="2318"/>
      <c r="AA12" s="2318"/>
      <c r="AB12" s="2318"/>
      <c r="AC12" s="2318"/>
      <c r="AD12" s="2319"/>
    </row>
    <row r="13" spans="2:31" ht="16.5" customHeight="1">
      <c r="C13" s="2317"/>
      <c r="D13" s="2318"/>
      <c r="E13" s="2318"/>
      <c r="F13" s="2318"/>
      <c r="G13" s="2318"/>
      <c r="H13" s="2318"/>
      <c r="I13" s="2318"/>
      <c r="J13" s="2318"/>
      <c r="K13" s="2318"/>
      <c r="L13" s="2318"/>
      <c r="M13" s="2318"/>
      <c r="N13" s="2318"/>
      <c r="O13" s="2318"/>
      <c r="P13" s="2318"/>
      <c r="Q13" s="2318"/>
      <c r="R13" s="2318"/>
      <c r="S13" s="2318"/>
      <c r="T13" s="2318"/>
      <c r="U13" s="2318"/>
      <c r="V13" s="2318"/>
      <c r="W13" s="2318"/>
      <c r="X13" s="2318"/>
      <c r="Y13" s="2318"/>
      <c r="Z13" s="2318"/>
      <c r="AA13" s="2318"/>
      <c r="AB13" s="2318"/>
      <c r="AC13" s="2318"/>
      <c r="AD13" s="2319"/>
    </row>
    <row r="14" spans="2:31" ht="16.5" customHeight="1">
      <c r="C14" s="2317"/>
      <c r="D14" s="2318"/>
      <c r="E14" s="2318"/>
      <c r="F14" s="2318"/>
      <c r="G14" s="2318"/>
      <c r="H14" s="2318"/>
      <c r="I14" s="2318"/>
      <c r="J14" s="2318"/>
      <c r="K14" s="2318"/>
      <c r="L14" s="2318"/>
      <c r="M14" s="2318"/>
      <c r="N14" s="2318"/>
      <c r="O14" s="2318"/>
      <c r="P14" s="2318"/>
      <c r="Q14" s="2318"/>
      <c r="R14" s="2318"/>
      <c r="S14" s="2318"/>
      <c r="T14" s="2318"/>
      <c r="U14" s="2318"/>
      <c r="V14" s="2318"/>
      <c r="W14" s="2318"/>
      <c r="X14" s="2318"/>
      <c r="Y14" s="2318"/>
      <c r="Z14" s="2318"/>
      <c r="AA14" s="2318"/>
      <c r="AB14" s="2318"/>
      <c r="AC14" s="2318"/>
      <c r="AD14" s="2319"/>
    </row>
    <row r="15" spans="2:31" ht="16.5" customHeight="1">
      <c r="C15" s="2317"/>
      <c r="D15" s="2318"/>
      <c r="E15" s="2318"/>
      <c r="F15" s="2318"/>
      <c r="G15" s="2318"/>
      <c r="H15" s="2318"/>
      <c r="I15" s="2318"/>
      <c r="J15" s="2318"/>
      <c r="K15" s="2318"/>
      <c r="L15" s="2318"/>
      <c r="M15" s="2318"/>
      <c r="N15" s="2318"/>
      <c r="O15" s="2318"/>
      <c r="P15" s="2318"/>
      <c r="Q15" s="2318"/>
      <c r="R15" s="2318"/>
      <c r="S15" s="2318"/>
      <c r="T15" s="2318"/>
      <c r="U15" s="2318"/>
      <c r="V15" s="2318"/>
      <c r="W15" s="2318"/>
      <c r="X15" s="2318"/>
      <c r="Y15" s="2318"/>
      <c r="Z15" s="2318"/>
      <c r="AA15" s="2318"/>
      <c r="AB15" s="2318"/>
      <c r="AC15" s="2318"/>
      <c r="AD15" s="2319"/>
    </row>
    <row r="16" spans="2:31" ht="16.5" customHeight="1">
      <c r="C16" s="2317"/>
      <c r="D16" s="2318"/>
      <c r="E16" s="2318"/>
      <c r="F16" s="2318"/>
      <c r="G16" s="2318"/>
      <c r="H16" s="2318"/>
      <c r="I16" s="2318"/>
      <c r="J16" s="2318"/>
      <c r="K16" s="2318"/>
      <c r="L16" s="2318"/>
      <c r="M16" s="2318"/>
      <c r="N16" s="2318"/>
      <c r="O16" s="2318"/>
      <c r="P16" s="2318"/>
      <c r="Q16" s="2318"/>
      <c r="R16" s="2318"/>
      <c r="S16" s="2318"/>
      <c r="T16" s="2318"/>
      <c r="U16" s="2318"/>
      <c r="V16" s="2318"/>
      <c r="W16" s="2318"/>
      <c r="X16" s="2318"/>
      <c r="Y16" s="2318"/>
      <c r="Z16" s="2318"/>
      <c r="AA16" s="2318"/>
      <c r="AB16" s="2318"/>
      <c r="AC16" s="2318"/>
      <c r="AD16" s="2319"/>
    </row>
    <row r="17" spans="3:30" ht="16.5" customHeight="1">
      <c r="C17" s="2317"/>
      <c r="D17" s="2318"/>
      <c r="E17" s="2318"/>
      <c r="F17" s="2318"/>
      <c r="G17" s="2318"/>
      <c r="H17" s="2318"/>
      <c r="I17" s="2318"/>
      <c r="J17" s="2318"/>
      <c r="K17" s="2318"/>
      <c r="L17" s="2318"/>
      <c r="M17" s="2318"/>
      <c r="N17" s="2318"/>
      <c r="O17" s="2318"/>
      <c r="P17" s="2318"/>
      <c r="Q17" s="2318"/>
      <c r="R17" s="2318"/>
      <c r="S17" s="2318"/>
      <c r="T17" s="2318"/>
      <c r="U17" s="2318"/>
      <c r="V17" s="2318"/>
      <c r="W17" s="2318"/>
      <c r="X17" s="2318"/>
      <c r="Y17" s="2318"/>
      <c r="Z17" s="2318"/>
      <c r="AA17" s="2318"/>
      <c r="AB17" s="2318"/>
      <c r="AC17" s="2318"/>
      <c r="AD17" s="2319"/>
    </row>
    <row r="18" spans="3:30" ht="16.5" customHeight="1">
      <c r="C18" s="2317"/>
      <c r="D18" s="2318"/>
      <c r="E18" s="2318"/>
      <c r="F18" s="2318"/>
      <c r="G18" s="2318"/>
      <c r="H18" s="2318"/>
      <c r="I18" s="2318"/>
      <c r="J18" s="2318"/>
      <c r="K18" s="2318"/>
      <c r="L18" s="2318"/>
      <c r="M18" s="2318"/>
      <c r="N18" s="2318"/>
      <c r="O18" s="2318"/>
      <c r="P18" s="2318"/>
      <c r="Q18" s="2318"/>
      <c r="R18" s="2318"/>
      <c r="S18" s="2318"/>
      <c r="T18" s="2318"/>
      <c r="U18" s="2318"/>
      <c r="V18" s="2318"/>
      <c r="W18" s="2318"/>
      <c r="X18" s="2318"/>
      <c r="Y18" s="2318"/>
      <c r="Z18" s="2318"/>
      <c r="AA18" s="2318"/>
      <c r="AB18" s="2318"/>
      <c r="AC18" s="2318"/>
      <c r="AD18" s="2319"/>
    </row>
    <row r="19" spans="3:30" ht="16.5" customHeight="1">
      <c r="C19" s="2317"/>
      <c r="D19" s="2318"/>
      <c r="E19" s="2318"/>
      <c r="F19" s="2318"/>
      <c r="G19" s="2318"/>
      <c r="H19" s="2318"/>
      <c r="I19" s="2318"/>
      <c r="J19" s="2318"/>
      <c r="K19" s="2318"/>
      <c r="L19" s="2318"/>
      <c r="M19" s="2318"/>
      <c r="N19" s="2318"/>
      <c r="O19" s="2318"/>
      <c r="P19" s="2318"/>
      <c r="Q19" s="2318"/>
      <c r="R19" s="2318"/>
      <c r="S19" s="2318"/>
      <c r="T19" s="2318"/>
      <c r="U19" s="2318"/>
      <c r="V19" s="2318"/>
      <c r="W19" s="2318"/>
      <c r="X19" s="2318"/>
      <c r="Y19" s="2318"/>
      <c r="Z19" s="2318"/>
      <c r="AA19" s="2318"/>
      <c r="AB19" s="2318"/>
      <c r="AC19" s="2318"/>
      <c r="AD19" s="2319"/>
    </row>
    <row r="20" spans="3:30" ht="16.5" customHeight="1">
      <c r="C20" s="2317"/>
      <c r="D20" s="2318"/>
      <c r="E20" s="2318"/>
      <c r="F20" s="2318"/>
      <c r="G20" s="2318"/>
      <c r="H20" s="2318"/>
      <c r="I20" s="2318"/>
      <c r="J20" s="2318"/>
      <c r="K20" s="2318"/>
      <c r="L20" s="2318"/>
      <c r="M20" s="2318"/>
      <c r="N20" s="2318"/>
      <c r="O20" s="2318"/>
      <c r="P20" s="2318"/>
      <c r="Q20" s="2318"/>
      <c r="R20" s="2318"/>
      <c r="S20" s="2318"/>
      <c r="T20" s="2318"/>
      <c r="U20" s="2318"/>
      <c r="V20" s="2318"/>
      <c r="W20" s="2318"/>
      <c r="X20" s="2318"/>
      <c r="Y20" s="2318"/>
      <c r="Z20" s="2318"/>
      <c r="AA20" s="2318"/>
      <c r="AB20" s="2318"/>
      <c r="AC20" s="2318"/>
      <c r="AD20" s="2319"/>
    </row>
    <row r="21" spans="3:30" ht="16.5" customHeight="1">
      <c r="C21" s="2317"/>
      <c r="D21" s="2318"/>
      <c r="E21" s="2318"/>
      <c r="F21" s="2318"/>
      <c r="G21" s="2318"/>
      <c r="H21" s="2318"/>
      <c r="I21" s="2318"/>
      <c r="J21" s="2318"/>
      <c r="K21" s="2318"/>
      <c r="L21" s="2318"/>
      <c r="M21" s="2318"/>
      <c r="N21" s="2318"/>
      <c r="O21" s="2318"/>
      <c r="P21" s="2318"/>
      <c r="Q21" s="2318"/>
      <c r="R21" s="2318"/>
      <c r="S21" s="2318"/>
      <c r="T21" s="2318"/>
      <c r="U21" s="2318"/>
      <c r="V21" s="2318"/>
      <c r="W21" s="2318"/>
      <c r="X21" s="2318"/>
      <c r="Y21" s="2318"/>
      <c r="Z21" s="2318"/>
      <c r="AA21" s="2318"/>
      <c r="AB21" s="2318"/>
      <c r="AC21" s="2318"/>
      <c r="AD21" s="2319"/>
    </row>
    <row r="22" spans="3:30" ht="16.5" customHeight="1">
      <c r="C22" s="2317"/>
      <c r="D22" s="2318"/>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A22" s="2318"/>
      <c r="AB22" s="2318"/>
      <c r="AC22" s="2318"/>
      <c r="AD22" s="2319"/>
    </row>
    <row r="23" spans="3:30" ht="16.5" customHeight="1">
      <c r="C23" s="2317"/>
      <c r="D23" s="2318"/>
      <c r="E23" s="2318"/>
      <c r="F23" s="2318"/>
      <c r="G23" s="2318"/>
      <c r="H23" s="2318"/>
      <c r="I23" s="2318"/>
      <c r="J23" s="2318"/>
      <c r="K23" s="2318"/>
      <c r="L23" s="2318"/>
      <c r="M23" s="2318"/>
      <c r="N23" s="2318"/>
      <c r="O23" s="2318"/>
      <c r="P23" s="2318"/>
      <c r="Q23" s="2318"/>
      <c r="R23" s="2318"/>
      <c r="S23" s="2318"/>
      <c r="T23" s="2318"/>
      <c r="U23" s="2318"/>
      <c r="V23" s="2318"/>
      <c r="W23" s="2318"/>
      <c r="X23" s="2318"/>
      <c r="Y23" s="2318"/>
      <c r="Z23" s="2318"/>
      <c r="AA23" s="2318"/>
      <c r="AB23" s="2318"/>
      <c r="AC23" s="2318"/>
      <c r="AD23" s="2319"/>
    </row>
    <row r="24" spans="3:30" ht="16.5" customHeight="1">
      <c r="C24" s="2317"/>
      <c r="D24" s="2318"/>
      <c r="E24" s="2318"/>
      <c r="F24" s="2318"/>
      <c r="G24" s="2318"/>
      <c r="H24" s="2318"/>
      <c r="I24" s="2318"/>
      <c r="J24" s="2318"/>
      <c r="K24" s="2318"/>
      <c r="L24" s="2318"/>
      <c r="M24" s="2318"/>
      <c r="N24" s="2318"/>
      <c r="O24" s="2318"/>
      <c r="P24" s="2318"/>
      <c r="Q24" s="2318"/>
      <c r="R24" s="2318"/>
      <c r="S24" s="2318"/>
      <c r="T24" s="2318"/>
      <c r="U24" s="2318"/>
      <c r="V24" s="2318"/>
      <c r="W24" s="2318"/>
      <c r="X24" s="2318"/>
      <c r="Y24" s="2318"/>
      <c r="Z24" s="2318"/>
      <c r="AA24" s="2318"/>
      <c r="AB24" s="2318"/>
      <c r="AC24" s="2318"/>
      <c r="AD24" s="2319"/>
    </row>
    <row r="25" spans="3:30" ht="16.5" customHeight="1">
      <c r="C25" s="2317"/>
      <c r="D25" s="2318"/>
      <c r="E25" s="2318"/>
      <c r="F25" s="2318"/>
      <c r="G25" s="2318"/>
      <c r="H25" s="2318"/>
      <c r="I25" s="2318"/>
      <c r="J25" s="2318"/>
      <c r="K25" s="2318"/>
      <c r="L25" s="2318"/>
      <c r="M25" s="2318"/>
      <c r="N25" s="2318"/>
      <c r="O25" s="2318"/>
      <c r="P25" s="2318"/>
      <c r="Q25" s="2318"/>
      <c r="R25" s="2318"/>
      <c r="S25" s="2318"/>
      <c r="T25" s="2318"/>
      <c r="U25" s="2318"/>
      <c r="V25" s="2318"/>
      <c r="W25" s="2318"/>
      <c r="X25" s="2318"/>
      <c r="Y25" s="2318"/>
      <c r="Z25" s="2318"/>
      <c r="AA25" s="2318"/>
      <c r="AB25" s="2318"/>
      <c r="AC25" s="2318"/>
      <c r="AD25" s="2319"/>
    </row>
    <row r="26" spans="3:30" ht="16.5" customHeight="1">
      <c r="C26" s="2317"/>
      <c r="D26" s="2318"/>
      <c r="E26" s="2318"/>
      <c r="F26" s="2318"/>
      <c r="G26" s="2318"/>
      <c r="H26" s="2318"/>
      <c r="I26" s="2318"/>
      <c r="J26" s="2318"/>
      <c r="K26" s="2318"/>
      <c r="L26" s="2318"/>
      <c r="M26" s="2318"/>
      <c r="N26" s="2318"/>
      <c r="O26" s="2318"/>
      <c r="P26" s="2318"/>
      <c r="Q26" s="2318"/>
      <c r="R26" s="2318"/>
      <c r="S26" s="2318"/>
      <c r="T26" s="2318"/>
      <c r="U26" s="2318"/>
      <c r="V26" s="2318"/>
      <c r="W26" s="2318"/>
      <c r="X26" s="2318"/>
      <c r="Y26" s="2318"/>
      <c r="Z26" s="2318"/>
      <c r="AA26" s="2318"/>
      <c r="AB26" s="2318"/>
      <c r="AC26" s="2318"/>
      <c r="AD26" s="2319"/>
    </row>
    <row r="27" spans="3:30" ht="16.5" customHeight="1">
      <c r="C27" s="2317"/>
      <c r="D27" s="2318"/>
      <c r="E27" s="2318"/>
      <c r="F27" s="2318"/>
      <c r="G27" s="2318"/>
      <c r="H27" s="2318"/>
      <c r="I27" s="2318"/>
      <c r="J27" s="2318"/>
      <c r="K27" s="2318"/>
      <c r="L27" s="2318"/>
      <c r="M27" s="2318"/>
      <c r="N27" s="2318"/>
      <c r="O27" s="2318"/>
      <c r="P27" s="2318"/>
      <c r="Q27" s="2318"/>
      <c r="R27" s="2318"/>
      <c r="S27" s="2318"/>
      <c r="T27" s="2318"/>
      <c r="U27" s="2318"/>
      <c r="V27" s="2318"/>
      <c r="W27" s="2318"/>
      <c r="X27" s="2318"/>
      <c r="Y27" s="2318"/>
      <c r="Z27" s="2318"/>
      <c r="AA27" s="2318"/>
      <c r="AB27" s="2318"/>
      <c r="AC27" s="2318"/>
      <c r="AD27" s="2319"/>
    </row>
    <row r="28" spans="3:30" ht="16.5" customHeight="1">
      <c r="C28" s="2317"/>
      <c r="D28" s="2318"/>
      <c r="E28" s="2318"/>
      <c r="F28" s="2318"/>
      <c r="G28" s="2318"/>
      <c r="H28" s="2318"/>
      <c r="I28" s="2318"/>
      <c r="J28" s="2318"/>
      <c r="K28" s="2318"/>
      <c r="L28" s="2318"/>
      <c r="M28" s="2318"/>
      <c r="N28" s="2318"/>
      <c r="O28" s="2318"/>
      <c r="P28" s="2318"/>
      <c r="Q28" s="2318"/>
      <c r="R28" s="2318"/>
      <c r="S28" s="2318"/>
      <c r="T28" s="2318"/>
      <c r="U28" s="2318"/>
      <c r="V28" s="2318"/>
      <c r="W28" s="2318"/>
      <c r="X28" s="2318"/>
      <c r="Y28" s="2318"/>
      <c r="Z28" s="2318"/>
      <c r="AA28" s="2318"/>
      <c r="AB28" s="2318"/>
      <c r="AC28" s="2318"/>
      <c r="AD28" s="2319"/>
    </row>
    <row r="29" spans="3:30" ht="16.5" customHeight="1">
      <c r="C29" s="2317"/>
      <c r="D29" s="2318"/>
      <c r="E29" s="2318"/>
      <c r="F29" s="2318"/>
      <c r="G29" s="2318"/>
      <c r="H29" s="2318"/>
      <c r="I29" s="2318"/>
      <c r="J29" s="2318"/>
      <c r="K29" s="2318"/>
      <c r="L29" s="2318"/>
      <c r="M29" s="2318"/>
      <c r="N29" s="2318"/>
      <c r="O29" s="2318"/>
      <c r="P29" s="2318"/>
      <c r="Q29" s="2318"/>
      <c r="R29" s="2318"/>
      <c r="S29" s="2318"/>
      <c r="T29" s="2318"/>
      <c r="U29" s="2318"/>
      <c r="V29" s="2318"/>
      <c r="W29" s="2318"/>
      <c r="X29" s="2318"/>
      <c r="Y29" s="2318"/>
      <c r="Z29" s="2318"/>
      <c r="AA29" s="2318"/>
      <c r="AB29" s="2318"/>
      <c r="AC29" s="2318"/>
      <c r="AD29" s="2319"/>
    </row>
    <row r="30" spans="3:30" ht="16.5" customHeight="1">
      <c r="C30" s="2317"/>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9"/>
    </row>
    <row r="31" spans="3:30" ht="16.5" customHeight="1">
      <c r="C31" s="2317"/>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9"/>
    </row>
    <row r="32" spans="3:30" ht="16.5" customHeight="1">
      <c r="C32" s="2317"/>
      <c r="D32" s="2318"/>
      <c r="E32" s="2318"/>
      <c r="F32" s="2318"/>
      <c r="G32" s="2318"/>
      <c r="H32" s="2318"/>
      <c r="I32" s="2318"/>
      <c r="J32" s="2318"/>
      <c r="K32" s="2318"/>
      <c r="L32" s="2318"/>
      <c r="M32" s="2318"/>
      <c r="N32" s="2318"/>
      <c r="O32" s="2318"/>
      <c r="P32" s="2318"/>
      <c r="Q32" s="2318"/>
      <c r="R32" s="2318"/>
      <c r="S32" s="2318"/>
      <c r="T32" s="2318"/>
      <c r="U32" s="2318"/>
      <c r="V32" s="2318"/>
      <c r="W32" s="2318"/>
      <c r="X32" s="2318"/>
      <c r="Y32" s="2318"/>
      <c r="Z32" s="2318"/>
      <c r="AA32" s="2318"/>
      <c r="AB32" s="2318"/>
      <c r="AC32" s="2318"/>
      <c r="AD32" s="2319"/>
    </row>
    <row r="33" spans="3:30" ht="16.5" customHeight="1">
      <c r="C33" s="2317"/>
      <c r="D33" s="2318"/>
      <c r="E33" s="2318"/>
      <c r="F33" s="2318"/>
      <c r="G33" s="2318"/>
      <c r="H33" s="2318"/>
      <c r="I33" s="2318"/>
      <c r="J33" s="2318"/>
      <c r="K33" s="2318"/>
      <c r="L33" s="2318"/>
      <c r="M33" s="2318"/>
      <c r="N33" s="2318"/>
      <c r="O33" s="2318"/>
      <c r="P33" s="2318"/>
      <c r="Q33" s="2318"/>
      <c r="R33" s="2318"/>
      <c r="S33" s="2318"/>
      <c r="T33" s="2318"/>
      <c r="U33" s="2318"/>
      <c r="V33" s="2318"/>
      <c r="W33" s="2318"/>
      <c r="X33" s="2318"/>
      <c r="Y33" s="2318"/>
      <c r="Z33" s="2318"/>
      <c r="AA33" s="2318"/>
      <c r="AB33" s="2318"/>
      <c r="AC33" s="2318"/>
      <c r="AD33" s="2319"/>
    </row>
    <row r="34" spans="3:30" ht="16.5" customHeight="1">
      <c r="C34" s="2317"/>
      <c r="D34" s="2318"/>
      <c r="E34" s="2318"/>
      <c r="F34" s="2318"/>
      <c r="G34" s="2318"/>
      <c r="H34" s="2318"/>
      <c r="I34" s="2318"/>
      <c r="J34" s="2318"/>
      <c r="K34" s="2318"/>
      <c r="L34" s="2318"/>
      <c r="M34" s="2318"/>
      <c r="N34" s="2318"/>
      <c r="O34" s="2318"/>
      <c r="P34" s="2318"/>
      <c r="Q34" s="2318"/>
      <c r="R34" s="2318"/>
      <c r="S34" s="2318"/>
      <c r="T34" s="2318"/>
      <c r="U34" s="2318"/>
      <c r="V34" s="2318"/>
      <c r="W34" s="2318"/>
      <c r="X34" s="2318"/>
      <c r="Y34" s="2318"/>
      <c r="Z34" s="2318"/>
      <c r="AA34" s="2318"/>
      <c r="AB34" s="2318"/>
      <c r="AC34" s="2318"/>
      <c r="AD34" s="2319"/>
    </row>
    <row r="35" spans="3:30" ht="16.5" customHeight="1">
      <c r="C35" s="2317"/>
      <c r="D35" s="2318"/>
      <c r="E35" s="2318"/>
      <c r="F35" s="2318"/>
      <c r="G35" s="2318"/>
      <c r="H35" s="2318"/>
      <c r="I35" s="2318"/>
      <c r="J35" s="2318"/>
      <c r="K35" s="2318"/>
      <c r="L35" s="2318"/>
      <c r="M35" s="2318"/>
      <c r="N35" s="2318"/>
      <c r="O35" s="2318"/>
      <c r="P35" s="2318"/>
      <c r="Q35" s="2318"/>
      <c r="R35" s="2318"/>
      <c r="S35" s="2318"/>
      <c r="T35" s="2318"/>
      <c r="U35" s="2318"/>
      <c r="V35" s="2318"/>
      <c r="W35" s="2318"/>
      <c r="X35" s="2318"/>
      <c r="Y35" s="2318"/>
      <c r="Z35" s="2318"/>
      <c r="AA35" s="2318"/>
      <c r="AB35" s="2318"/>
      <c r="AC35" s="2318"/>
      <c r="AD35" s="2319"/>
    </row>
    <row r="36" spans="3:30" ht="16.5" customHeight="1">
      <c r="C36" s="2317"/>
      <c r="D36" s="2318"/>
      <c r="E36" s="2318"/>
      <c r="F36" s="2318"/>
      <c r="G36" s="2318"/>
      <c r="H36" s="2318"/>
      <c r="I36" s="2318"/>
      <c r="J36" s="2318"/>
      <c r="K36" s="2318"/>
      <c r="L36" s="2318"/>
      <c r="M36" s="2318"/>
      <c r="N36" s="2318"/>
      <c r="O36" s="2318"/>
      <c r="P36" s="2318"/>
      <c r="Q36" s="2318"/>
      <c r="R36" s="2318"/>
      <c r="S36" s="2318"/>
      <c r="T36" s="2318"/>
      <c r="U36" s="2318"/>
      <c r="V36" s="2318"/>
      <c r="W36" s="2318"/>
      <c r="X36" s="2318"/>
      <c r="Y36" s="2318"/>
      <c r="Z36" s="2318"/>
      <c r="AA36" s="2318"/>
      <c r="AB36" s="2318"/>
      <c r="AC36" s="2318"/>
      <c r="AD36" s="2319"/>
    </row>
    <row r="37" spans="3:30" ht="16.5" customHeight="1">
      <c r="C37" s="2317"/>
      <c r="D37" s="2318"/>
      <c r="E37" s="2318"/>
      <c r="F37" s="2318"/>
      <c r="G37" s="2318"/>
      <c r="H37" s="2318"/>
      <c r="I37" s="2318"/>
      <c r="J37" s="2318"/>
      <c r="K37" s="2318"/>
      <c r="L37" s="2318"/>
      <c r="M37" s="2318"/>
      <c r="N37" s="2318"/>
      <c r="O37" s="2318"/>
      <c r="P37" s="2318"/>
      <c r="Q37" s="2318"/>
      <c r="R37" s="2318"/>
      <c r="S37" s="2318"/>
      <c r="T37" s="2318"/>
      <c r="U37" s="2318"/>
      <c r="V37" s="2318"/>
      <c r="W37" s="2318"/>
      <c r="X37" s="2318"/>
      <c r="Y37" s="2318"/>
      <c r="Z37" s="2318"/>
      <c r="AA37" s="2318"/>
      <c r="AB37" s="2318"/>
      <c r="AC37" s="2318"/>
      <c r="AD37" s="2319"/>
    </row>
    <row r="38" spans="3:30" ht="16.5" customHeight="1">
      <c r="C38" s="2317"/>
      <c r="D38" s="2318"/>
      <c r="E38" s="2318"/>
      <c r="F38" s="2318"/>
      <c r="G38" s="2318"/>
      <c r="H38" s="2318"/>
      <c r="I38" s="2318"/>
      <c r="J38" s="2318"/>
      <c r="K38" s="2318"/>
      <c r="L38" s="2318"/>
      <c r="M38" s="2318"/>
      <c r="N38" s="2318"/>
      <c r="O38" s="2318"/>
      <c r="P38" s="2318"/>
      <c r="Q38" s="2318"/>
      <c r="R38" s="2318"/>
      <c r="S38" s="2318"/>
      <c r="T38" s="2318"/>
      <c r="U38" s="2318"/>
      <c r="V38" s="2318"/>
      <c r="W38" s="2318"/>
      <c r="X38" s="2318"/>
      <c r="Y38" s="2318"/>
      <c r="Z38" s="2318"/>
      <c r="AA38" s="2318"/>
      <c r="AB38" s="2318"/>
      <c r="AC38" s="2318"/>
      <c r="AD38" s="2319"/>
    </row>
    <row r="39" spans="3:30" ht="16.5" customHeight="1">
      <c r="C39" s="2317"/>
      <c r="D39" s="2318"/>
      <c r="E39" s="2318"/>
      <c r="F39" s="2318"/>
      <c r="G39" s="2318"/>
      <c r="H39" s="2318"/>
      <c r="I39" s="2318"/>
      <c r="J39" s="2318"/>
      <c r="K39" s="2318"/>
      <c r="L39" s="2318"/>
      <c r="M39" s="2318"/>
      <c r="N39" s="2318"/>
      <c r="O39" s="2318"/>
      <c r="P39" s="2318"/>
      <c r="Q39" s="2318"/>
      <c r="R39" s="2318"/>
      <c r="S39" s="2318"/>
      <c r="T39" s="2318"/>
      <c r="U39" s="2318"/>
      <c r="V39" s="2318"/>
      <c r="W39" s="2318"/>
      <c r="X39" s="2318"/>
      <c r="Y39" s="2318"/>
      <c r="Z39" s="2318"/>
      <c r="AA39" s="2318"/>
      <c r="AB39" s="2318"/>
      <c r="AC39" s="2318"/>
      <c r="AD39" s="2319"/>
    </row>
    <row r="40" spans="3:30" ht="16.5" customHeight="1">
      <c r="C40" s="2317"/>
      <c r="D40" s="2318"/>
      <c r="E40" s="2318"/>
      <c r="F40" s="2318"/>
      <c r="G40" s="2318"/>
      <c r="H40" s="2318"/>
      <c r="I40" s="2318"/>
      <c r="J40" s="2318"/>
      <c r="K40" s="2318"/>
      <c r="L40" s="2318"/>
      <c r="M40" s="2318"/>
      <c r="N40" s="2318"/>
      <c r="O40" s="2318"/>
      <c r="P40" s="2318"/>
      <c r="Q40" s="2318"/>
      <c r="R40" s="2318"/>
      <c r="S40" s="2318"/>
      <c r="T40" s="2318"/>
      <c r="U40" s="2318"/>
      <c r="V40" s="2318"/>
      <c r="W40" s="2318"/>
      <c r="X40" s="2318"/>
      <c r="Y40" s="2318"/>
      <c r="Z40" s="2318"/>
      <c r="AA40" s="2318"/>
      <c r="AB40" s="2318"/>
      <c r="AC40" s="2318"/>
      <c r="AD40" s="2319"/>
    </row>
    <row r="41" spans="3:30" ht="16.5" customHeight="1">
      <c r="C41" s="2317"/>
      <c r="D41" s="2318"/>
      <c r="E41" s="2318"/>
      <c r="F41" s="2318"/>
      <c r="G41" s="2318"/>
      <c r="H41" s="2318"/>
      <c r="I41" s="2318"/>
      <c r="J41" s="2318"/>
      <c r="K41" s="2318"/>
      <c r="L41" s="2318"/>
      <c r="M41" s="2318"/>
      <c r="N41" s="2318"/>
      <c r="O41" s="2318"/>
      <c r="P41" s="2318"/>
      <c r="Q41" s="2318"/>
      <c r="R41" s="2318"/>
      <c r="S41" s="2318"/>
      <c r="T41" s="2318"/>
      <c r="U41" s="2318"/>
      <c r="V41" s="2318"/>
      <c r="W41" s="2318"/>
      <c r="X41" s="2318"/>
      <c r="Y41" s="2318"/>
      <c r="Z41" s="2318"/>
      <c r="AA41" s="2318"/>
      <c r="AB41" s="2318"/>
      <c r="AC41" s="2318"/>
      <c r="AD41" s="2319"/>
    </row>
    <row r="42" spans="3:30" ht="16.5" customHeight="1">
      <c r="C42" s="2317"/>
      <c r="D42" s="2318"/>
      <c r="E42" s="2318"/>
      <c r="F42" s="2318"/>
      <c r="G42" s="2318"/>
      <c r="H42" s="2318"/>
      <c r="I42" s="2318"/>
      <c r="J42" s="2318"/>
      <c r="K42" s="2318"/>
      <c r="L42" s="2318"/>
      <c r="M42" s="2318"/>
      <c r="N42" s="2318"/>
      <c r="O42" s="2318"/>
      <c r="P42" s="2318"/>
      <c r="Q42" s="2318"/>
      <c r="R42" s="2318"/>
      <c r="S42" s="2318"/>
      <c r="T42" s="2318"/>
      <c r="U42" s="2318"/>
      <c r="V42" s="2318"/>
      <c r="W42" s="2318"/>
      <c r="X42" s="2318"/>
      <c r="Y42" s="2318"/>
      <c r="Z42" s="2318"/>
      <c r="AA42" s="2318"/>
      <c r="AB42" s="2318"/>
      <c r="AC42" s="2318"/>
      <c r="AD42" s="2319"/>
    </row>
    <row r="43" spans="3:30" ht="16.5" customHeight="1">
      <c r="C43" s="2317"/>
      <c r="D43" s="2318"/>
      <c r="E43" s="2318"/>
      <c r="F43" s="2318"/>
      <c r="G43" s="2318"/>
      <c r="H43" s="2318"/>
      <c r="I43" s="2318"/>
      <c r="J43" s="2318"/>
      <c r="K43" s="2318"/>
      <c r="L43" s="2318"/>
      <c r="M43" s="2318"/>
      <c r="N43" s="2318"/>
      <c r="O43" s="2318"/>
      <c r="P43" s="2318"/>
      <c r="Q43" s="2318"/>
      <c r="R43" s="2318"/>
      <c r="S43" s="2318"/>
      <c r="T43" s="2318"/>
      <c r="U43" s="2318"/>
      <c r="V43" s="2318"/>
      <c r="W43" s="2318"/>
      <c r="X43" s="2318"/>
      <c r="Y43" s="2318"/>
      <c r="Z43" s="2318"/>
      <c r="AA43" s="2318"/>
      <c r="AB43" s="2318"/>
      <c r="AC43" s="2318"/>
      <c r="AD43" s="2319"/>
    </row>
    <row r="44" spans="3:30" ht="16.5" customHeight="1">
      <c r="C44" s="2317"/>
      <c r="D44" s="2318"/>
      <c r="E44" s="2318"/>
      <c r="F44" s="2318"/>
      <c r="G44" s="2318"/>
      <c r="H44" s="2318"/>
      <c r="I44" s="2318"/>
      <c r="J44" s="2318"/>
      <c r="K44" s="2318"/>
      <c r="L44" s="2318"/>
      <c r="M44" s="2318"/>
      <c r="N44" s="2318"/>
      <c r="O44" s="2318"/>
      <c r="P44" s="2318"/>
      <c r="Q44" s="2318"/>
      <c r="R44" s="2318"/>
      <c r="S44" s="2318"/>
      <c r="T44" s="2318"/>
      <c r="U44" s="2318"/>
      <c r="V44" s="2318"/>
      <c r="W44" s="2318"/>
      <c r="X44" s="2318"/>
      <c r="Y44" s="2318"/>
      <c r="Z44" s="2318"/>
      <c r="AA44" s="2318"/>
      <c r="AB44" s="2318"/>
      <c r="AC44" s="2318"/>
      <c r="AD44" s="2319"/>
    </row>
    <row r="45" spans="3:30" ht="16.5" customHeight="1">
      <c r="C45" s="2317"/>
      <c r="D45" s="2318"/>
      <c r="E45" s="2318"/>
      <c r="F45" s="2318"/>
      <c r="G45" s="2318"/>
      <c r="H45" s="2318"/>
      <c r="I45" s="2318"/>
      <c r="J45" s="2318"/>
      <c r="K45" s="2318"/>
      <c r="L45" s="2318"/>
      <c r="M45" s="2318"/>
      <c r="N45" s="2318"/>
      <c r="O45" s="2318"/>
      <c r="P45" s="2318"/>
      <c r="Q45" s="2318"/>
      <c r="R45" s="2318"/>
      <c r="S45" s="2318"/>
      <c r="T45" s="2318"/>
      <c r="U45" s="2318"/>
      <c r="V45" s="2318"/>
      <c r="W45" s="2318"/>
      <c r="X45" s="2318"/>
      <c r="Y45" s="2318"/>
      <c r="Z45" s="2318"/>
      <c r="AA45" s="2318"/>
      <c r="AB45" s="2318"/>
      <c r="AC45" s="2318"/>
      <c r="AD45" s="2319"/>
    </row>
    <row r="46" spans="3:30" ht="16.5" customHeight="1">
      <c r="C46" s="2317"/>
      <c r="D46" s="2318"/>
      <c r="E46" s="2318"/>
      <c r="F46" s="2318"/>
      <c r="G46" s="2318"/>
      <c r="H46" s="2318"/>
      <c r="I46" s="2318"/>
      <c r="J46" s="2318"/>
      <c r="K46" s="2318"/>
      <c r="L46" s="2318"/>
      <c r="M46" s="2318"/>
      <c r="N46" s="2318"/>
      <c r="O46" s="2318"/>
      <c r="P46" s="2318"/>
      <c r="Q46" s="2318"/>
      <c r="R46" s="2318"/>
      <c r="S46" s="2318"/>
      <c r="T46" s="2318"/>
      <c r="U46" s="2318"/>
      <c r="V46" s="2318"/>
      <c r="W46" s="2318"/>
      <c r="X46" s="2318"/>
      <c r="Y46" s="2318"/>
      <c r="Z46" s="2318"/>
      <c r="AA46" s="2318"/>
      <c r="AB46" s="2318"/>
      <c r="AC46" s="2318"/>
      <c r="AD46" s="2319"/>
    </row>
    <row r="47" spans="3:30" ht="16.5" customHeight="1">
      <c r="C47" s="2317"/>
      <c r="D47" s="2318"/>
      <c r="E47" s="2318"/>
      <c r="F47" s="2318"/>
      <c r="G47" s="2318"/>
      <c r="H47" s="2318"/>
      <c r="I47" s="2318"/>
      <c r="J47" s="2318"/>
      <c r="K47" s="2318"/>
      <c r="L47" s="2318"/>
      <c r="M47" s="2318"/>
      <c r="N47" s="2318"/>
      <c r="O47" s="2318"/>
      <c r="P47" s="2318"/>
      <c r="Q47" s="2318"/>
      <c r="R47" s="2318"/>
      <c r="S47" s="2318"/>
      <c r="T47" s="2318"/>
      <c r="U47" s="2318"/>
      <c r="V47" s="2318"/>
      <c r="W47" s="2318"/>
      <c r="X47" s="2318"/>
      <c r="Y47" s="2318"/>
      <c r="Z47" s="2318"/>
      <c r="AA47" s="2318"/>
      <c r="AB47" s="2318"/>
      <c r="AC47" s="2318"/>
      <c r="AD47" s="2319"/>
    </row>
    <row r="48" spans="3:30" ht="16.5" customHeight="1">
      <c r="C48" s="2317"/>
      <c r="D48" s="2318"/>
      <c r="E48" s="2318"/>
      <c r="F48" s="2318"/>
      <c r="G48" s="2318"/>
      <c r="H48" s="2318"/>
      <c r="I48" s="2318"/>
      <c r="J48" s="2318"/>
      <c r="K48" s="2318"/>
      <c r="L48" s="2318"/>
      <c r="M48" s="2318"/>
      <c r="N48" s="2318"/>
      <c r="O48" s="2318"/>
      <c r="P48" s="2318"/>
      <c r="Q48" s="2318"/>
      <c r="R48" s="2318"/>
      <c r="S48" s="2318"/>
      <c r="T48" s="2318"/>
      <c r="U48" s="2318"/>
      <c r="V48" s="2318"/>
      <c r="W48" s="2318"/>
      <c r="X48" s="2318"/>
      <c r="Y48" s="2318"/>
      <c r="Z48" s="2318"/>
      <c r="AA48" s="2318"/>
      <c r="AB48" s="2318"/>
      <c r="AC48" s="2318"/>
      <c r="AD48" s="2319"/>
    </row>
    <row r="49" spans="3:30" ht="16.5" customHeight="1">
      <c r="C49" s="2317"/>
      <c r="D49" s="2318"/>
      <c r="E49" s="2318"/>
      <c r="F49" s="2318"/>
      <c r="G49" s="2318"/>
      <c r="H49" s="2318"/>
      <c r="I49" s="2318"/>
      <c r="J49" s="2318"/>
      <c r="K49" s="2318"/>
      <c r="L49" s="2318"/>
      <c r="M49" s="2318"/>
      <c r="N49" s="2318"/>
      <c r="O49" s="2318"/>
      <c r="P49" s="2318"/>
      <c r="Q49" s="2318"/>
      <c r="R49" s="2318"/>
      <c r="S49" s="2318"/>
      <c r="T49" s="2318"/>
      <c r="U49" s="2318"/>
      <c r="V49" s="2318"/>
      <c r="W49" s="2318"/>
      <c r="X49" s="2318"/>
      <c r="Y49" s="2318"/>
      <c r="Z49" s="2318"/>
      <c r="AA49" s="2318"/>
      <c r="AB49" s="2318"/>
      <c r="AC49" s="2318"/>
      <c r="AD49" s="2319"/>
    </row>
    <row r="50" spans="3:30" ht="16.5" customHeight="1">
      <c r="C50" s="2317"/>
      <c r="D50" s="2318"/>
      <c r="E50" s="2318"/>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2318"/>
      <c r="AB50" s="2318"/>
      <c r="AC50" s="2318"/>
      <c r="AD50" s="2319"/>
    </row>
    <row r="51" spans="3:30" ht="16.5" customHeight="1">
      <c r="C51" s="2317"/>
      <c r="D51" s="2318"/>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2318"/>
      <c r="AB51" s="2318"/>
      <c r="AC51" s="2318"/>
      <c r="AD51" s="2319"/>
    </row>
    <row r="52" spans="3:30" ht="16.5" customHeight="1">
      <c r="C52" s="2317"/>
      <c r="D52" s="2318"/>
      <c r="E52" s="2318"/>
      <c r="F52" s="2318"/>
      <c r="G52" s="2318"/>
      <c r="H52" s="2318"/>
      <c r="I52" s="2318"/>
      <c r="J52" s="2318"/>
      <c r="K52" s="2318"/>
      <c r="L52" s="2318"/>
      <c r="M52" s="2318"/>
      <c r="N52" s="2318"/>
      <c r="O52" s="2318"/>
      <c r="P52" s="2318"/>
      <c r="Q52" s="2318"/>
      <c r="R52" s="2318"/>
      <c r="S52" s="2318"/>
      <c r="T52" s="2318"/>
      <c r="U52" s="2318"/>
      <c r="V52" s="2318"/>
      <c r="W52" s="2318"/>
      <c r="X52" s="2318"/>
      <c r="Y52" s="2318"/>
      <c r="Z52" s="2318"/>
      <c r="AA52" s="2318"/>
      <c r="AB52" s="2318"/>
      <c r="AC52" s="2318"/>
      <c r="AD52" s="2319"/>
    </row>
    <row r="53" spans="3:30" ht="16.5" customHeight="1">
      <c r="C53" s="2320"/>
      <c r="D53" s="2321"/>
      <c r="E53" s="2321"/>
      <c r="F53" s="2321"/>
      <c r="G53" s="2321"/>
      <c r="H53" s="2321"/>
      <c r="I53" s="2321"/>
      <c r="J53" s="2321"/>
      <c r="K53" s="2321"/>
      <c r="L53" s="2321"/>
      <c r="M53" s="2321"/>
      <c r="N53" s="2321"/>
      <c r="O53" s="2321"/>
      <c r="P53" s="2321"/>
      <c r="Q53" s="2321"/>
      <c r="R53" s="2321"/>
      <c r="S53" s="2321"/>
      <c r="T53" s="2321"/>
      <c r="U53" s="2321"/>
      <c r="V53" s="2321"/>
      <c r="W53" s="2321"/>
      <c r="X53" s="2321"/>
      <c r="Y53" s="2321"/>
      <c r="Z53" s="2321"/>
      <c r="AA53" s="2321"/>
      <c r="AB53" s="2321"/>
      <c r="AC53" s="2321"/>
      <c r="AD53" s="2322"/>
    </row>
    <row r="54" spans="3:30" ht="6.75" customHeight="1">
      <c r="E54" s="358"/>
      <c r="F54" s="358"/>
      <c r="G54" s="358"/>
      <c r="H54" s="358"/>
      <c r="I54" s="358"/>
      <c r="J54" s="358"/>
      <c r="K54" s="358"/>
      <c r="L54" s="358"/>
      <c r="M54" s="358"/>
    </row>
    <row r="56" spans="3:30" ht="16.5" customHeight="1">
      <c r="E56" s="358"/>
      <c r="F56" s="358"/>
      <c r="G56" s="358"/>
      <c r="H56" s="358"/>
      <c r="I56" s="358"/>
      <c r="J56" s="358"/>
      <c r="K56" s="358"/>
      <c r="L56" s="358"/>
      <c r="M56" s="358"/>
    </row>
    <row r="57" spans="3:30" ht="16.5" customHeight="1">
      <c r="E57" s="358"/>
      <c r="F57" s="358"/>
      <c r="G57" s="358"/>
      <c r="H57" s="358"/>
      <c r="I57" s="358"/>
      <c r="J57" s="358"/>
      <c r="K57" s="358"/>
      <c r="L57" s="358"/>
      <c r="M57" s="358"/>
    </row>
    <row r="58" spans="3:30" ht="16.5" customHeight="1">
      <c r="E58" s="358"/>
      <c r="F58" s="358"/>
      <c r="G58" s="358"/>
      <c r="H58" s="358"/>
      <c r="I58" s="358"/>
      <c r="J58" s="358"/>
      <c r="K58" s="358"/>
      <c r="L58" s="358"/>
      <c r="M58" s="358"/>
    </row>
    <row r="59" spans="3:30" ht="16.5" customHeight="1">
      <c r="E59" s="358"/>
      <c r="F59" s="358"/>
      <c r="G59" s="358"/>
      <c r="H59" s="358"/>
      <c r="I59" s="358"/>
      <c r="J59" s="358"/>
      <c r="K59" s="358"/>
      <c r="L59" s="358"/>
      <c r="M59" s="358"/>
    </row>
    <row r="60" spans="3:30" ht="16.5" customHeight="1">
      <c r="E60" s="358"/>
      <c r="F60" s="358"/>
      <c r="G60" s="358"/>
      <c r="H60" s="358"/>
      <c r="I60" s="358"/>
      <c r="J60" s="358"/>
      <c r="K60" s="358"/>
      <c r="L60" s="358"/>
      <c r="M60" s="358"/>
    </row>
    <row r="61" spans="3:30" ht="16.5" customHeight="1">
      <c r="E61" s="358"/>
      <c r="F61" s="358"/>
      <c r="G61" s="358"/>
      <c r="H61" s="358"/>
      <c r="I61" s="358"/>
      <c r="J61" s="358"/>
      <c r="K61" s="358"/>
      <c r="L61" s="358"/>
      <c r="M61" s="358"/>
    </row>
    <row r="62" spans="3:30" ht="16.5" customHeight="1">
      <c r="E62" s="358"/>
      <c r="F62" s="358"/>
      <c r="G62" s="358"/>
      <c r="H62" s="358"/>
      <c r="I62" s="358"/>
      <c r="J62" s="358"/>
      <c r="K62" s="358"/>
      <c r="L62" s="358"/>
      <c r="M62" s="358"/>
    </row>
  </sheetData>
  <sheetProtection algorithmName="SHA-512" hashValue="AR90ySRhSON/5JNn6fW3KpKGz+dDG6iX9SQSOnDMJjlbm8IfECbks6VWcXFiZvQN6Ukw62J7S7jP3lVN3OxfBA==" saltValue="vCM7zU42UZm2qfO3Z1C/vw==" spinCount="100000" sheet="1" formatCells="0" formatRows="0" insertRows="0" selectLockedCells="1" autoFilter="0" pivotTables="0"/>
  <mergeCells count="9">
    <mergeCell ref="C10:AD53"/>
    <mergeCell ref="C8:Q8"/>
    <mergeCell ref="R8:T8"/>
    <mergeCell ref="V8:AA8"/>
    <mergeCell ref="B3:AE3"/>
    <mergeCell ref="B4:AE4"/>
    <mergeCell ref="C7:Q7"/>
    <mergeCell ref="R7:T7"/>
    <mergeCell ref="V7:AA7"/>
  </mergeCells>
  <phoneticPr fontId="22"/>
  <conditionalFormatting sqref="R7:T8">
    <cfRule type="containsBlanks" dxfId="163"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&amp;R&amp;K00-041R6高層ZEH-M_ver.1.1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A1:AS201"/>
  <sheetViews>
    <sheetView showGridLines="0" view="pageBreakPreview" topLeftCell="B24" zoomScaleNormal="100" zoomScaleSheetLayoutView="100" workbookViewId="0">
      <selection activeCell="D41" sqref="D41"/>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1047</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4" t="s">
        <v>439</v>
      </c>
      <c r="E8" s="2155"/>
      <c r="F8" s="2155"/>
      <c r="G8" s="2155"/>
      <c r="H8" s="2155"/>
      <c r="I8" s="2156"/>
      <c r="J8" s="2248" t="str">
        <f>IF(入力シート!F11="","",入力シート!F11)&amp;"中層ＺＥＨ-Ｍ支援事業"</f>
        <v>中層ＺＥＨ-Ｍ支援事業</v>
      </c>
      <c r="K8" s="2248"/>
      <c r="L8" s="2248"/>
      <c r="M8" s="2248"/>
      <c r="N8" s="2248"/>
      <c r="O8" s="2248"/>
      <c r="P8" s="2248"/>
      <c r="Q8" s="2248"/>
      <c r="R8" s="2248"/>
      <c r="S8" s="2248"/>
      <c r="T8" s="2248"/>
      <c r="U8" s="2248"/>
      <c r="V8" s="2249"/>
      <c r="W8" s="279"/>
      <c r="X8" s="279"/>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236"/>
      <c r="AC10" s="346"/>
      <c r="AD10" s="347"/>
    </row>
    <row r="11" spans="2:45" s="344" customFormat="1" ht="30" customHeight="1">
      <c r="B11" s="295"/>
      <c r="C11" s="286"/>
      <c r="D11" s="2154" t="s">
        <v>699</v>
      </c>
      <c r="E11" s="2155"/>
      <c r="F11" s="2155"/>
      <c r="G11" s="2155"/>
      <c r="H11" s="2155"/>
      <c r="I11" s="2156"/>
      <c r="J11" s="830" t="s">
        <v>751</v>
      </c>
      <c r="K11" s="298" t="s">
        <v>616</v>
      </c>
      <c r="L11" s="831"/>
      <c r="M11" s="831"/>
      <c r="N11" s="831"/>
      <c r="O11" s="831"/>
      <c r="P11" s="831"/>
      <c r="Q11" s="831"/>
      <c r="R11" s="298"/>
      <c r="S11" s="298"/>
      <c r="T11" s="831"/>
      <c r="U11" s="831"/>
      <c r="V11" s="300"/>
      <c r="W11" s="279"/>
      <c r="X11" s="279"/>
      <c r="Y11" s="279"/>
      <c r="Z11" s="295"/>
      <c r="AA11" s="295"/>
      <c r="AB11" s="345"/>
      <c r="AC11" s="301"/>
      <c r="AD11" s="347"/>
    </row>
    <row r="12" spans="2:45" s="344" customFormat="1" ht="30" customHeight="1">
      <c r="B12" s="295"/>
      <c r="C12" s="286"/>
      <c r="D12" s="2154" t="s">
        <v>710</v>
      </c>
      <c r="E12" s="2155"/>
      <c r="F12" s="2155"/>
      <c r="G12" s="2155"/>
      <c r="H12" s="2155"/>
      <c r="I12" s="2156"/>
      <c r="J12" s="2336"/>
      <c r="K12" s="2337"/>
      <c r="L12" s="2337"/>
      <c r="M12" s="2337"/>
      <c r="N12" s="2337"/>
      <c r="O12" s="2337"/>
      <c r="P12" s="2337"/>
      <c r="Q12" s="2337"/>
      <c r="R12" s="2338"/>
      <c r="S12" s="302" t="s">
        <v>440</v>
      </c>
      <c r="T12" s="279" t="s">
        <v>412</v>
      </c>
      <c r="U12" s="291"/>
      <c r="V12" s="291"/>
      <c r="Y12" s="279"/>
      <c r="Z12" s="295"/>
      <c r="AA12" s="295"/>
      <c r="AB12" s="345"/>
      <c r="AC12" s="346"/>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88"/>
      <c r="AB14" s="236"/>
      <c r="AC14" s="346"/>
      <c r="AD14" s="347"/>
    </row>
    <row r="15" spans="2:45" s="344" customFormat="1" ht="30" customHeight="1">
      <c r="B15" s="295"/>
      <c r="C15" s="286"/>
      <c r="D15" s="2154" t="s">
        <v>278</v>
      </c>
      <c r="E15" s="2155"/>
      <c r="F15" s="2155"/>
      <c r="G15" s="2155"/>
      <c r="H15" s="2155"/>
      <c r="I15" s="2156"/>
      <c r="J15" s="2339"/>
      <c r="K15" s="2340"/>
      <c r="L15" s="2340"/>
      <c r="M15" s="2340"/>
      <c r="N15" s="2340"/>
      <c r="O15" s="2340"/>
      <c r="P15" s="2340"/>
      <c r="Q15" s="2340"/>
      <c r="R15" s="2340"/>
      <c r="S15" s="2340"/>
      <c r="T15" s="2340"/>
      <c r="U15" s="2340"/>
      <c r="V15" s="2341"/>
      <c r="W15" s="279"/>
      <c r="X15" s="279"/>
      <c r="Y15" s="279"/>
      <c r="Z15" s="295"/>
      <c r="AA15" s="295"/>
      <c r="AB15" s="345"/>
      <c r="AC15" s="301"/>
      <c r="AD15" s="347"/>
    </row>
    <row r="16" spans="2:45" s="344" customFormat="1" ht="30" customHeight="1">
      <c r="B16" s="295"/>
      <c r="C16" s="286"/>
      <c r="D16" s="2154" t="s">
        <v>316</v>
      </c>
      <c r="E16" s="2155"/>
      <c r="F16" s="2155"/>
      <c r="G16" s="2155"/>
      <c r="H16" s="2155"/>
      <c r="I16" s="2156"/>
      <c r="J16" s="2339"/>
      <c r="K16" s="2340"/>
      <c r="L16" s="2340"/>
      <c r="M16" s="2340"/>
      <c r="N16" s="2340"/>
      <c r="O16" s="2340"/>
      <c r="P16" s="2340"/>
      <c r="Q16" s="2340"/>
      <c r="R16" s="2340"/>
      <c r="S16" s="2340"/>
      <c r="T16" s="2340"/>
      <c r="U16" s="2340"/>
      <c r="V16" s="2341"/>
      <c r="W16" s="279"/>
      <c r="X16" s="279"/>
      <c r="Y16" s="279"/>
      <c r="Z16" s="295"/>
      <c r="AA16" s="295"/>
      <c r="AB16" s="345"/>
      <c r="AC16" s="346"/>
      <c r="AD16" s="347"/>
    </row>
    <row r="17" spans="2:30"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295"/>
      <c r="AB17" s="345"/>
      <c r="AC17" s="346"/>
      <c r="AD17" s="347"/>
    </row>
    <row r="18" spans="2:30"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88"/>
      <c r="AB18" s="236"/>
      <c r="AC18" s="346"/>
      <c r="AD18" s="347"/>
    </row>
    <row r="19" spans="2:30" s="293" customFormat="1" ht="15.5">
      <c r="B19" s="288"/>
      <c r="C19" s="289"/>
      <c r="D19" s="277" t="s">
        <v>740</v>
      </c>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236"/>
      <c r="AC19" s="346"/>
      <c r="AD19" s="347"/>
    </row>
    <row r="20" spans="2:30" s="344" customFormat="1" ht="30" customHeight="1">
      <c r="B20" s="295"/>
      <c r="C20" s="286"/>
      <c r="D20" s="2161" t="s">
        <v>752</v>
      </c>
      <c r="E20" s="2162"/>
      <c r="F20" s="2162"/>
      <c r="G20" s="2162"/>
      <c r="H20" s="2162"/>
      <c r="I20" s="2163"/>
      <c r="J20" s="2331"/>
      <c r="K20" s="2331"/>
      <c r="L20" s="2331"/>
      <c r="M20" s="2331"/>
      <c r="N20" s="306" t="s">
        <v>277</v>
      </c>
      <c r="O20" s="289" t="s">
        <v>441</v>
      </c>
      <c r="P20" s="2089" t="s">
        <v>708</v>
      </c>
      <c r="Q20" s="2089"/>
      <c r="R20" s="2089"/>
      <c r="S20" s="2089"/>
      <c r="T20" s="2089"/>
      <c r="U20" s="2089"/>
      <c r="V20" s="2089"/>
      <c r="W20" s="2089"/>
      <c r="X20" s="2089"/>
      <c r="Y20" s="2089"/>
      <c r="Z20" s="2089"/>
      <c r="AA20" s="295"/>
      <c r="AB20" s="345"/>
      <c r="AC20" s="346"/>
      <c r="AD20" s="347"/>
    </row>
    <row r="21" spans="2:30" s="344" customFormat="1" ht="30" customHeight="1">
      <c r="B21" s="295"/>
      <c r="C21" s="286"/>
      <c r="D21" s="2161" t="s">
        <v>741</v>
      </c>
      <c r="E21" s="2162"/>
      <c r="F21" s="2162"/>
      <c r="G21" s="2162"/>
      <c r="H21" s="2162"/>
      <c r="I21" s="2163"/>
      <c r="J21" s="2335" t="str">
        <f>IF(J20="","",ROUNDDOWN(J20/3,-3))</f>
        <v/>
      </c>
      <c r="K21" s="2335"/>
      <c r="L21" s="2335"/>
      <c r="M21" s="2335"/>
      <c r="N21" s="306" t="s">
        <v>277</v>
      </c>
      <c r="O21" s="289" t="s">
        <v>742</v>
      </c>
      <c r="P21" s="2089" t="s">
        <v>844</v>
      </c>
      <c r="Q21" s="2089"/>
      <c r="R21" s="2089"/>
      <c r="S21" s="2089"/>
      <c r="T21" s="2089"/>
      <c r="U21" s="2089"/>
      <c r="V21" s="2089"/>
      <c r="W21" s="2089"/>
      <c r="X21" s="2089"/>
      <c r="Y21" s="2089"/>
      <c r="Z21" s="2089"/>
      <c r="AA21" s="295"/>
      <c r="AB21" s="345"/>
      <c r="AC21" s="346"/>
      <c r="AD21" s="347"/>
    </row>
    <row r="22" spans="2:30" s="344" customFormat="1" ht="15" customHeight="1">
      <c r="B22" s="295"/>
      <c r="C22" s="286"/>
      <c r="D22" s="712"/>
      <c r="E22" s="303"/>
      <c r="F22" s="304"/>
      <c r="G22" s="305"/>
      <c r="H22" s="305"/>
      <c r="I22" s="305"/>
      <c r="J22" s="305"/>
      <c r="K22" s="305"/>
      <c r="L22" s="239"/>
      <c r="M22" s="239"/>
      <c r="N22" s="239"/>
      <c r="O22" s="239"/>
      <c r="P22" s="239"/>
      <c r="Q22" s="239"/>
      <c r="R22" s="239"/>
      <c r="S22" s="239"/>
      <c r="T22" s="239"/>
      <c r="U22" s="239"/>
      <c r="V22" s="239"/>
      <c r="W22" s="239"/>
      <c r="X22" s="239"/>
      <c r="Y22" s="239"/>
      <c r="Z22" s="295"/>
      <c r="AA22" s="295"/>
      <c r="AB22" s="345"/>
      <c r="AC22" s="346"/>
      <c r="AD22" s="347"/>
    </row>
    <row r="23" spans="2:30" s="344" customFormat="1" ht="15" customHeight="1">
      <c r="B23" s="295"/>
      <c r="C23" s="286"/>
      <c r="D23" s="277" t="s">
        <v>743</v>
      </c>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345"/>
      <c r="AC23" s="346"/>
      <c r="AD23" s="347"/>
    </row>
    <row r="24" spans="2:30" s="344" customFormat="1" ht="30" customHeight="1">
      <c r="B24" s="295"/>
      <c r="C24" s="286"/>
      <c r="D24" s="2161" t="s">
        <v>773</v>
      </c>
      <c r="E24" s="2162"/>
      <c r="F24" s="2162"/>
      <c r="G24" s="2162"/>
      <c r="H24" s="2162"/>
      <c r="I24" s="2163"/>
      <c r="J24" s="2331"/>
      <c r="K24" s="2331"/>
      <c r="L24" s="2331"/>
      <c r="M24" s="2331"/>
      <c r="N24" s="832" t="s">
        <v>277</v>
      </c>
      <c r="O24" s="289" t="s">
        <v>584</v>
      </c>
      <c r="P24" s="829"/>
      <c r="Q24" s="829"/>
      <c r="R24" s="829"/>
      <c r="S24" s="306"/>
      <c r="T24" s="289"/>
      <c r="U24" s="833"/>
      <c r="V24" s="833"/>
      <c r="W24" s="833"/>
      <c r="X24" s="833"/>
      <c r="Y24" s="833"/>
      <c r="Z24" s="833"/>
      <c r="AA24" s="295"/>
      <c r="AB24" s="722" t="s">
        <v>1048</v>
      </c>
      <c r="AC24" s="346"/>
      <c r="AD24" s="347"/>
    </row>
    <row r="25" spans="2:30" s="344" customFormat="1" ht="18" customHeight="1">
      <c r="B25" s="295"/>
      <c r="C25" s="286"/>
      <c r="D25" s="307" t="s">
        <v>774</v>
      </c>
      <c r="E25" s="711" t="s">
        <v>770</v>
      </c>
      <c r="F25" s="308"/>
      <c r="G25" s="307"/>
      <c r="H25" s="307"/>
      <c r="I25" s="307"/>
      <c r="J25" s="834"/>
      <c r="K25" s="834"/>
      <c r="L25" s="834"/>
      <c r="M25" s="834"/>
      <c r="N25" s="307"/>
      <c r="O25" s="307"/>
      <c r="P25" s="307"/>
      <c r="Q25" s="307"/>
      <c r="R25" s="307"/>
      <c r="S25" s="306"/>
      <c r="T25" s="289"/>
      <c r="U25" s="833"/>
      <c r="V25" s="833"/>
      <c r="W25" s="833"/>
      <c r="X25" s="833"/>
      <c r="Y25" s="833"/>
      <c r="Z25" s="833"/>
      <c r="AA25" s="295"/>
      <c r="AB25" s="722"/>
      <c r="AC25" s="346"/>
      <c r="AD25" s="347"/>
    </row>
    <row r="26" spans="2:30" s="344" customFormat="1" ht="47.15" customHeight="1">
      <c r="B26" s="295"/>
      <c r="C26" s="286"/>
      <c r="D26" s="710" t="s">
        <v>771</v>
      </c>
      <c r="E26" s="2329" t="s">
        <v>1050</v>
      </c>
      <c r="F26" s="2329"/>
      <c r="G26" s="2329"/>
      <c r="H26" s="2329"/>
      <c r="I26" s="2329"/>
      <c r="J26" s="2329"/>
      <c r="K26" s="2329"/>
      <c r="L26" s="2329"/>
      <c r="M26" s="2329"/>
      <c r="N26" s="2329"/>
      <c r="O26" s="2329"/>
      <c r="P26" s="2329"/>
      <c r="Q26" s="2329"/>
      <c r="R26" s="2329"/>
      <c r="S26" s="306"/>
      <c r="T26" s="289"/>
      <c r="U26" s="833"/>
      <c r="V26" s="833"/>
      <c r="W26" s="833"/>
      <c r="X26" s="835"/>
      <c r="Y26" s="833"/>
      <c r="Z26" s="833"/>
      <c r="AA26" s="295"/>
      <c r="AB26" s="722"/>
      <c r="AC26" s="346"/>
      <c r="AD26" s="347"/>
    </row>
    <row r="27" spans="2:30" s="344" customFormat="1" ht="13.5" customHeight="1">
      <c r="B27" s="295"/>
      <c r="C27" s="286"/>
      <c r="D27" s="307" t="s">
        <v>771</v>
      </c>
      <c r="E27" s="2330" t="s">
        <v>772</v>
      </c>
      <c r="F27" s="2330"/>
      <c r="G27" s="2330"/>
      <c r="H27" s="2330"/>
      <c r="I27" s="2330"/>
      <c r="J27" s="2330"/>
      <c r="K27" s="2330"/>
      <c r="L27" s="2330"/>
      <c r="M27" s="2330"/>
      <c r="N27" s="2330"/>
      <c r="O27" s="2330"/>
      <c r="P27" s="2330"/>
      <c r="Q27" s="2330"/>
      <c r="R27" s="2330"/>
      <c r="S27" s="306"/>
      <c r="T27" s="289"/>
      <c r="U27" s="833"/>
      <c r="V27" s="833"/>
      <c r="W27" s="833"/>
      <c r="X27" s="833"/>
      <c r="Y27" s="833"/>
      <c r="Z27" s="833"/>
      <c r="AA27" s="295"/>
      <c r="AB27" s="722"/>
      <c r="AC27" s="346"/>
      <c r="AD27" s="347"/>
    </row>
    <row r="28" spans="2:30" s="344" customFormat="1" ht="33.75" customHeight="1">
      <c r="B28" s="295"/>
      <c r="C28" s="286"/>
      <c r="D28" s="2161" t="s">
        <v>776</v>
      </c>
      <c r="E28" s="2162"/>
      <c r="F28" s="2162"/>
      <c r="G28" s="2162"/>
      <c r="H28" s="2162"/>
      <c r="I28" s="2163"/>
      <c r="J28" s="2332"/>
      <c r="K28" s="2333"/>
      <c r="L28" s="2333"/>
      <c r="M28" s="2334"/>
      <c r="N28" s="306" t="s">
        <v>277</v>
      </c>
      <c r="O28" s="289" t="s">
        <v>777</v>
      </c>
      <c r="P28" s="836"/>
      <c r="Q28" s="836"/>
      <c r="R28" s="836"/>
      <c r="S28" s="306"/>
      <c r="T28" s="289"/>
      <c r="U28" s="833"/>
      <c r="V28" s="833"/>
      <c r="W28" s="833"/>
      <c r="X28" s="833"/>
      <c r="Y28" s="833"/>
      <c r="Z28" s="833"/>
      <c r="AA28" s="295"/>
      <c r="AB28" s="722"/>
      <c r="AC28" s="346"/>
      <c r="AD28" s="347"/>
    </row>
    <row r="29" spans="2:30" s="344" customFormat="1" ht="12.75" customHeight="1">
      <c r="B29" s="295"/>
      <c r="C29" s="286"/>
      <c r="D29" s="307" t="s">
        <v>775</v>
      </c>
      <c r="E29" s="307" t="s">
        <v>1049</v>
      </c>
      <c r="F29" s="711"/>
      <c r="G29" s="711"/>
      <c r="H29" s="711"/>
      <c r="I29" s="711"/>
      <c r="J29" s="711"/>
      <c r="K29" s="711"/>
      <c r="L29" s="711"/>
      <c r="M29" s="711"/>
      <c r="N29" s="711"/>
      <c r="O29" s="711"/>
      <c r="P29" s="711"/>
      <c r="Q29" s="711"/>
      <c r="R29" s="711"/>
      <c r="S29" s="306"/>
      <c r="T29" s="289"/>
      <c r="U29" s="833"/>
      <c r="V29" s="833"/>
      <c r="W29" s="833"/>
      <c r="X29" s="833"/>
      <c r="Y29" s="833"/>
      <c r="Z29" s="833"/>
      <c r="AA29" s="295"/>
      <c r="AB29" s="722"/>
      <c r="AC29" s="346"/>
      <c r="AD29" s="347"/>
    </row>
    <row r="30" spans="2:30" s="344" customFormat="1" ht="12.7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0" s="344" customFormat="1" ht="30" customHeight="1">
      <c r="B31" s="295"/>
      <c r="C31" s="286"/>
      <c r="D31" s="2161" t="s">
        <v>778</v>
      </c>
      <c r="E31" s="2162"/>
      <c r="F31" s="2162"/>
      <c r="G31" s="2162"/>
      <c r="H31" s="2162"/>
      <c r="I31" s="2163"/>
      <c r="J31" s="2335" t="str">
        <f>IF(J24&amp;J28="","",IF(J28="",ROUNDDOWN(J24/3,-3),J28))</f>
        <v/>
      </c>
      <c r="K31" s="2335"/>
      <c r="L31" s="2335"/>
      <c r="M31" s="2335"/>
      <c r="N31" s="306" t="s">
        <v>277</v>
      </c>
      <c r="O31" s="289" t="s">
        <v>580</v>
      </c>
      <c r="P31" s="2089" t="s">
        <v>779</v>
      </c>
      <c r="Q31" s="2089"/>
      <c r="R31" s="2089"/>
      <c r="S31" s="2089"/>
      <c r="T31" s="2089"/>
      <c r="U31" s="2089"/>
      <c r="V31" s="2089"/>
      <c r="W31" s="2089"/>
      <c r="X31" s="2089"/>
      <c r="Y31" s="2089"/>
      <c r="Z31" s="2089"/>
      <c r="AA31" s="295"/>
      <c r="AB31" s="345"/>
      <c r="AC31" s="346"/>
      <c r="AD31" s="347"/>
    </row>
    <row r="32" spans="2:30" s="344" customFormat="1" ht="15" customHeight="1">
      <c r="B32" s="295"/>
      <c r="C32" s="286"/>
      <c r="D32" s="303"/>
      <c r="E32" s="303"/>
      <c r="F32" s="304"/>
      <c r="G32" s="305"/>
      <c r="H32" s="305"/>
      <c r="I32" s="305"/>
      <c r="J32" s="305"/>
      <c r="K32" s="305"/>
      <c r="L32" s="239"/>
      <c r="M32" s="239"/>
      <c r="N32" s="239"/>
      <c r="O32" s="239"/>
      <c r="P32" s="239"/>
      <c r="Q32" s="239"/>
      <c r="R32" s="239"/>
      <c r="S32" s="239"/>
      <c r="T32" s="239"/>
      <c r="U32" s="239"/>
      <c r="V32" s="239"/>
      <c r="W32" s="239"/>
      <c r="X32" s="239"/>
      <c r="Y32" s="239"/>
      <c r="Z32" s="295"/>
      <c r="AA32" s="295"/>
      <c r="AB32" s="345"/>
      <c r="AC32" s="346"/>
      <c r="AD32" s="347"/>
    </row>
    <row r="33" spans="2:30" s="344" customFormat="1" ht="15" customHeight="1">
      <c r="B33" s="295"/>
      <c r="C33" s="286"/>
      <c r="D33" s="303"/>
      <c r="E33" s="303"/>
      <c r="F33" s="304"/>
      <c r="G33" s="305"/>
      <c r="H33" s="305"/>
      <c r="I33" s="305"/>
      <c r="J33" s="305"/>
      <c r="K33" s="305"/>
      <c r="L33" s="239"/>
      <c r="M33" s="239"/>
      <c r="N33" s="239"/>
      <c r="O33" s="239"/>
      <c r="P33" s="239"/>
      <c r="Q33" s="239"/>
      <c r="R33" s="239"/>
      <c r="S33" s="239"/>
      <c r="T33" s="239"/>
      <c r="U33" s="239"/>
      <c r="V33" s="239"/>
      <c r="W33" s="239"/>
      <c r="X33" s="239"/>
      <c r="Y33" s="239"/>
      <c r="Z33" s="295"/>
      <c r="AA33" s="295"/>
      <c r="AB33" s="345"/>
      <c r="AC33" s="346"/>
      <c r="AD33" s="347"/>
    </row>
    <row r="34" spans="2:30" s="293" customFormat="1" ht="15.5">
      <c r="B34" s="288"/>
      <c r="C34" s="289"/>
      <c r="D34" s="277" t="s">
        <v>744</v>
      </c>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236"/>
      <c r="AC34" s="346"/>
      <c r="AD34" s="347"/>
    </row>
    <row r="35" spans="2:30" s="344" customFormat="1" ht="30" customHeight="1">
      <c r="B35" s="295"/>
      <c r="C35" s="286"/>
      <c r="D35" s="2154" t="s">
        <v>745</v>
      </c>
      <c r="E35" s="2155"/>
      <c r="F35" s="2155"/>
      <c r="G35" s="2155"/>
      <c r="H35" s="2155"/>
      <c r="I35" s="2156"/>
      <c r="J35" s="2328">
        <v>800000</v>
      </c>
      <c r="K35" s="2328"/>
      <c r="L35" s="2328"/>
      <c r="M35" s="2328"/>
      <c r="N35" s="306" t="s">
        <v>277</v>
      </c>
      <c r="O35" s="289" t="s">
        <v>522</v>
      </c>
      <c r="P35" s="2089" t="s">
        <v>932</v>
      </c>
      <c r="Q35" s="2089"/>
      <c r="R35" s="2089"/>
      <c r="S35" s="2089"/>
      <c r="T35" s="2089"/>
      <c r="U35" s="2089"/>
      <c r="V35" s="2089"/>
      <c r="W35" s="2089"/>
      <c r="X35" s="2089"/>
      <c r="Y35" s="2089"/>
      <c r="Z35" s="2089"/>
      <c r="AA35" s="295"/>
      <c r="AB35" s="345"/>
      <c r="AC35" s="346"/>
      <c r="AD35" s="347"/>
    </row>
    <row r="36" spans="2:30" s="344" customFormat="1" ht="15" customHeight="1">
      <c r="B36" s="295"/>
      <c r="C36" s="286"/>
      <c r="D36" s="303"/>
      <c r="E36" s="303"/>
      <c r="F36" s="304"/>
      <c r="G36" s="305"/>
      <c r="H36" s="305"/>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0" s="293" customFormat="1" ht="15.5">
      <c r="B37" s="288"/>
      <c r="C37" s="289" t="s">
        <v>753</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0" s="344" customFormat="1" ht="30" customHeight="1">
      <c r="B38" s="295"/>
      <c r="C38" s="286"/>
      <c r="D38" s="2154" t="s">
        <v>748</v>
      </c>
      <c r="E38" s="2155"/>
      <c r="F38" s="2155"/>
      <c r="G38" s="2155"/>
      <c r="H38" s="2155"/>
      <c r="I38" s="2156"/>
      <c r="J38" s="2328" t="str">
        <f>IF(OR(J21="",J31="",J35=""),"",MIN(J21,J31,J35))</f>
        <v/>
      </c>
      <c r="K38" s="2328"/>
      <c r="L38" s="2328"/>
      <c r="M38" s="2328"/>
      <c r="N38" s="306" t="s">
        <v>277</v>
      </c>
      <c r="O38" s="289" t="s">
        <v>750</v>
      </c>
      <c r="P38" s="2089" t="s">
        <v>846</v>
      </c>
      <c r="Q38" s="2089"/>
      <c r="R38" s="2089"/>
      <c r="S38" s="2089"/>
      <c r="T38" s="2089"/>
      <c r="U38" s="2089"/>
      <c r="V38" s="2089"/>
      <c r="W38" s="2089"/>
      <c r="X38" s="2089"/>
      <c r="Y38" s="2089"/>
      <c r="Z38" s="2089"/>
      <c r="AA38" s="295"/>
      <c r="AB38" s="345"/>
      <c r="AC38" s="346"/>
      <c r="AD38" s="347"/>
    </row>
    <row r="39" spans="2:30" s="344" customFormat="1" ht="28.5" customHeight="1">
      <c r="B39" s="295"/>
      <c r="C39" s="286"/>
      <c r="D39" s="837"/>
      <c r="E39" s="711"/>
      <c r="F39" s="308"/>
      <c r="G39" s="307"/>
      <c r="H39" s="307"/>
      <c r="I39" s="710"/>
      <c r="J39" s="710"/>
      <c r="K39" s="710"/>
      <c r="L39" s="710"/>
      <c r="M39" s="710"/>
      <c r="N39" s="710"/>
      <c r="O39" s="710"/>
      <c r="P39" s="710"/>
      <c r="Q39" s="710"/>
      <c r="R39" s="710"/>
      <c r="S39" s="710"/>
      <c r="T39" s="710"/>
      <c r="U39" s="710"/>
      <c r="V39" s="710"/>
      <c r="W39" s="710"/>
      <c r="X39" s="710"/>
      <c r="Y39" s="710"/>
      <c r="Z39" s="295"/>
      <c r="AA39" s="295"/>
      <c r="AB39" s="345"/>
      <c r="AC39" s="346"/>
      <c r="AD39" s="347"/>
    </row>
    <row r="40" spans="2:30" s="344" customFormat="1" ht="50.15" customHeight="1">
      <c r="B40" s="295"/>
      <c r="C40" s="286"/>
      <c r="D40" s="2154" t="s">
        <v>749</v>
      </c>
      <c r="E40" s="2155"/>
      <c r="F40" s="2155"/>
      <c r="G40" s="2155"/>
      <c r="H40" s="2155"/>
      <c r="I40" s="2156"/>
      <c r="J40" s="2328" t="str">
        <f>IF(J38="","",J38*J12)</f>
        <v/>
      </c>
      <c r="K40" s="2328"/>
      <c r="L40" s="2328"/>
      <c r="M40" s="2328"/>
      <c r="N40" s="306" t="s">
        <v>277</v>
      </c>
      <c r="O40" s="289" t="s">
        <v>723</v>
      </c>
      <c r="P40" s="2089" t="s">
        <v>794</v>
      </c>
      <c r="Q40" s="2089"/>
      <c r="R40" s="2089"/>
      <c r="S40" s="2089"/>
      <c r="T40" s="2089"/>
      <c r="U40" s="2089"/>
      <c r="V40" s="2089"/>
      <c r="W40" s="2089"/>
      <c r="X40" s="2089"/>
      <c r="Y40" s="2089"/>
      <c r="Z40" s="2089"/>
      <c r="AA40" s="295"/>
      <c r="AB40" s="345"/>
      <c r="AC40" s="346"/>
      <c r="AD40" s="347"/>
    </row>
    <row r="41" spans="2:30" s="344" customFormat="1" ht="15" customHeight="1">
      <c r="B41" s="295"/>
      <c r="C41" s="286"/>
      <c r="D41" s="837" t="s">
        <v>931</v>
      </c>
      <c r="E41" s="710"/>
      <c r="F41" s="710"/>
      <c r="G41" s="710"/>
      <c r="H41" s="710"/>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236"/>
      <c r="AC43" s="346"/>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236"/>
      <c r="AC44" s="346"/>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09"/>
      <c r="AD48" s="310"/>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09"/>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ht="12.75" customHeight="1">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C56" s="309"/>
      <c r="AD56" s="310"/>
    </row>
    <row r="57" spans="2:31" ht="20.149999999999999" customHeight="1">
      <c r="AC57" s="309"/>
      <c r="AD57" s="310"/>
    </row>
    <row r="58" spans="2:31" ht="20.149999999999999" customHeight="1">
      <c r="AC58" s="309"/>
      <c r="AD58" s="310"/>
    </row>
    <row r="59" spans="2:31" ht="20.149999999999999" customHeight="1">
      <c r="AC59" s="309"/>
      <c r="AD59" s="310"/>
    </row>
    <row r="60" spans="2:31" ht="20.149999999999999" customHeight="1">
      <c r="AC60" s="309"/>
      <c r="AD60" s="310"/>
    </row>
    <row r="61" spans="2:31" ht="20.149999999999999" customHeight="1">
      <c r="AC61" s="309"/>
      <c r="AD61" s="310"/>
      <c r="AE61" s="311"/>
    </row>
    <row r="62" spans="2:31" ht="20.149999999999999" customHeight="1">
      <c r="AC62" s="309"/>
      <c r="AD62" s="310"/>
    </row>
    <row r="63" spans="2:31" ht="20.149999999999999" customHeight="1">
      <c r="AC63" s="309"/>
      <c r="AD63" s="310"/>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12"/>
      <c r="AD73" s="313"/>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90" spans="29:30" ht="20.149999999999999" customHeight="1">
      <c r="AD90" s="314"/>
    </row>
    <row r="91" spans="29:30" ht="20.149999999999999" customHeight="1">
      <c r="AD91" s="315"/>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8"/>
      <c r="AD196" s="248"/>
    </row>
    <row r="197" spans="29:30" ht="20.149999999999999" customHeight="1">
      <c r="AC197" s="318"/>
      <c r="AD197" s="248"/>
    </row>
    <row r="198" spans="29:30" ht="20.149999999999999" customHeight="1">
      <c r="AC198" s="319"/>
      <c r="AD198" s="250"/>
    </row>
    <row r="199" spans="29:30" ht="20.149999999999999" customHeight="1">
      <c r="AC199" s="319"/>
      <c r="AD199" s="250"/>
    </row>
    <row r="200" spans="29:30" ht="20.149999999999999" customHeight="1">
      <c r="AC200" s="319"/>
      <c r="AD200" s="250"/>
    </row>
    <row r="201" spans="29:30" ht="20.149999999999999" customHeight="1">
      <c r="AC201" s="319"/>
      <c r="AD201" s="250"/>
    </row>
  </sheetData>
  <sheetProtection formatCells="0" formatRows="0" insertRows="0" deleteRows="0" selectLockedCells="1" autoFilter="0" pivotTables="0"/>
  <mergeCells count="33">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 ref="D35:I35"/>
    <mergeCell ref="D24:I24"/>
    <mergeCell ref="D31:I31"/>
    <mergeCell ref="E26:R26"/>
    <mergeCell ref="E27:R27"/>
    <mergeCell ref="D28:I28"/>
    <mergeCell ref="P31:Z31"/>
    <mergeCell ref="P35:Z35"/>
    <mergeCell ref="J24:M24"/>
    <mergeCell ref="J28:M28"/>
    <mergeCell ref="J31:M31"/>
    <mergeCell ref="J35:M35"/>
    <mergeCell ref="D38:I38"/>
    <mergeCell ref="D40:I40"/>
    <mergeCell ref="J38:M38"/>
    <mergeCell ref="J40:M40"/>
    <mergeCell ref="P38:Z38"/>
    <mergeCell ref="P40:Z40"/>
  </mergeCells>
  <phoneticPr fontId="22"/>
  <conditionalFormatting sqref="B1:B3">
    <cfRule type="expression" dxfId="162" priority="18">
      <formula>_xlfn.ISFORMULA(B1)=TRUE</formula>
    </cfRule>
  </conditionalFormatting>
  <conditionalFormatting sqref="J11">
    <cfRule type="expression" dxfId="161" priority="22">
      <formula>#REF!="■"</formula>
    </cfRule>
  </conditionalFormatting>
  <conditionalFormatting sqref="J12">
    <cfRule type="containsBlanks" dxfId="160" priority="14">
      <formula>LEN(TRIM(J12))=0</formula>
    </cfRule>
    <cfRule type="expression" dxfId="159" priority="15">
      <formula>#REF!="■"</formula>
    </cfRule>
    <cfRule type="expression" dxfId="158" priority="16">
      <formula>#REF!="■"</formula>
    </cfRule>
  </conditionalFormatting>
  <conditionalFormatting sqref="J15:J16">
    <cfRule type="containsBlanks" dxfId="157" priority="13">
      <formula>LEN(TRIM(J15))=0</formula>
    </cfRule>
  </conditionalFormatting>
  <conditionalFormatting sqref="J20">
    <cfRule type="containsBlanks" dxfId="156" priority="19">
      <formula>LEN(TRIM(J20))=0</formula>
    </cfRule>
  </conditionalFormatting>
  <conditionalFormatting sqref="J21">
    <cfRule type="notContainsBlanks" dxfId="155" priority="6">
      <formula>LEN(TRIM(J21))&gt;0</formula>
    </cfRule>
    <cfRule type="expression" dxfId="154" priority="7">
      <formula>#REF!="■"</formula>
    </cfRule>
    <cfRule type="expression" dxfId="153" priority="8">
      <formula>#REF!="■"</formula>
    </cfRule>
  </conditionalFormatting>
  <conditionalFormatting sqref="J24 P24:R24">
    <cfRule type="expression" dxfId="152" priority="1">
      <formula>$J$28&lt;&gt;""</formula>
    </cfRule>
  </conditionalFormatting>
  <conditionalFormatting sqref="J24">
    <cfRule type="containsBlanks" dxfId="151" priority="12">
      <formula>LEN(TRIM(J24))=0</formula>
    </cfRule>
  </conditionalFormatting>
  <conditionalFormatting sqref="J28">
    <cfRule type="expression" dxfId="150" priority="2">
      <formula>$J$24&lt;&gt;""</formula>
    </cfRule>
    <cfRule type="containsBlanks" dxfId="149" priority="3">
      <formula>LEN(TRIM(J28))=0</formula>
    </cfRule>
  </conditionalFormatting>
  <conditionalFormatting sqref="J31">
    <cfRule type="notContainsBlanks" dxfId="148" priority="9">
      <formula>LEN(TRIM(J31))&gt;0</formula>
    </cfRule>
    <cfRule type="expression" dxfId="147" priority="10">
      <formula>#REF!="■"</formula>
    </cfRule>
  </conditionalFormatting>
  <conditionalFormatting sqref="AB24:AB30">
    <cfRule type="expression" dxfId="146" priority="20">
      <formula>_xlfn.ISFORMULA(AB24)=TRUE</formula>
    </cfRule>
  </conditionalFormatting>
  <conditionalFormatting sqref="AD90:AD91 AC155:AD201">
    <cfRule type="expression" priority="21">
      <formula>CELL("protect",AC90)=0</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&amp;R&amp;K00-043R6中層ZEH-M_ver.1</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A1:AS207"/>
  <sheetViews>
    <sheetView showGridLines="0" view="pageBreakPreview" topLeftCell="B29" zoomScale="115" zoomScaleNormal="100" zoomScaleSheetLayoutView="115" workbookViewId="0">
      <selection activeCell="D45" sqref="D45"/>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5" style="278" customWidth="1"/>
    <col min="11" max="14" width="3.83203125" style="278" customWidth="1"/>
    <col min="15" max="15" width="4.83203125" style="278" customWidth="1"/>
    <col min="16" max="16" width="3.83203125" style="278" customWidth="1"/>
    <col min="17" max="17" width="5.5" style="278" customWidth="1"/>
    <col min="18"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991"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15" customHeight="1">
      <c r="B1" s="989" t="s">
        <v>365</v>
      </c>
    </row>
    <row r="2" spans="2:45" ht="15" customHeight="1">
      <c r="B2" s="989" t="s">
        <v>583</v>
      </c>
    </row>
    <row r="3" spans="2:45" ht="15" customHeight="1">
      <c r="B3" s="989"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1044</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346"/>
      <c r="AD7" s="347"/>
      <c r="AR7" s="347"/>
      <c r="AS7" s="294"/>
    </row>
    <row r="8" spans="2:45" s="344" customFormat="1" ht="30" customHeight="1">
      <c r="B8" s="295"/>
      <c r="C8" s="286"/>
      <c r="D8" s="2154" t="s">
        <v>439</v>
      </c>
      <c r="E8" s="2155"/>
      <c r="F8" s="2155"/>
      <c r="G8" s="2155"/>
      <c r="H8" s="2155"/>
      <c r="I8" s="2156"/>
      <c r="J8" s="2248" t="str">
        <f>IF(入力シート!F11="","",入力シート!F11)&amp;"中層ＺＥＨ-Ｍ支援事業"</f>
        <v>中層ＺＥＨ-Ｍ支援事業</v>
      </c>
      <c r="K8" s="2248"/>
      <c r="L8" s="2248"/>
      <c r="M8" s="2248"/>
      <c r="N8" s="2248"/>
      <c r="O8" s="2248"/>
      <c r="P8" s="2248"/>
      <c r="Q8" s="2248"/>
      <c r="R8" s="2248"/>
      <c r="S8" s="2248"/>
      <c r="T8" s="2248"/>
      <c r="U8" s="2248"/>
      <c r="V8" s="2249"/>
      <c r="W8" s="279"/>
      <c r="X8" s="279"/>
      <c r="Y8" s="279"/>
      <c r="Z8" s="295"/>
      <c r="AA8" s="295"/>
      <c r="AB8" s="990"/>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346"/>
      <c r="AD10" s="347"/>
    </row>
    <row r="11" spans="2:45" s="344" customFormat="1" ht="30" customHeight="1">
      <c r="B11" s="295"/>
      <c r="C11" s="286"/>
      <c r="D11" s="2154" t="s">
        <v>699</v>
      </c>
      <c r="E11" s="2155"/>
      <c r="F11" s="2155"/>
      <c r="G11" s="2155"/>
      <c r="H11" s="2155"/>
      <c r="I11" s="2156"/>
      <c r="J11" s="297" t="s">
        <v>231</v>
      </c>
      <c r="K11" s="298" t="s">
        <v>700</v>
      </c>
      <c r="L11" s="831"/>
      <c r="M11" s="831"/>
      <c r="N11" s="831"/>
      <c r="O11" s="831"/>
      <c r="P11" s="831"/>
      <c r="Q11" s="299" t="s">
        <v>231</v>
      </c>
      <c r="R11" s="298" t="s">
        <v>701</v>
      </c>
      <c r="S11" s="298"/>
      <c r="T11" s="831"/>
      <c r="U11" s="831"/>
      <c r="V11" s="300"/>
      <c r="W11" s="279"/>
      <c r="X11" s="279"/>
      <c r="Y11" s="279"/>
      <c r="Z11" s="295"/>
      <c r="AA11" s="295"/>
      <c r="AB11" s="990"/>
      <c r="AC11" s="301"/>
      <c r="AD11" s="347"/>
    </row>
    <row r="12" spans="2:45" s="344" customFormat="1" ht="40" customHeight="1">
      <c r="B12" s="295"/>
      <c r="C12" s="286"/>
      <c r="D12" s="2241" t="s">
        <v>702</v>
      </c>
      <c r="E12" s="2155"/>
      <c r="F12" s="2155"/>
      <c r="G12" s="2155"/>
      <c r="H12" s="2155"/>
      <c r="I12" s="2156"/>
      <c r="J12" s="2345"/>
      <c r="K12" s="2346"/>
      <c r="L12" s="2346"/>
      <c r="M12" s="2346"/>
      <c r="N12" s="2346"/>
      <c r="O12" s="2346"/>
      <c r="P12" s="2346"/>
      <c r="Q12" s="2346"/>
      <c r="R12" s="2346"/>
      <c r="S12" s="2346"/>
      <c r="T12" s="2346"/>
      <c r="U12" s="2346"/>
      <c r="V12" s="2347"/>
      <c r="W12" s="279"/>
      <c r="X12" s="279"/>
      <c r="Y12" s="279"/>
      <c r="Z12" s="295"/>
      <c r="AA12" s="295"/>
      <c r="AB12" s="990"/>
      <c r="AC12" s="301"/>
      <c r="AD12" s="347"/>
    </row>
    <row r="13" spans="2:45" s="344" customFormat="1" ht="30" customHeight="1">
      <c r="B13" s="295"/>
      <c r="C13" s="286"/>
      <c r="D13" s="2154" t="s">
        <v>710</v>
      </c>
      <c r="E13" s="2155"/>
      <c r="F13" s="2155"/>
      <c r="G13" s="2155"/>
      <c r="H13" s="2155"/>
      <c r="I13" s="2156"/>
      <c r="J13" s="838" t="s">
        <v>787</v>
      </c>
      <c r="K13" s="2348"/>
      <c r="L13" s="2348"/>
      <c r="M13" s="2348"/>
      <c r="N13" s="839" t="s">
        <v>788</v>
      </c>
      <c r="O13" s="838" t="s">
        <v>789</v>
      </c>
      <c r="P13" s="2349"/>
      <c r="Q13" s="2349"/>
      <c r="R13" s="2350"/>
      <c r="S13" s="840" t="s">
        <v>440</v>
      </c>
      <c r="T13" s="279" t="s">
        <v>412</v>
      </c>
      <c r="U13" s="291"/>
      <c r="V13" s="291"/>
      <c r="Y13" s="279"/>
      <c r="Z13" s="295"/>
      <c r="AA13" s="295"/>
      <c r="AB13" s="990"/>
      <c r="AC13" s="346"/>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346"/>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346"/>
      <c r="AD15" s="347"/>
    </row>
    <row r="16" spans="2:45" s="344" customFormat="1" ht="30" customHeight="1">
      <c r="B16" s="295"/>
      <c r="C16" s="286"/>
      <c r="D16" s="2154" t="s">
        <v>278</v>
      </c>
      <c r="E16" s="2155"/>
      <c r="F16" s="2155"/>
      <c r="G16" s="2155"/>
      <c r="H16" s="2155"/>
      <c r="I16" s="2156"/>
      <c r="J16" s="2339"/>
      <c r="K16" s="2340"/>
      <c r="L16" s="2340"/>
      <c r="M16" s="2340"/>
      <c r="N16" s="2340"/>
      <c r="O16" s="2340"/>
      <c r="P16" s="2340"/>
      <c r="Q16" s="2340"/>
      <c r="R16" s="2340"/>
      <c r="S16" s="2340"/>
      <c r="T16" s="2340"/>
      <c r="U16" s="2340"/>
      <c r="V16" s="2341"/>
      <c r="W16" s="279"/>
      <c r="X16" s="279"/>
      <c r="Y16" s="279"/>
      <c r="Z16" s="295"/>
      <c r="AA16" s="295"/>
      <c r="AB16" s="990"/>
      <c r="AC16" s="301"/>
      <c r="AD16" s="347"/>
    </row>
    <row r="17" spans="2:33" s="344" customFormat="1" ht="30" customHeight="1">
      <c r="B17" s="295"/>
      <c r="C17" s="286"/>
      <c r="D17" s="2154" t="s">
        <v>316</v>
      </c>
      <c r="E17" s="2155"/>
      <c r="F17" s="2155"/>
      <c r="G17" s="2155"/>
      <c r="H17" s="2155"/>
      <c r="I17" s="2156"/>
      <c r="J17" s="2339"/>
      <c r="K17" s="2340"/>
      <c r="L17" s="2340"/>
      <c r="M17" s="2340"/>
      <c r="N17" s="2340"/>
      <c r="O17" s="2340"/>
      <c r="P17" s="2340"/>
      <c r="Q17" s="2340"/>
      <c r="R17" s="2340"/>
      <c r="S17" s="2340"/>
      <c r="T17" s="2340"/>
      <c r="U17" s="2340"/>
      <c r="V17" s="2341"/>
      <c r="W17" s="279"/>
      <c r="X17" s="279"/>
      <c r="Y17" s="279"/>
      <c r="Z17" s="295"/>
      <c r="AA17" s="295"/>
      <c r="AB17" s="990"/>
      <c r="AC17" s="346"/>
      <c r="AD17" s="347"/>
    </row>
    <row r="18" spans="2:33"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990"/>
      <c r="AC18" s="346"/>
      <c r="AD18" s="347"/>
    </row>
    <row r="19" spans="2:33"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346"/>
      <c r="AD19" s="347"/>
    </row>
    <row r="20" spans="2:33" s="293" customFormat="1" ht="15.5">
      <c r="B20" s="288"/>
      <c r="C20" s="289"/>
      <c r="D20" s="277" t="s">
        <v>740</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346"/>
      <c r="AD20" s="347"/>
    </row>
    <row r="21" spans="2:33" s="344" customFormat="1" ht="30" customHeight="1">
      <c r="B21" s="295"/>
      <c r="C21" s="286"/>
      <c r="D21" s="2161" t="s">
        <v>769</v>
      </c>
      <c r="E21" s="2162"/>
      <c r="F21" s="2162"/>
      <c r="G21" s="2162"/>
      <c r="H21" s="2162"/>
      <c r="I21" s="2163"/>
      <c r="J21" s="2351"/>
      <c r="K21" s="2351"/>
      <c r="L21" s="2351"/>
      <c r="M21" s="2351"/>
      <c r="N21" s="306" t="s">
        <v>277</v>
      </c>
      <c r="O21" s="289" t="s">
        <v>441</v>
      </c>
      <c r="P21" s="2343" t="s">
        <v>708</v>
      </c>
      <c r="Q21" s="2343"/>
      <c r="R21" s="2343"/>
      <c r="S21" s="2343"/>
      <c r="T21" s="2343"/>
      <c r="U21" s="2343"/>
      <c r="V21" s="2343"/>
      <c r="W21" s="2343"/>
      <c r="X21" s="2343"/>
      <c r="Y21" s="2343"/>
      <c r="Z21" s="2343"/>
      <c r="AA21" s="295"/>
      <c r="AB21" s="990"/>
      <c r="AC21" s="346"/>
      <c r="AD21" s="347"/>
    </row>
    <row r="22" spans="2:33" s="344" customFormat="1" ht="30" customHeight="1">
      <c r="B22" s="295"/>
      <c r="C22" s="286"/>
      <c r="D22" s="2161" t="s">
        <v>741</v>
      </c>
      <c r="E22" s="2162"/>
      <c r="F22" s="2162"/>
      <c r="G22" s="2162"/>
      <c r="H22" s="2162"/>
      <c r="I22" s="2163"/>
      <c r="J22" s="2352" t="str">
        <f>IF(J21="","",ROUNDDOWN(J21/3,-3))</f>
        <v/>
      </c>
      <c r="K22" s="2352"/>
      <c r="L22" s="2352"/>
      <c r="M22" s="2352"/>
      <c r="N22" s="306" t="s">
        <v>277</v>
      </c>
      <c r="O22" s="289" t="s">
        <v>742</v>
      </c>
      <c r="P22" s="2089" t="s">
        <v>845</v>
      </c>
      <c r="Q22" s="2089"/>
      <c r="R22" s="2089"/>
      <c r="S22" s="2089"/>
      <c r="T22" s="2089"/>
      <c r="U22" s="2089"/>
      <c r="V22" s="2089"/>
      <c r="W22" s="2089"/>
      <c r="X22" s="2089"/>
      <c r="Y22" s="2089"/>
      <c r="Z22" s="2089"/>
      <c r="AA22" s="295"/>
      <c r="AB22" s="990"/>
      <c r="AC22" s="346"/>
      <c r="AD22" s="347"/>
    </row>
    <row r="23" spans="2:33" s="344" customFormat="1" ht="15" customHeight="1">
      <c r="B23" s="295"/>
      <c r="C23" s="286"/>
      <c r="D23" s="712"/>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990"/>
      <c r="AC23" s="346"/>
      <c r="AD23" s="347"/>
    </row>
    <row r="24" spans="2:33" s="344" customFormat="1" ht="15" customHeight="1">
      <c r="B24" s="295"/>
      <c r="C24" s="286"/>
      <c r="D24" s="712"/>
      <c r="E24" s="303"/>
      <c r="F24" s="304"/>
      <c r="G24" s="305"/>
      <c r="H24" s="305"/>
      <c r="I24" s="305"/>
      <c r="J24" s="305"/>
      <c r="K24" s="305"/>
      <c r="L24" s="239"/>
      <c r="M24" s="239"/>
      <c r="N24" s="239"/>
      <c r="O24" s="239"/>
      <c r="P24" s="239"/>
      <c r="Q24" s="239"/>
      <c r="R24" s="239"/>
      <c r="S24" s="239"/>
      <c r="T24" s="239"/>
      <c r="U24" s="239"/>
      <c r="V24" s="239"/>
      <c r="W24" s="239"/>
      <c r="X24" s="239"/>
      <c r="Y24" s="239"/>
      <c r="Z24" s="295"/>
      <c r="AA24" s="295"/>
      <c r="AB24" s="994"/>
      <c r="AC24" s="841"/>
      <c r="AD24" s="841"/>
      <c r="AE24" s="841"/>
      <c r="AF24" s="841"/>
      <c r="AG24" s="841"/>
    </row>
    <row r="25" spans="2:33" s="344" customFormat="1" ht="24" customHeight="1">
      <c r="B25" s="295"/>
      <c r="C25" s="286"/>
      <c r="D25" s="277" t="s">
        <v>743</v>
      </c>
      <c r="E25" s="303"/>
      <c r="F25" s="304"/>
      <c r="G25" s="305"/>
      <c r="H25" s="305"/>
      <c r="I25" s="305"/>
      <c r="J25" s="305"/>
      <c r="K25" s="305"/>
      <c r="L25" s="239"/>
      <c r="M25" s="239"/>
      <c r="N25" s="239"/>
      <c r="O25" s="239"/>
      <c r="P25" s="239"/>
      <c r="Q25" s="239"/>
      <c r="R25" s="239"/>
      <c r="S25" s="239"/>
      <c r="T25" s="239"/>
      <c r="U25" s="239"/>
      <c r="V25" s="239"/>
      <c r="W25" s="239"/>
      <c r="X25" s="239"/>
      <c r="Y25" s="239"/>
      <c r="Z25" s="295"/>
      <c r="AA25" s="295"/>
      <c r="AB25" s="990"/>
      <c r="AC25" s="346"/>
      <c r="AD25" s="347"/>
    </row>
    <row r="26" spans="2:33" s="344" customFormat="1" ht="30" customHeight="1">
      <c r="B26" s="295"/>
      <c r="C26" s="286"/>
      <c r="D26" s="2161" t="s">
        <v>773</v>
      </c>
      <c r="E26" s="2162"/>
      <c r="F26" s="2162"/>
      <c r="G26" s="2162"/>
      <c r="H26" s="2162"/>
      <c r="I26" s="2163"/>
      <c r="J26" s="2351"/>
      <c r="K26" s="2351"/>
      <c r="L26" s="2351"/>
      <c r="M26" s="2351"/>
      <c r="N26" s="832" t="s">
        <v>277</v>
      </c>
      <c r="O26" s="289" t="s">
        <v>584</v>
      </c>
      <c r="P26" s="829"/>
      <c r="Q26" s="829"/>
      <c r="R26" s="829"/>
      <c r="S26" s="306"/>
      <c r="T26" s="289"/>
      <c r="AA26" s="295"/>
      <c r="AB26" s="722" t="s">
        <v>1045</v>
      </c>
      <c r="AC26" s="346"/>
      <c r="AD26" s="347"/>
    </row>
    <row r="27" spans="2:33" s="344" customFormat="1" ht="15" customHeight="1">
      <c r="B27" s="295"/>
      <c r="C27" s="286"/>
      <c r="D27" s="307" t="s">
        <v>774</v>
      </c>
      <c r="E27" s="711" t="s">
        <v>770</v>
      </c>
      <c r="F27" s="308"/>
      <c r="G27" s="307"/>
      <c r="H27" s="307"/>
      <c r="I27" s="307"/>
      <c r="J27" s="834"/>
      <c r="K27" s="834"/>
      <c r="L27" s="834"/>
      <c r="M27" s="834"/>
      <c r="N27" s="307"/>
      <c r="O27" s="307"/>
      <c r="P27" s="307"/>
      <c r="Q27" s="307"/>
      <c r="R27" s="307"/>
      <c r="S27" s="306"/>
      <c r="T27" s="289"/>
      <c r="U27" s="833"/>
      <c r="V27" s="833"/>
      <c r="W27" s="833"/>
      <c r="X27" s="833"/>
      <c r="Y27" s="833"/>
      <c r="Z27" s="833"/>
      <c r="AA27" s="295"/>
      <c r="AB27" s="722"/>
      <c r="AC27" s="346"/>
      <c r="AD27" s="347"/>
    </row>
    <row r="28" spans="2:33" s="344" customFormat="1" ht="47.5" customHeight="1">
      <c r="B28" s="295"/>
      <c r="C28" s="286"/>
      <c r="D28" s="710" t="s">
        <v>771</v>
      </c>
      <c r="E28" s="2329" t="s">
        <v>1051</v>
      </c>
      <c r="F28" s="2329"/>
      <c r="G28" s="2329"/>
      <c r="H28" s="2329"/>
      <c r="I28" s="2329"/>
      <c r="J28" s="2329"/>
      <c r="K28" s="2329"/>
      <c r="L28" s="2329"/>
      <c r="M28" s="2329"/>
      <c r="N28" s="2329"/>
      <c r="O28" s="2329"/>
      <c r="P28" s="2329"/>
      <c r="Q28" s="2329"/>
      <c r="R28" s="2329"/>
      <c r="S28" s="306"/>
      <c r="T28" s="289"/>
      <c r="U28" s="833"/>
      <c r="V28" s="833"/>
      <c r="W28" s="833"/>
      <c r="X28" s="833"/>
      <c r="Y28" s="833"/>
      <c r="Z28" s="833"/>
      <c r="AA28" s="295"/>
      <c r="AB28" s="722"/>
      <c r="AC28" s="346"/>
      <c r="AD28" s="347"/>
    </row>
    <row r="29" spans="2:33" s="344" customFormat="1" ht="11.25" customHeight="1">
      <c r="B29" s="295"/>
      <c r="C29" s="286"/>
      <c r="D29" s="307" t="s">
        <v>771</v>
      </c>
      <c r="E29" s="2330" t="s">
        <v>772</v>
      </c>
      <c r="F29" s="2330"/>
      <c r="G29" s="2330"/>
      <c r="H29" s="2330"/>
      <c r="I29" s="2330"/>
      <c r="J29" s="2330"/>
      <c r="K29" s="2330"/>
      <c r="L29" s="2330"/>
      <c r="M29" s="2330"/>
      <c r="N29" s="2330"/>
      <c r="O29" s="2330"/>
      <c r="P29" s="2330"/>
      <c r="Q29" s="2330"/>
      <c r="R29" s="2330"/>
      <c r="S29" s="306"/>
      <c r="T29" s="289"/>
      <c r="U29" s="833"/>
      <c r="V29" s="833"/>
      <c r="W29" s="833"/>
      <c r="X29" s="833"/>
      <c r="Y29" s="833"/>
      <c r="Z29" s="833"/>
      <c r="AA29" s="295"/>
      <c r="AB29" s="722"/>
      <c r="AC29" s="346"/>
      <c r="AD29" s="347"/>
    </row>
    <row r="30" spans="2:33" s="344" customFormat="1" ht="11.2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3" s="344" customFormat="1" ht="30" customHeight="1">
      <c r="B31" s="295"/>
      <c r="C31" s="286"/>
      <c r="D31" s="2161" t="s">
        <v>958</v>
      </c>
      <c r="E31" s="2162"/>
      <c r="F31" s="2162"/>
      <c r="G31" s="2162"/>
      <c r="H31" s="2162"/>
      <c r="I31" s="2163"/>
      <c r="J31" s="2332"/>
      <c r="K31" s="2333"/>
      <c r="L31" s="2333"/>
      <c r="M31" s="2334"/>
      <c r="N31" s="306" t="s">
        <v>277</v>
      </c>
      <c r="O31" s="289" t="s">
        <v>777</v>
      </c>
      <c r="P31" s="711"/>
      <c r="Q31" s="711"/>
      <c r="R31" s="711"/>
      <c r="S31" s="306"/>
      <c r="T31" s="289"/>
      <c r="U31" s="833"/>
      <c r="V31" s="833"/>
      <c r="W31" s="833"/>
      <c r="X31" s="833"/>
      <c r="Y31" s="833"/>
      <c r="Z31" s="833"/>
      <c r="AA31" s="295"/>
      <c r="AB31" s="722"/>
      <c r="AC31" s="346"/>
      <c r="AD31" s="347"/>
    </row>
    <row r="32" spans="2:33" s="344" customFormat="1" ht="11.25" customHeight="1">
      <c r="B32" s="295"/>
      <c r="C32" s="286"/>
      <c r="D32" s="307" t="s">
        <v>775</v>
      </c>
      <c r="E32" s="307" t="s">
        <v>970</v>
      </c>
      <c r="F32" s="711"/>
      <c r="G32" s="711"/>
      <c r="H32" s="711"/>
      <c r="I32" s="711"/>
      <c r="J32" s="711"/>
      <c r="K32" s="711"/>
      <c r="L32" s="711"/>
      <c r="M32" s="711"/>
      <c r="N32" s="711"/>
      <c r="O32" s="711"/>
      <c r="P32" s="711"/>
      <c r="Q32" s="711"/>
      <c r="R32" s="711"/>
      <c r="S32" s="306"/>
      <c r="T32" s="289"/>
      <c r="U32" s="833"/>
      <c r="V32" s="833"/>
      <c r="W32" s="833"/>
      <c r="X32" s="833"/>
      <c r="Y32" s="833"/>
      <c r="Z32" s="833"/>
      <c r="AA32" s="295"/>
      <c r="AB32" s="722"/>
      <c r="AC32" s="346"/>
      <c r="AD32" s="347"/>
    </row>
    <row r="33" spans="2:30" s="344" customFormat="1" ht="11.25" customHeight="1">
      <c r="B33" s="295"/>
      <c r="C33" s="286"/>
      <c r="D33" s="307"/>
      <c r="E33" s="711"/>
      <c r="F33" s="711"/>
      <c r="G33" s="711"/>
      <c r="H33" s="711"/>
      <c r="I33" s="711"/>
      <c r="J33" s="711"/>
      <c r="K33" s="711"/>
      <c r="L33" s="711"/>
      <c r="M33" s="711"/>
      <c r="N33" s="711"/>
      <c r="O33" s="711"/>
      <c r="P33" s="711"/>
      <c r="Q33" s="711"/>
      <c r="R33" s="711"/>
      <c r="S33" s="306"/>
      <c r="T33" s="289"/>
      <c r="U33" s="833"/>
      <c r="V33" s="833"/>
      <c r="W33" s="833"/>
      <c r="X33" s="833"/>
      <c r="Y33" s="833"/>
      <c r="Z33" s="833"/>
      <c r="AA33" s="295"/>
      <c r="AB33" s="722"/>
      <c r="AC33" s="346"/>
      <c r="AD33" s="347"/>
    </row>
    <row r="34" spans="2:30" s="344" customFormat="1" ht="30" customHeight="1">
      <c r="B34" s="295"/>
      <c r="C34" s="286"/>
      <c r="D34" s="2161" t="s">
        <v>778</v>
      </c>
      <c r="E34" s="2162"/>
      <c r="F34" s="2162"/>
      <c r="G34" s="2162"/>
      <c r="H34" s="2162"/>
      <c r="I34" s="2163"/>
      <c r="J34" s="2344" t="str">
        <f>IF(J26&amp;J31="","",IF(J31="",ROUNDDOWN(J26/3,-3),J31))</f>
        <v/>
      </c>
      <c r="K34" s="2344"/>
      <c r="L34" s="2344"/>
      <c r="M34" s="2344"/>
      <c r="N34" s="306" t="s">
        <v>277</v>
      </c>
      <c r="O34" s="289" t="s">
        <v>580</v>
      </c>
      <c r="P34" s="2343" t="s">
        <v>779</v>
      </c>
      <c r="Q34" s="2343"/>
      <c r="R34" s="2343"/>
      <c r="S34" s="2343"/>
      <c r="T34" s="2343"/>
      <c r="U34" s="2343"/>
      <c r="V34" s="2343"/>
      <c r="W34" s="2343"/>
      <c r="X34" s="2343"/>
      <c r="Y34" s="2343"/>
      <c r="Z34" s="2343"/>
      <c r="AA34" s="295"/>
      <c r="AB34" s="990"/>
      <c r="AC34" s="346"/>
      <c r="AD34" s="347"/>
    </row>
    <row r="35" spans="2:30" s="344" customFormat="1" ht="15" customHeight="1">
      <c r="B35" s="295"/>
      <c r="C35" s="286"/>
      <c r="D35" s="303"/>
      <c r="E35" s="303"/>
      <c r="F35" s="304"/>
      <c r="G35" s="305"/>
      <c r="H35" s="305"/>
      <c r="I35" s="305"/>
      <c r="J35" s="305"/>
      <c r="K35" s="305"/>
      <c r="L35" s="239"/>
      <c r="M35" s="239"/>
      <c r="N35" s="239"/>
      <c r="O35" s="239"/>
      <c r="P35" s="239"/>
      <c r="Q35" s="239"/>
      <c r="R35" s="239"/>
      <c r="S35" s="239"/>
      <c r="T35" s="239"/>
      <c r="U35" s="239"/>
      <c r="V35" s="239"/>
      <c r="W35" s="239"/>
      <c r="X35" s="239"/>
      <c r="Y35" s="239"/>
      <c r="Z35" s="295"/>
      <c r="AA35" s="295"/>
      <c r="AB35" s="990"/>
      <c r="AC35" s="346"/>
      <c r="AD35" s="347"/>
    </row>
    <row r="36" spans="2:30" s="293" customFormat="1" ht="15.5">
      <c r="B36" s="288"/>
      <c r="C36" s="289"/>
      <c r="D36" s="277" t="s">
        <v>744</v>
      </c>
      <c r="E36" s="291"/>
      <c r="F36" s="291"/>
      <c r="G36" s="291"/>
      <c r="H36" s="291"/>
      <c r="I36" s="291"/>
      <c r="J36" s="291"/>
      <c r="K36" s="291"/>
      <c r="L36" s="291"/>
      <c r="M36" s="291"/>
      <c r="N36" s="291"/>
      <c r="O36" s="291"/>
      <c r="P36" s="291"/>
      <c r="Q36" s="291"/>
      <c r="R36" s="291"/>
      <c r="S36" s="291"/>
      <c r="T36" s="291"/>
      <c r="U36" s="292"/>
      <c r="V36" s="291"/>
      <c r="W36" s="291"/>
      <c r="X36" s="291"/>
      <c r="Y36" s="291"/>
      <c r="Z36" s="288"/>
      <c r="AA36" s="288"/>
      <c r="AB36" s="993"/>
      <c r="AC36" s="346"/>
      <c r="AD36" s="347"/>
    </row>
    <row r="37" spans="2:30" s="344" customFormat="1" ht="30" customHeight="1">
      <c r="B37" s="295"/>
      <c r="C37" s="286"/>
      <c r="D37" s="2154" t="s">
        <v>745</v>
      </c>
      <c r="E37" s="2155"/>
      <c r="F37" s="2155"/>
      <c r="G37" s="2155"/>
      <c r="H37" s="2155"/>
      <c r="I37" s="2156"/>
      <c r="J37" s="2328">
        <v>800000</v>
      </c>
      <c r="K37" s="2328"/>
      <c r="L37" s="2328"/>
      <c r="M37" s="2328"/>
      <c r="N37" s="306" t="s">
        <v>277</v>
      </c>
      <c r="O37" s="289" t="s">
        <v>522</v>
      </c>
      <c r="P37" s="2343" t="s">
        <v>746</v>
      </c>
      <c r="Q37" s="2343"/>
      <c r="R37" s="2343"/>
      <c r="S37" s="2343"/>
      <c r="T37" s="2343"/>
      <c r="U37" s="2343"/>
      <c r="V37" s="2343"/>
      <c r="W37" s="2343"/>
      <c r="X37" s="2343"/>
      <c r="Y37" s="2343"/>
      <c r="Z37" s="2343"/>
      <c r="AA37" s="295"/>
      <c r="AB37" s="990"/>
      <c r="AC37" s="346"/>
      <c r="AD37" s="347"/>
    </row>
    <row r="38" spans="2:30" s="344" customFormat="1" ht="15" customHeight="1">
      <c r="B38" s="295"/>
      <c r="C38" s="286"/>
      <c r="D38" s="303"/>
      <c r="E38" s="303"/>
      <c r="F38" s="304"/>
      <c r="G38" s="305"/>
      <c r="H38" s="305"/>
      <c r="I38" s="710"/>
      <c r="J38" s="710"/>
      <c r="K38" s="710"/>
      <c r="L38" s="710"/>
      <c r="M38" s="710"/>
      <c r="N38" s="710"/>
      <c r="O38" s="710"/>
      <c r="P38" s="710"/>
      <c r="Q38" s="710"/>
      <c r="R38" s="710"/>
      <c r="S38" s="710"/>
      <c r="T38" s="710"/>
      <c r="U38" s="710"/>
      <c r="V38" s="710"/>
      <c r="W38" s="710"/>
      <c r="X38" s="710"/>
      <c r="Y38" s="710"/>
      <c r="Z38" s="295"/>
      <c r="AA38" s="295"/>
      <c r="AB38" s="990"/>
      <c r="AC38" s="346"/>
      <c r="AD38" s="347"/>
    </row>
    <row r="39" spans="2:30" s="293" customFormat="1" ht="15.5">
      <c r="B39" s="288"/>
      <c r="C39" s="289" t="s">
        <v>747</v>
      </c>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993"/>
      <c r="AC39" s="346"/>
      <c r="AD39" s="347"/>
    </row>
    <row r="40" spans="2:30" s="344" customFormat="1" ht="30" customHeight="1">
      <c r="B40" s="295"/>
      <c r="C40" s="286"/>
      <c r="D40" s="2154" t="s">
        <v>748</v>
      </c>
      <c r="E40" s="2155"/>
      <c r="F40" s="2155"/>
      <c r="G40" s="2155"/>
      <c r="H40" s="2155"/>
      <c r="I40" s="2156"/>
      <c r="J40" s="2328" t="str">
        <f>IF(OR(J22="",J34="",J37=""),"",MIN(J22,J34,J37))</f>
        <v/>
      </c>
      <c r="K40" s="2328"/>
      <c r="L40" s="2328"/>
      <c r="M40" s="2328"/>
      <c r="N40" s="306" t="s">
        <v>277</v>
      </c>
      <c r="O40" s="289" t="s">
        <v>750</v>
      </c>
      <c r="P40" s="2089" t="s">
        <v>846</v>
      </c>
      <c r="Q40" s="2089"/>
      <c r="R40" s="2089"/>
      <c r="S40" s="2089"/>
      <c r="T40" s="2089"/>
      <c r="U40" s="2089"/>
      <c r="V40" s="2089"/>
      <c r="W40" s="2089"/>
      <c r="X40" s="2089"/>
      <c r="Y40" s="2089"/>
      <c r="Z40" s="2089"/>
      <c r="AA40" s="295"/>
      <c r="AB40" s="990"/>
      <c r="AC40" s="346"/>
      <c r="AD40" s="347"/>
    </row>
    <row r="41" spans="2:30" s="344" customFormat="1" ht="15" customHeight="1">
      <c r="B41" s="295"/>
      <c r="C41" s="286"/>
      <c r="D41" s="837" t="s">
        <v>1046</v>
      </c>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990"/>
      <c r="AC41" s="346"/>
      <c r="AD41" s="347"/>
    </row>
    <row r="42" spans="2:30" s="344" customFormat="1" ht="21.75" customHeight="1">
      <c r="B42" s="295"/>
      <c r="C42" s="286"/>
      <c r="D42" s="2154" t="s">
        <v>790</v>
      </c>
      <c r="E42" s="2155"/>
      <c r="F42" s="2155"/>
      <c r="G42" s="2155"/>
      <c r="H42" s="2155"/>
      <c r="I42" s="2156"/>
      <c r="J42" s="2342">
        <f>IF(J11="□",0,J40*K13)</f>
        <v>0</v>
      </c>
      <c r="K42" s="2342"/>
      <c r="L42" s="2342"/>
      <c r="M42" s="2342"/>
      <c r="N42" s="832" t="s">
        <v>277</v>
      </c>
      <c r="O42" s="842" t="s">
        <v>793</v>
      </c>
      <c r="P42" s="2277" t="s">
        <v>947</v>
      </c>
      <c r="Q42" s="2277"/>
      <c r="R42" s="2277"/>
      <c r="S42" s="2277"/>
      <c r="T42" s="2277"/>
      <c r="U42" s="2277"/>
      <c r="V42" s="2277"/>
      <c r="W42" s="2277"/>
      <c r="X42" s="2277"/>
      <c r="Y42" s="2277"/>
      <c r="Z42" s="2277"/>
      <c r="AA42" s="295"/>
      <c r="AB42" s="990"/>
      <c r="AC42" s="346"/>
      <c r="AD42" s="347"/>
    </row>
    <row r="43" spans="2:30" s="344" customFormat="1" ht="21.75" customHeight="1">
      <c r="B43" s="295"/>
      <c r="C43" s="286"/>
      <c r="D43" s="837"/>
      <c r="E43" s="839"/>
      <c r="F43" s="839"/>
      <c r="G43" s="839"/>
      <c r="H43" s="839"/>
      <c r="I43" s="839"/>
      <c r="J43" s="819"/>
      <c r="K43" s="819"/>
      <c r="L43" s="819"/>
      <c r="M43" s="819"/>
      <c r="N43" s="843"/>
      <c r="O43" s="843"/>
      <c r="P43" s="843"/>
      <c r="Q43" s="843"/>
      <c r="R43" s="843"/>
      <c r="S43" s="710"/>
      <c r="T43" s="710"/>
      <c r="U43" s="307"/>
      <c r="V43" s="710"/>
      <c r="W43" s="710"/>
      <c r="X43" s="710"/>
      <c r="Y43" s="710"/>
      <c r="Z43" s="295"/>
      <c r="AA43" s="295"/>
      <c r="AB43" s="990"/>
      <c r="AC43" s="346"/>
      <c r="AD43" s="347"/>
    </row>
    <row r="44" spans="2:30" s="344" customFormat="1" ht="21.75" customHeight="1">
      <c r="B44" s="295"/>
      <c r="C44" s="286"/>
      <c r="D44" s="2154" t="s">
        <v>791</v>
      </c>
      <c r="E44" s="2155"/>
      <c r="F44" s="2155"/>
      <c r="G44" s="2155"/>
      <c r="H44" s="2155"/>
      <c r="I44" s="2156"/>
      <c r="J44" s="2342">
        <f>IF(Q11="□",0,J40*P13)</f>
        <v>0</v>
      </c>
      <c r="K44" s="2342"/>
      <c r="L44" s="2342"/>
      <c r="M44" s="2342"/>
      <c r="N44" s="306" t="s">
        <v>277</v>
      </c>
      <c r="O44" s="842" t="s">
        <v>944</v>
      </c>
      <c r="P44" s="2277" t="s">
        <v>957</v>
      </c>
      <c r="Q44" s="2277"/>
      <c r="R44" s="2277"/>
      <c r="S44" s="2277"/>
      <c r="T44" s="2277"/>
      <c r="U44" s="2277"/>
      <c r="V44" s="2277"/>
      <c r="W44" s="2277"/>
      <c r="X44" s="2277"/>
      <c r="Y44" s="2277"/>
      <c r="Z44" s="2277"/>
      <c r="AA44" s="295"/>
      <c r="AB44" s="990"/>
      <c r="AC44" s="346"/>
      <c r="AD44" s="347"/>
    </row>
    <row r="45" spans="2:30" s="344" customFormat="1" ht="21.75" customHeight="1">
      <c r="B45" s="295"/>
      <c r="C45" s="286"/>
      <c r="D45" s="837" t="s">
        <v>948</v>
      </c>
      <c r="E45" s="343"/>
      <c r="F45" s="343"/>
      <c r="G45" s="343"/>
      <c r="H45" s="343"/>
      <c r="I45" s="343"/>
      <c r="J45" s="843"/>
      <c r="K45" s="843"/>
      <c r="L45" s="843"/>
      <c r="M45" s="843"/>
      <c r="N45" s="843"/>
      <c r="O45" s="843"/>
      <c r="P45" s="843"/>
      <c r="Q45" s="843"/>
      <c r="R45" s="843"/>
      <c r="S45" s="710"/>
      <c r="T45" s="710"/>
      <c r="U45" s="307"/>
      <c r="V45" s="710"/>
      <c r="W45" s="710"/>
      <c r="X45" s="710"/>
      <c r="Y45" s="710"/>
      <c r="Z45" s="295"/>
      <c r="AA45" s="295"/>
      <c r="AB45" s="990"/>
      <c r="AC45" s="346"/>
      <c r="AD45" s="347"/>
    </row>
    <row r="46" spans="2:30" s="344" customFormat="1" ht="50.15" customHeight="1">
      <c r="B46" s="295"/>
      <c r="C46" s="286"/>
      <c r="D46" s="2161" t="s">
        <v>792</v>
      </c>
      <c r="E46" s="2162"/>
      <c r="F46" s="2162"/>
      <c r="G46" s="2162"/>
      <c r="H46" s="2162"/>
      <c r="I46" s="2163"/>
      <c r="J46" s="2328">
        <f>IFERROR(J42+J44,"")</f>
        <v>0</v>
      </c>
      <c r="K46" s="2328"/>
      <c r="L46" s="2328"/>
      <c r="M46" s="2328"/>
      <c r="N46" s="306" t="s">
        <v>277</v>
      </c>
      <c r="O46" s="289" t="s">
        <v>945</v>
      </c>
      <c r="P46" s="2089" t="s">
        <v>946</v>
      </c>
      <c r="Q46" s="2089"/>
      <c r="R46" s="2089"/>
      <c r="S46" s="2089"/>
      <c r="T46" s="2089"/>
      <c r="U46" s="2089"/>
      <c r="V46" s="2089"/>
      <c r="W46" s="2089"/>
      <c r="X46" s="2089"/>
      <c r="Y46" s="2089"/>
      <c r="Z46" s="2089"/>
      <c r="AA46" s="295"/>
      <c r="AB46" s="990"/>
      <c r="AC46" s="346"/>
      <c r="AD46" s="347"/>
    </row>
    <row r="47" spans="2:30" s="344" customFormat="1" ht="15" customHeight="1">
      <c r="B47" s="295"/>
      <c r="C47" s="286"/>
      <c r="D47" s="837"/>
      <c r="E47" s="710"/>
      <c r="F47" s="710"/>
      <c r="G47" s="710"/>
      <c r="H47" s="710"/>
      <c r="I47" s="710"/>
      <c r="J47" s="710"/>
      <c r="K47" s="710"/>
      <c r="L47" s="710"/>
      <c r="M47" s="710"/>
      <c r="N47" s="710"/>
      <c r="O47" s="710"/>
      <c r="P47" s="710"/>
      <c r="Q47" s="710"/>
      <c r="R47" s="710"/>
      <c r="S47" s="710"/>
      <c r="T47" s="710"/>
      <c r="U47" s="710"/>
      <c r="V47" s="710"/>
      <c r="W47" s="710"/>
      <c r="X47" s="710"/>
      <c r="Y47" s="710"/>
      <c r="Z47" s="295"/>
      <c r="AA47" s="295"/>
      <c r="AB47" s="990"/>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346"/>
      <c r="AD48" s="347"/>
    </row>
    <row r="49" spans="2:30"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346"/>
      <c r="AD49" s="347"/>
    </row>
    <row r="50" spans="2:30"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346"/>
      <c r="AD50" s="347"/>
    </row>
    <row r="51" spans="2:30"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309"/>
      <c r="AD54" s="310"/>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309"/>
      <c r="AD55" s="310"/>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309"/>
      <c r="AD56" s="310"/>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993"/>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993"/>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993"/>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993"/>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993"/>
      <c r="AC61" s="309"/>
      <c r="AD61" s="310"/>
    </row>
    <row r="62" spans="2:30" ht="12.75" customHeight="1">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C62" s="309"/>
      <c r="AD62" s="310"/>
    </row>
    <row r="63" spans="2:30" ht="20.149999999999999" customHeight="1">
      <c r="AC63" s="309"/>
      <c r="AD63" s="310"/>
    </row>
    <row r="64" spans="2:30" ht="20.149999999999999" customHeight="1">
      <c r="AC64" s="309"/>
      <c r="AD64" s="310"/>
    </row>
    <row r="65" spans="29:31" ht="20.149999999999999" customHeight="1">
      <c r="AC65" s="309"/>
      <c r="AD65" s="310"/>
    </row>
    <row r="66" spans="29:31" ht="20.149999999999999" customHeight="1">
      <c r="AC66" s="309"/>
      <c r="AD66" s="310"/>
    </row>
    <row r="67" spans="29:31" ht="20.149999999999999" customHeight="1">
      <c r="AC67" s="309"/>
      <c r="AD67" s="310"/>
      <c r="AE67" s="311"/>
    </row>
    <row r="68" spans="29:31" ht="20.149999999999999" customHeight="1">
      <c r="AC68" s="309"/>
      <c r="AD68" s="310"/>
    </row>
    <row r="69" spans="29:31" ht="20.149999999999999" customHeight="1">
      <c r="AC69" s="309"/>
      <c r="AD69" s="310"/>
    </row>
    <row r="70" spans="29:31" ht="20.149999999999999" customHeight="1">
      <c r="AC70" s="309"/>
      <c r="AD70" s="310"/>
    </row>
    <row r="71" spans="29:31" ht="20.149999999999999" customHeight="1">
      <c r="AC71" s="309"/>
      <c r="AD71" s="310"/>
    </row>
    <row r="72" spans="29:31" ht="20.149999999999999" customHeight="1">
      <c r="AC72" s="309"/>
      <c r="AD72" s="310"/>
    </row>
    <row r="73" spans="29:31" ht="20.149999999999999" customHeight="1">
      <c r="AC73" s="309"/>
      <c r="AD73" s="310"/>
    </row>
    <row r="74" spans="29:31" ht="20.149999999999999" customHeight="1">
      <c r="AC74" s="309"/>
      <c r="AD74" s="310"/>
    </row>
    <row r="75" spans="29:31" ht="20.149999999999999" customHeight="1">
      <c r="AC75" s="309"/>
      <c r="AD75" s="310"/>
    </row>
    <row r="76" spans="29:31" ht="20.149999999999999" customHeight="1">
      <c r="AC76" s="309"/>
      <c r="AD76" s="310"/>
    </row>
    <row r="77" spans="29:31" ht="20.149999999999999" customHeight="1">
      <c r="AC77" s="309"/>
      <c r="AD77" s="310"/>
    </row>
    <row r="78" spans="29:31" ht="20.149999999999999" customHeight="1">
      <c r="AC78" s="309"/>
      <c r="AD78" s="310"/>
    </row>
    <row r="79" spans="29:31" ht="20.149999999999999" customHeight="1">
      <c r="AC79" s="312"/>
      <c r="AD79" s="313"/>
    </row>
    <row r="80" spans="29:31"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96" spans="29:30" ht="20.149999999999999" customHeight="1">
      <c r="AD96" s="314"/>
    </row>
    <row r="97" spans="30:30" ht="20.149999999999999" customHeight="1">
      <c r="AD97" s="315"/>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8"/>
      <c r="AD202" s="248"/>
    </row>
    <row r="203" spans="29:30" ht="20.149999999999999" customHeight="1">
      <c r="AC203" s="318"/>
      <c r="AD203" s="248"/>
    </row>
    <row r="204" spans="29:30" ht="20.149999999999999" customHeight="1">
      <c r="AC204" s="319"/>
      <c r="AD204" s="250"/>
    </row>
    <row r="205" spans="29:30" ht="20.149999999999999" customHeight="1">
      <c r="AC205" s="319"/>
      <c r="AD205" s="250"/>
    </row>
    <row r="206" spans="29:30" ht="20.149999999999999" customHeight="1">
      <c r="AC206" s="319"/>
      <c r="AD206" s="250"/>
    </row>
    <row r="207" spans="29:30" ht="20.149999999999999" customHeight="1">
      <c r="AC207" s="319"/>
      <c r="AD207" s="250"/>
    </row>
  </sheetData>
  <sheetProtection formatCells="0" formatRows="0" insertRows="0" deleteRows="0" selectLockedCells="1" autoFilter="0" pivotTables="0"/>
  <mergeCells count="42">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 ref="D13:I13"/>
    <mergeCell ref="K13:M13"/>
    <mergeCell ref="P13:R13"/>
    <mergeCell ref="D16:I16"/>
    <mergeCell ref="J16:V16"/>
    <mergeCell ref="D8:I8"/>
    <mergeCell ref="J8:V8"/>
    <mergeCell ref="D11:I11"/>
    <mergeCell ref="D12:I12"/>
    <mergeCell ref="J12:V12"/>
    <mergeCell ref="D40:I40"/>
    <mergeCell ref="D46:I46"/>
    <mergeCell ref="D34:I34"/>
    <mergeCell ref="D37:I37"/>
    <mergeCell ref="D42:I42"/>
    <mergeCell ref="D44:I44"/>
    <mergeCell ref="J42:M42"/>
    <mergeCell ref="J44:M44"/>
    <mergeCell ref="J46:M46"/>
    <mergeCell ref="P34:Z34"/>
    <mergeCell ref="P37:Z37"/>
    <mergeCell ref="P40:Z40"/>
    <mergeCell ref="P42:Z42"/>
    <mergeCell ref="P44:Z44"/>
    <mergeCell ref="P46:Z46"/>
    <mergeCell ref="J34:M34"/>
    <mergeCell ref="J37:M37"/>
    <mergeCell ref="J40:M40"/>
  </mergeCells>
  <phoneticPr fontId="22"/>
  <conditionalFormatting sqref="B1:B3">
    <cfRule type="expression" dxfId="145" priority="23">
      <formula>_xlfn.ISFORMULA(B1)=TRUE</formula>
    </cfRule>
  </conditionalFormatting>
  <conditionalFormatting sqref="J11">
    <cfRule type="expression" dxfId="144" priority="7">
      <formula>$J$11="■"</formula>
    </cfRule>
    <cfRule type="expression" dxfId="143" priority="27">
      <formula>#REF!="■"</formula>
    </cfRule>
    <cfRule type="expression" dxfId="142" priority="28">
      <formula>#REF!="■"</formula>
    </cfRule>
  </conditionalFormatting>
  <conditionalFormatting sqref="J16:J17">
    <cfRule type="containsBlanks" dxfId="141" priority="18">
      <formula>LEN(TRIM(J16))=0</formula>
    </cfRule>
  </conditionalFormatting>
  <conditionalFormatting sqref="J21">
    <cfRule type="containsBlanks" dxfId="140" priority="24">
      <formula>LEN(TRIM(J21))=0</formula>
    </cfRule>
  </conditionalFormatting>
  <conditionalFormatting sqref="J22">
    <cfRule type="notContainsBlanks" dxfId="139" priority="11">
      <formula>LEN(TRIM(J22))&gt;0</formula>
    </cfRule>
    <cfRule type="expression" dxfId="138" priority="12">
      <formula>#REF!="■"</formula>
    </cfRule>
    <cfRule type="expression" dxfId="137" priority="13">
      <formula>#REF!="■"</formula>
    </cfRule>
  </conditionalFormatting>
  <conditionalFormatting sqref="J26">
    <cfRule type="containsBlanks" dxfId="136" priority="17">
      <formula>LEN(TRIM(J26))=0</formula>
    </cfRule>
  </conditionalFormatting>
  <conditionalFormatting sqref="J31">
    <cfRule type="expression" dxfId="135" priority="4">
      <formula>$J$26&lt;&gt;""</formula>
    </cfRule>
    <cfRule type="containsBlanks" dxfId="134" priority="5">
      <formula>LEN(TRIM(J31))=0</formula>
    </cfRule>
  </conditionalFormatting>
  <conditionalFormatting sqref="J34">
    <cfRule type="notContainsBlanks" dxfId="133" priority="14">
      <formula>LEN(TRIM(J34))&gt;0</formula>
    </cfRule>
    <cfRule type="expression" dxfId="132" priority="15">
      <formula>#REF!="■"</formula>
    </cfRule>
  </conditionalFormatting>
  <conditionalFormatting sqref="J26:M26">
    <cfRule type="expression" dxfId="131" priority="3">
      <formula>$J$31&lt;&gt;""</formula>
    </cfRule>
  </conditionalFormatting>
  <conditionalFormatting sqref="J12:V12">
    <cfRule type="containsBlanks" dxfId="130" priority="10">
      <formula>LEN(TRIM(J12))=0</formula>
    </cfRule>
  </conditionalFormatting>
  <conditionalFormatting sqref="K13:M13">
    <cfRule type="expression" dxfId="129" priority="2">
      <formula>$Q$11="■"</formula>
    </cfRule>
    <cfRule type="containsBlanks" dxfId="128" priority="9">
      <formula>LEN(TRIM(K13))=0</formula>
    </cfRule>
  </conditionalFormatting>
  <conditionalFormatting sqref="P13:R13">
    <cfRule type="expression" dxfId="127" priority="1">
      <formula>$J$11="■"</formula>
    </cfRule>
    <cfRule type="containsBlanks" dxfId="126" priority="8">
      <formula>LEN(TRIM(P13))=0</formula>
    </cfRule>
  </conditionalFormatting>
  <conditionalFormatting sqref="Q11">
    <cfRule type="expression" dxfId="125" priority="6">
      <formula>$Q$11="■"</formula>
    </cfRule>
    <cfRule type="expression" dxfId="124" priority="29">
      <formula>#REF!="■"</formula>
    </cfRule>
    <cfRule type="expression" dxfId="123" priority="30">
      <formula>#REF!="■"</formula>
    </cfRule>
  </conditionalFormatting>
  <conditionalFormatting sqref="AB26:AB33">
    <cfRule type="expression" dxfId="122" priority="25">
      <formula>_xlfn.ISFORMULA(AB26)=TRUE</formula>
    </cfRule>
  </conditionalFormatting>
  <conditionalFormatting sqref="AD96:AD97 AC161:AD207">
    <cfRule type="expression" priority="26">
      <formula>CELL("protect",AC96)=0</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4" orientation="portrait" r:id="rId1"/>
  <headerFooter scaleWithDoc="0">
    <oddFooter>&amp;R&amp;K00-043R6中層ZEH-M_ver.1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AAAD-DDCA-494B-A22D-A43D9BA4F94C}">
  <sheetPr>
    <pageSetUpPr fitToPage="1"/>
  </sheetPr>
  <dimension ref="A1:AS203"/>
  <sheetViews>
    <sheetView showGridLines="0" view="pageBreakPreview" topLeftCell="B2" zoomScaleNormal="100" zoomScaleSheetLayoutView="100" workbookViewId="0">
      <selection activeCell="J12" sqref="J12:K12"/>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5.3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1" style="278" customWidth="1"/>
    <col min="27" max="27" width="1.83203125" style="228" customWidth="1"/>
    <col min="28" max="28" width="1.83203125" style="228" hidden="1" customWidth="1"/>
    <col min="29" max="29" width="3"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row>
    <row r="5" spans="2:45" ht="19.5" customHeight="1">
      <c r="B5" s="283" t="s">
        <v>1192</v>
      </c>
      <c r="C5" s="280"/>
      <c r="D5" s="284"/>
      <c r="E5" s="284"/>
      <c r="F5" s="284"/>
      <c r="G5" s="284"/>
      <c r="H5" s="284"/>
      <c r="I5" s="284"/>
      <c r="J5" s="284"/>
      <c r="K5" s="284"/>
      <c r="L5" s="284"/>
      <c r="M5" s="284"/>
      <c r="N5" s="284"/>
      <c r="O5" s="284"/>
      <c r="P5" s="284"/>
      <c r="Q5" s="284"/>
      <c r="R5" s="284"/>
      <c r="S5" s="284"/>
      <c r="T5" s="284"/>
      <c r="U5" s="284"/>
      <c r="V5" s="284"/>
      <c r="W5" s="284"/>
      <c r="X5" s="284"/>
      <c r="Y5" s="284"/>
      <c r="Z5" s="285"/>
    </row>
    <row r="6" spans="2:45" ht="15.6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992"/>
      <c r="AD7" s="347"/>
      <c r="AR7" s="347"/>
      <c r="AS7" s="294"/>
    </row>
    <row r="8" spans="2:45" s="344" customFormat="1" ht="30" customHeight="1">
      <c r="B8" s="295"/>
      <c r="C8" s="286"/>
      <c r="D8" s="2154" t="s">
        <v>439</v>
      </c>
      <c r="E8" s="2155"/>
      <c r="F8" s="2155"/>
      <c r="G8" s="2155"/>
      <c r="H8" s="2155"/>
      <c r="I8" s="2156"/>
      <c r="J8" s="2247" t="str">
        <f>IF(入力シート!F11="","",入力シート!F11)&amp;"高層ＺＥＨ-Ｍ支援事業"</f>
        <v>高層ＺＥＨ-Ｍ支援事業</v>
      </c>
      <c r="K8" s="2248"/>
      <c r="L8" s="2248"/>
      <c r="M8" s="2248"/>
      <c r="N8" s="2248"/>
      <c r="O8" s="2248"/>
      <c r="P8" s="2248"/>
      <c r="Q8" s="2248"/>
      <c r="R8" s="2248"/>
      <c r="S8" s="2248"/>
      <c r="T8" s="2248"/>
      <c r="U8" s="2248"/>
      <c r="V8" s="2249"/>
      <c r="W8" s="279"/>
      <c r="X8" s="279"/>
      <c r="Y8" s="279"/>
      <c r="Z8" s="295"/>
      <c r="AA8" s="295"/>
      <c r="AB8" s="345"/>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5"/>
      <c r="AB9" s="345"/>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36"/>
      <c r="AB10" s="236"/>
      <c r="AC10" s="992"/>
      <c r="AD10" s="347"/>
    </row>
    <row r="11" spans="2:45" s="344" customFormat="1" ht="30" customHeight="1">
      <c r="B11" s="295"/>
      <c r="C11" s="286"/>
      <c r="D11" s="2154" t="s">
        <v>699</v>
      </c>
      <c r="E11" s="2155"/>
      <c r="F11" s="2155"/>
      <c r="G11" s="2155"/>
      <c r="H11" s="2155"/>
      <c r="I11" s="2156"/>
      <c r="J11" s="2355" t="s">
        <v>616</v>
      </c>
      <c r="K11" s="2356"/>
      <c r="L11" s="2357"/>
      <c r="M11" s="342"/>
      <c r="N11" s="342"/>
      <c r="O11" s="342"/>
      <c r="P11" s="342"/>
      <c r="Q11" s="1122"/>
      <c r="R11" s="308"/>
      <c r="S11" s="308"/>
      <c r="T11" s="342"/>
      <c r="U11" s="342"/>
      <c r="V11" s="342"/>
      <c r="W11" s="279"/>
      <c r="X11" s="279"/>
      <c r="Y11" s="279"/>
      <c r="Z11" s="295"/>
      <c r="AA11" s="345"/>
      <c r="AB11" s="345"/>
      <c r="AC11" s="1112"/>
      <c r="AD11" s="347"/>
    </row>
    <row r="12" spans="2:45" s="344" customFormat="1" ht="30" customHeight="1">
      <c r="B12" s="295"/>
      <c r="C12" s="286"/>
      <c r="D12" s="2154" t="s">
        <v>710</v>
      </c>
      <c r="E12" s="2155"/>
      <c r="F12" s="2155"/>
      <c r="G12" s="2155"/>
      <c r="H12" s="2155"/>
      <c r="I12" s="2156"/>
      <c r="J12" s="2353"/>
      <c r="K12" s="2354"/>
      <c r="L12" s="1118" t="s">
        <v>615</v>
      </c>
      <c r="M12" s="308" t="s">
        <v>1282</v>
      </c>
      <c r="P12" s="2363"/>
      <c r="Q12" s="2363"/>
      <c r="R12" s="2363"/>
      <c r="S12" s="835"/>
      <c r="T12" s="279"/>
      <c r="U12" s="291"/>
      <c r="V12" s="291"/>
      <c r="Y12" s="279"/>
      <c r="Z12" s="295"/>
      <c r="AA12" s="345"/>
      <c r="AB12" s="345"/>
      <c r="AC12" s="992"/>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345"/>
      <c r="AB13" s="345"/>
      <c r="AC13" s="992"/>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36"/>
      <c r="AB14" s="236"/>
      <c r="AC14" s="992"/>
      <c r="AD14" s="347"/>
    </row>
    <row r="15" spans="2:45" s="344" customFormat="1" ht="30" customHeight="1">
      <c r="B15" s="295"/>
      <c r="C15" s="286"/>
      <c r="D15" s="2154" t="s">
        <v>278</v>
      </c>
      <c r="E15" s="2155"/>
      <c r="F15" s="2155"/>
      <c r="G15" s="2155"/>
      <c r="H15" s="2155"/>
      <c r="I15" s="2156"/>
      <c r="J15" s="2353"/>
      <c r="K15" s="2354"/>
      <c r="L15" s="2354"/>
      <c r="M15" s="2354"/>
      <c r="N15" s="2354"/>
      <c r="O15" s="2354"/>
      <c r="P15" s="2354"/>
      <c r="Q15" s="2354"/>
      <c r="R15" s="2354"/>
      <c r="S15" s="2354"/>
      <c r="T15" s="2354"/>
      <c r="U15" s="2354"/>
      <c r="V15" s="2361"/>
      <c r="W15" s="279"/>
      <c r="X15" s="279"/>
      <c r="Y15" s="279"/>
      <c r="Z15" s="295"/>
      <c r="AA15" s="345"/>
      <c r="AB15" s="345"/>
      <c r="AC15" s="745" t="s">
        <v>1338</v>
      </c>
      <c r="AD15" s="992"/>
    </row>
    <row r="16" spans="2:45" s="344" customFormat="1" ht="30" customHeight="1">
      <c r="B16" s="295"/>
      <c r="C16" s="286"/>
      <c r="D16" s="2154" t="s">
        <v>316</v>
      </c>
      <c r="E16" s="2155"/>
      <c r="F16" s="2155"/>
      <c r="G16" s="2155"/>
      <c r="H16" s="2155"/>
      <c r="I16" s="2156"/>
      <c r="J16" s="2353"/>
      <c r="K16" s="2354"/>
      <c r="L16" s="2354"/>
      <c r="M16" s="2354"/>
      <c r="N16" s="2354"/>
      <c r="O16" s="2354"/>
      <c r="P16" s="2354"/>
      <c r="Q16" s="2354"/>
      <c r="R16" s="2354"/>
      <c r="S16" s="2354"/>
      <c r="T16" s="2354"/>
      <c r="U16" s="2354"/>
      <c r="V16" s="2361"/>
      <c r="W16" s="279"/>
      <c r="X16" s="279"/>
      <c r="Y16" s="279"/>
      <c r="Z16" s="295"/>
      <c r="AA16" s="345"/>
      <c r="AB16" s="345"/>
      <c r="AC16" s="745" t="s">
        <v>1339</v>
      </c>
      <c r="AD16" s="990"/>
    </row>
    <row r="17" spans="2:32"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345"/>
      <c r="AB17" s="345"/>
      <c r="AC17" s="992"/>
      <c r="AD17" s="347"/>
    </row>
    <row r="18" spans="2:32"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36"/>
      <c r="AB18" s="236"/>
      <c r="AC18" s="992"/>
      <c r="AD18" s="347"/>
    </row>
    <row r="19" spans="2:32" s="293" customFormat="1" ht="15.5">
      <c r="B19" s="288"/>
      <c r="C19" s="289"/>
      <c r="D19" s="289" t="s">
        <v>1191</v>
      </c>
      <c r="E19" s="291"/>
      <c r="F19" s="291"/>
      <c r="G19" s="291"/>
      <c r="H19" s="291"/>
      <c r="I19" s="291"/>
      <c r="J19" s="291"/>
      <c r="K19" s="291"/>
      <c r="L19" s="291"/>
      <c r="M19" s="291"/>
      <c r="N19" s="291"/>
      <c r="O19" s="291"/>
      <c r="P19" s="291"/>
      <c r="Q19" s="291"/>
      <c r="R19" s="291"/>
      <c r="S19" s="291"/>
      <c r="T19" s="291"/>
      <c r="U19" s="292"/>
      <c r="V19" s="291"/>
      <c r="W19" s="291"/>
      <c r="X19" s="291"/>
      <c r="Y19" s="291"/>
      <c r="Z19" s="288"/>
      <c r="AA19" s="236"/>
      <c r="AB19" s="236"/>
      <c r="AC19" s="992"/>
      <c r="AD19" s="347"/>
    </row>
    <row r="20" spans="2:32" s="344" customFormat="1" ht="30" customHeight="1">
      <c r="B20" s="295"/>
      <c r="C20" s="286"/>
      <c r="D20" s="2161" t="s">
        <v>769</v>
      </c>
      <c r="E20" s="2162"/>
      <c r="F20" s="2162"/>
      <c r="G20" s="2162"/>
      <c r="H20" s="2162"/>
      <c r="I20" s="2163"/>
      <c r="J20" s="2362"/>
      <c r="K20" s="2362"/>
      <c r="L20" s="2362"/>
      <c r="M20" s="2362"/>
      <c r="N20" s="306" t="s">
        <v>277</v>
      </c>
      <c r="O20" s="1103" t="s">
        <v>441</v>
      </c>
      <c r="P20" s="1104"/>
      <c r="Q20" s="291"/>
      <c r="R20" s="291"/>
      <c r="S20" s="291"/>
      <c r="T20" s="291"/>
      <c r="U20" s="292"/>
      <c r="V20" s="291"/>
      <c r="W20" s="291"/>
      <c r="X20" s="289"/>
      <c r="Y20" s="289"/>
      <c r="AC20" s="1061" t="s">
        <v>1254</v>
      </c>
      <c r="AE20" s="346"/>
      <c r="AF20" s="347"/>
    </row>
    <row r="21" spans="2:32" s="344" customFormat="1" ht="30" customHeight="1">
      <c r="B21" s="295"/>
      <c r="C21" s="286"/>
      <c r="D21" s="2161" t="s">
        <v>1177</v>
      </c>
      <c r="E21" s="2162"/>
      <c r="F21" s="2162"/>
      <c r="G21" s="2162"/>
      <c r="H21" s="2162"/>
      <c r="I21" s="2163"/>
      <c r="J21" s="2362"/>
      <c r="K21" s="2362"/>
      <c r="L21" s="2362"/>
      <c r="M21" s="2362"/>
      <c r="N21" s="306" t="s">
        <v>277</v>
      </c>
      <c r="O21" s="1103" t="s">
        <v>711</v>
      </c>
      <c r="P21" s="1104"/>
      <c r="Q21" s="291"/>
      <c r="R21" s="291"/>
      <c r="S21" s="291"/>
      <c r="T21" s="291"/>
      <c r="U21" s="292"/>
      <c r="V21" s="291"/>
      <c r="W21" s="291"/>
      <c r="X21" s="289"/>
      <c r="Y21" s="289"/>
      <c r="AC21" s="1061" t="s">
        <v>1254</v>
      </c>
      <c r="AE21" s="346"/>
      <c r="AF21" s="347"/>
    </row>
    <row r="22" spans="2:32" s="344" customFormat="1" ht="29.15" customHeight="1">
      <c r="B22" s="295"/>
      <c r="C22" s="286"/>
      <c r="D22" s="2161" t="s">
        <v>1255</v>
      </c>
      <c r="E22" s="2162"/>
      <c r="F22" s="2162"/>
      <c r="G22" s="2162"/>
      <c r="H22" s="2162"/>
      <c r="I22" s="2163"/>
      <c r="J22" s="2359" t="str">
        <f>IF(OR(J20="",J21=""),"",J20+J21)</f>
        <v/>
      </c>
      <c r="K22" s="2359"/>
      <c r="L22" s="2359"/>
      <c r="M22" s="2359"/>
      <c r="N22" s="306" t="s">
        <v>277</v>
      </c>
      <c r="O22" s="289" t="s">
        <v>584</v>
      </c>
      <c r="P22" s="289" t="s">
        <v>1256</v>
      </c>
      <c r="Q22" s="291"/>
      <c r="R22" s="291"/>
      <c r="S22" s="291"/>
      <c r="T22" s="291"/>
      <c r="U22" s="292"/>
      <c r="V22" s="291"/>
      <c r="W22" s="291"/>
      <c r="X22" s="289"/>
      <c r="Y22" s="295"/>
      <c r="Z22" s="295"/>
      <c r="AA22" s="295"/>
      <c r="AB22" s="345"/>
      <c r="AC22" s="992"/>
      <c r="AD22" s="347"/>
    </row>
    <row r="23" spans="2:32" s="344" customFormat="1" ht="29.15" customHeight="1">
      <c r="B23" s="295"/>
      <c r="C23" s="286"/>
      <c r="D23" s="2161" t="s">
        <v>1257</v>
      </c>
      <c r="E23" s="2162"/>
      <c r="F23" s="2162"/>
      <c r="G23" s="2162"/>
      <c r="H23" s="2162"/>
      <c r="I23" s="2163"/>
      <c r="J23" s="2359" t="str">
        <f>IF(OR(J20="",J21=""),"",ROUNDDOWN(J22/3,-3))</f>
        <v/>
      </c>
      <c r="K23" s="2359"/>
      <c r="L23" s="2359"/>
      <c r="M23" s="2359"/>
      <c r="N23" s="306"/>
      <c r="O23" s="289" t="s">
        <v>715</v>
      </c>
      <c r="P23" s="289" t="s">
        <v>1258</v>
      </c>
      <c r="Q23" s="291"/>
      <c r="R23" s="291"/>
      <c r="S23" s="291"/>
      <c r="T23" s="291"/>
      <c r="U23" s="292"/>
      <c r="V23" s="291"/>
      <c r="W23" s="291"/>
      <c r="X23" s="289"/>
      <c r="Y23" s="295"/>
      <c r="Z23" s="295"/>
      <c r="AA23" s="295"/>
      <c r="AB23" s="345"/>
      <c r="AC23" s="992"/>
      <c r="AD23" s="347"/>
    </row>
    <row r="24" spans="2:32" s="344" customFormat="1" ht="15" customHeight="1">
      <c r="B24" s="295"/>
      <c r="C24" s="286"/>
      <c r="D24" s="712"/>
      <c r="E24" s="303"/>
      <c r="F24" s="304"/>
      <c r="G24" s="304"/>
      <c r="H24" s="305"/>
      <c r="I24" s="305"/>
      <c r="J24" s="305"/>
      <c r="K24" s="305"/>
      <c r="L24" s="239"/>
      <c r="M24" s="239"/>
      <c r="N24" s="239"/>
      <c r="O24" s="291"/>
      <c r="P24" s="291"/>
      <c r="Q24" s="291"/>
      <c r="R24" s="291"/>
      <c r="S24" s="291"/>
      <c r="T24" s="291"/>
      <c r="U24" s="292"/>
      <c r="V24" s="291"/>
      <c r="W24" s="291"/>
      <c r="X24" s="239"/>
      <c r="Y24" s="239"/>
      <c r="Z24" s="295"/>
      <c r="AA24" s="345"/>
      <c r="AB24" s="345"/>
      <c r="AC24" s="992"/>
      <c r="AD24" s="347"/>
    </row>
    <row r="25" spans="2:32" s="344" customFormat="1" ht="24" customHeight="1">
      <c r="B25" s="295"/>
      <c r="C25" s="286"/>
      <c r="D25" s="289" t="s">
        <v>1178</v>
      </c>
      <c r="E25" s="303"/>
      <c r="F25" s="304"/>
      <c r="G25" s="304"/>
      <c r="H25" s="305"/>
      <c r="I25" s="305"/>
      <c r="J25" s="305"/>
      <c r="K25" s="305"/>
      <c r="L25" s="239"/>
      <c r="M25" s="239"/>
      <c r="N25" s="239"/>
      <c r="O25" s="239"/>
      <c r="P25" s="239"/>
      <c r="Q25" s="239"/>
      <c r="R25" s="239"/>
      <c r="S25" s="239"/>
      <c r="T25" s="239"/>
      <c r="U25" s="239"/>
      <c r="V25" s="239"/>
      <c r="W25" s="239"/>
      <c r="X25" s="239"/>
      <c r="Y25" s="239"/>
      <c r="Z25" s="295"/>
      <c r="AA25" s="345"/>
      <c r="AB25" s="345"/>
      <c r="AC25" s="992"/>
    </row>
    <row r="26" spans="2:32" s="344" customFormat="1" ht="30" customHeight="1">
      <c r="B26" s="295"/>
      <c r="C26" s="286"/>
      <c r="D26" s="2161" t="s">
        <v>1179</v>
      </c>
      <c r="E26" s="2162"/>
      <c r="F26" s="2162"/>
      <c r="G26" s="2162"/>
      <c r="H26" s="2162"/>
      <c r="I26" s="2163"/>
      <c r="J26" s="2360"/>
      <c r="K26" s="2360"/>
      <c r="L26" s="2360"/>
      <c r="M26" s="2360"/>
      <c r="N26" s="306" t="s">
        <v>277</v>
      </c>
      <c r="O26" s="289" t="s">
        <v>1259</v>
      </c>
      <c r="P26" s="1057"/>
      <c r="Q26" s="1057"/>
      <c r="R26" s="1057"/>
      <c r="S26" s="306"/>
      <c r="T26" s="289"/>
      <c r="U26" s="833"/>
      <c r="V26" s="833"/>
      <c r="W26" s="833"/>
      <c r="X26" s="833"/>
      <c r="Y26" s="833"/>
      <c r="Z26" s="295"/>
      <c r="AC26" s="745" t="s">
        <v>1260</v>
      </c>
      <c r="AD26" s="347"/>
    </row>
    <row r="27" spans="2:32" s="344" customFormat="1" ht="30" customHeight="1">
      <c r="B27" s="295"/>
      <c r="C27" s="286"/>
      <c r="D27" s="2161" t="s">
        <v>1180</v>
      </c>
      <c r="E27" s="2162"/>
      <c r="F27" s="2162"/>
      <c r="G27" s="2162"/>
      <c r="H27" s="2162"/>
      <c r="I27" s="2163"/>
      <c r="J27" s="2358">
        <v>60000</v>
      </c>
      <c r="K27" s="2358"/>
      <c r="L27" s="2358"/>
      <c r="M27" s="2358"/>
      <c r="N27" s="306" t="s">
        <v>277</v>
      </c>
      <c r="O27" s="289" t="s">
        <v>1261</v>
      </c>
      <c r="P27" s="289" t="s">
        <v>1181</v>
      </c>
      <c r="Q27" s="289"/>
      <c r="R27" s="289"/>
      <c r="S27" s="289"/>
      <c r="T27" s="289"/>
      <c r="U27" s="289"/>
      <c r="V27" s="289"/>
      <c r="W27" s="289"/>
      <c r="X27" s="289"/>
      <c r="Y27" s="289"/>
      <c r="Z27" s="295"/>
      <c r="AC27" s="745" t="s">
        <v>1262</v>
      </c>
      <c r="AD27" s="347"/>
    </row>
    <row r="28" spans="2:32" s="344" customFormat="1" ht="30" customHeight="1">
      <c r="B28" s="295"/>
      <c r="C28" s="286"/>
      <c r="D28" s="2161" t="s">
        <v>1263</v>
      </c>
      <c r="E28" s="2162"/>
      <c r="F28" s="2162"/>
      <c r="G28" s="2162"/>
      <c r="H28" s="2162"/>
      <c r="I28" s="2163"/>
      <c r="J28" s="2359" t="str">
        <f>IF(J26="","",ROUNDDOWN(J26+J27,-3))</f>
        <v/>
      </c>
      <c r="K28" s="2359"/>
      <c r="L28" s="2359"/>
      <c r="M28" s="2359"/>
      <c r="N28" s="306" t="s">
        <v>277</v>
      </c>
      <c r="O28" s="289" t="s">
        <v>1184</v>
      </c>
      <c r="P28" s="289" t="s">
        <v>1264</v>
      </c>
      <c r="Q28" s="289"/>
      <c r="R28" s="289"/>
      <c r="S28" s="289"/>
      <c r="T28" s="289"/>
      <c r="U28" s="289"/>
      <c r="V28" s="289"/>
      <c r="W28" s="289"/>
      <c r="X28" s="289"/>
      <c r="Y28" s="289"/>
      <c r="Z28" s="295"/>
      <c r="AC28" s="745" t="s">
        <v>1265</v>
      </c>
      <c r="AD28" s="347"/>
    </row>
    <row r="29" spans="2:32" s="344" customFormat="1" ht="15" customHeight="1">
      <c r="B29" s="295"/>
      <c r="C29" s="286"/>
      <c r="D29" s="303"/>
      <c r="E29" s="303"/>
      <c r="F29" s="304"/>
      <c r="G29" s="304"/>
      <c r="H29" s="305"/>
      <c r="I29" s="305"/>
      <c r="J29" s="305"/>
      <c r="K29" s="305"/>
      <c r="L29" s="239"/>
      <c r="M29" s="239"/>
      <c r="N29" s="239"/>
      <c r="O29" s="239"/>
      <c r="P29" s="239"/>
      <c r="Q29" s="723"/>
      <c r="R29" s="723"/>
      <c r="S29" s="723"/>
      <c r="T29" s="723"/>
      <c r="U29" s="723"/>
      <c r="V29" s="723"/>
      <c r="W29" s="723"/>
      <c r="X29" s="723"/>
      <c r="Y29" s="723"/>
      <c r="Z29" s="295"/>
      <c r="AA29" s="345"/>
      <c r="AB29" s="345"/>
      <c r="AC29" s="745"/>
      <c r="AD29" s="347"/>
    </row>
    <row r="30" spans="2:32" s="293" customFormat="1" ht="16.5">
      <c r="B30" s="288"/>
      <c r="C30" s="289"/>
      <c r="D30" s="289" t="s">
        <v>1182</v>
      </c>
      <c r="E30" s="291"/>
      <c r="F30" s="291"/>
      <c r="G30" s="291"/>
      <c r="H30" s="291"/>
      <c r="I30" s="291"/>
      <c r="J30" s="291"/>
      <c r="K30" s="291"/>
      <c r="L30" s="291"/>
      <c r="M30" s="291"/>
      <c r="N30" s="291"/>
      <c r="O30" s="291"/>
      <c r="P30" s="291"/>
      <c r="Q30" s="291"/>
      <c r="R30" s="291"/>
      <c r="S30" s="291"/>
      <c r="T30" s="291"/>
      <c r="U30" s="1104"/>
      <c r="V30" s="291"/>
      <c r="W30" s="291"/>
      <c r="X30" s="291"/>
      <c r="Y30" s="291"/>
      <c r="Z30" s="288"/>
      <c r="AA30" s="236"/>
      <c r="AB30" s="236"/>
      <c r="AC30" s="992"/>
      <c r="AD30" s="1124"/>
    </row>
    <row r="31" spans="2:32" s="344" customFormat="1" ht="30" customHeight="1">
      <c r="B31" s="295"/>
      <c r="C31" s="286"/>
      <c r="D31" s="2154" t="s">
        <v>745</v>
      </c>
      <c r="E31" s="2155"/>
      <c r="F31" s="2155"/>
      <c r="G31" s="2155"/>
      <c r="H31" s="2155"/>
      <c r="I31" s="2156"/>
      <c r="J31" s="2328">
        <v>800000</v>
      </c>
      <c r="K31" s="2328"/>
      <c r="L31" s="2328"/>
      <c r="M31" s="2328"/>
      <c r="N31" s="306" t="s">
        <v>277</v>
      </c>
      <c r="O31" s="289" t="s">
        <v>725</v>
      </c>
      <c r="P31" s="289" t="s">
        <v>1183</v>
      </c>
      <c r="Q31" s="289"/>
      <c r="R31" s="289"/>
      <c r="S31" s="289"/>
      <c r="T31" s="289"/>
      <c r="U31" s="289"/>
      <c r="V31" s="289"/>
      <c r="W31" s="289"/>
      <c r="X31" s="289"/>
      <c r="Y31" s="289"/>
      <c r="Z31" s="295"/>
      <c r="AA31" s="345"/>
      <c r="AB31" s="345"/>
      <c r="AC31" s="992"/>
      <c r="AD31" s="347"/>
    </row>
    <row r="32" spans="2:32" s="344" customFormat="1" ht="15" customHeight="1">
      <c r="B32" s="295"/>
      <c r="C32" s="286"/>
      <c r="D32" s="303"/>
      <c r="E32" s="303"/>
      <c r="F32" s="304"/>
      <c r="G32" s="304"/>
      <c r="H32" s="305"/>
      <c r="I32" s="710"/>
      <c r="J32" s="710"/>
      <c r="K32" s="710"/>
      <c r="L32" s="710"/>
      <c r="M32" s="710"/>
      <c r="N32" s="710"/>
      <c r="O32" s="710"/>
      <c r="P32" s="307"/>
      <c r="Q32" s="710"/>
      <c r="R32" s="710"/>
      <c r="S32" s="710"/>
      <c r="T32" s="710"/>
      <c r="U32" s="710"/>
      <c r="V32" s="710"/>
      <c r="W32" s="710"/>
      <c r="X32" s="710"/>
      <c r="Y32" s="710"/>
      <c r="Z32" s="295"/>
      <c r="AA32" s="345"/>
      <c r="AB32" s="345"/>
      <c r="AC32" s="992"/>
      <c r="AD32" s="347"/>
    </row>
    <row r="33" spans="2:30" s="293" customFormat="1" ht="15.5">
      <c r="B33" s="288"/>
      <c r="C33" s="289" t="s">
        <v>747</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236"/>
      <c r="AC33" s="992"/>
      <c r="AD33" s="347"/>
    </row>
    <row r="34" spans="2:30" s="344" customFormat="1" ht="30" customHeight="1">
      <c r="B34" s="295"/>
      <c r="C34" s="286"/>
      <c r="D34" s="2154" t="s">
        <v>748</v>
      </c>
      <c r="E34" s="2155"/>
      <c r="F34" s="2155"/>
      <c r="G34" s="2155"/>
      <c r="H34" s="2155"/>
      <c r="I34" s="2156"/>
      <c r="J34" s="2328" t="str">
        <f>IF(OR(J20="",J21="",J26=""),"",MIN(J23,J28,J31))</f>
        <v/>
      </c>
      <c r="K34" s="2328"/>
      <c r="L34" s="2328"/>
      <c r="M34" s="2328"/>
      <c r="N34" s="306" t="s">
        <v>277</v>
      </c>
      <c r="O34" s="289" t="s">
        <v>1266</v>
      </c>
      <c r="P34" s="289" t="s">
        <v>1267</v>
      </c>
      <c r="Q34" s="289"/>
      <c r="R34" s="289"/>
      <c r="S34" s="289"/>
      <c r="T34" s="289"/>
      <c r="U34" s="289"/>
      <c r="V34" s="289"/>
      <c r="W34" s="289"/>
      <c r="X34" s="289"/>
      <c r="Y34" s="289"/>
      <c r="Z34" s="295"/>
      <c r="AA34" s="345"/>
      <c r="AB34" s="345"/>
      <c r="AC34" s="992"/>
      <c r="AD34" s="347"/>
    </row>
    <row r="35" spans="2:30" s="344" customFormat="1" ht="15" hidden="1" customHeight="1">
      <c r="B35" s="295"/>
      <c r="C35" s="286"/>
      <c r="D35" s="837" t="s">
        <v>1268</v>
      </c>
      <c r="E35" s="711"/>
      <c r="F35" s="308"/>
      <c r="G35" s="308"/>
      <c r="H35" s="307"/>
      <c r="I35" s="710"/>
      <c r="J35" s="710"/>
      <c r="K35" s="710"/>
      <c r="L35" s="710"/>
      <c r="M35" s="710"/>
      <c r="N35" s="710"/>
      <c r="O35" s="710"/>
      <c r="P35" s="307"/>
      <c r="Q35" s="710"/>
      <c r="R35" s="710"/>
      <c r="S35" s="710"/>
      <c r="T35" s="710"/>
      <c r="U35" s="710"/>
      <c r="V35" s="710"/>
      <c r="W35" s="710"/>
      <c r="X35" s="710"/>
      <c r="Y35" s="710"/>
      <c r="Z35" s="295"/>
      <c r="AA35" s="345"/>
      <c r="AB35" s="345"/>
      <c r="AC35" s="992"/>
      <c r="AD35" s="347"/>
    </row>
    <row r="36" spans="2:30" s="344" customFormat="1" ht="30" hidden="1" customHeight="1">
      <c r="B36" s="295"/>
      <c r="C36" s="286"/>
      <c r="D36" s="2241" t="s">
        <v>1269</v>
      </c>
      <c r="E36" s="2155"/>
      <c r="F36" s="2155"/>
      <c r="G36" s="2155"/>
      <c r="H36" s="2155"/>
      <c r="I36" s="2156"/>
      <c r="J36" s="2342" t="e">
        <f>IF(#REF!="□",0,J34*K12)</f>
        <v>#REF!</v>
      </c>
      <c r="K36" s="2342"/>
      <c r="L36" s="2342"/>
      <c r="M36" s="2342"/>
      <c r="N36" s="832" t="s">
        <v>277</v>
      </c>
      <c r="O36" s="842" t="s">
        <v>1270</v>
      </c>
      <c r="P36" s="711" t="s">
        <v>1271</v>
      </c>
      <c r="Q36" s="711"/>
      <c r="R36" s="711"/>
      <c r="S36" s="711"/>
      <c r="T36" s="711"/>
      <c r="U36" s="711"/>
      <c r="V36" s="711"/>
      <c r="W36" s="711"/>
      <c r="X36" s="711"/>
      <c r="Y36" s="711"/>
      <c r="Z36" s="295"/>
      <c r="AA36" s="345"/>
      <c r="AB36" s="345"/>
      <c r="AC36" s="992"/>
      <c r="AD36" s="347"/>
    </row>
    <row r="37" spans="2:30" s="344" customFormat="1" ht="18" hidden="1" customHeight="1">
      <c r="B37" s="295"/>
      <c r="C37" s="286"/>
      <c r="D37" s="837"/>
      <c r="E37" s="839"/>
      <c r="F37" s="839"/>
      <c r="G37" s="839"/>
      <c r="H37" s="839"/>
      <c r="I37" s="839"/>
      <c r="J37" s="819"/>
      <c r="K37" s="819"/>
      <c r="L37" s="819"/>
      <c r="M37" s="819"/>
      <c r="N37" s="843"/>
      <c r="O37" s="843"/>
      <c r="P37" s="1105"/>
      <c r="Q37" s="1105"/>
      <c r="R37" s="1105"/>
      <c r="S37" s="307"/>
      <c r="T37" s="307"/>
      <c r="U37" s="307"/>
      <c r="V37" s="307"/>
      <c r="W37" s="307"/>
      <c r="X37" s="307"/>
      <c r="Y37" s="307"/>
      <c r="Z37" s="295"/>
      <c r="AA37" s="345"/>
      <c r="AB37" s="345"/>
      <c r="AC37" s="992"/>
      <c r="AD37" s="347"/>
    </row>
    <row r="38" spans="2:30" s="344" customFormat="1" ht="18" customHeight="1">
      <c r="B38" s="295"/>
      <c r="C38" s="286"/>
      <c r="D38" s="837"/>
      <c r="E38" s="839"/>
      <c r="F38" s="839"/>
      <c r="G38" s="839"/>
      <c r="H38" s="839"/>
      <c r="I38" s="839"/>
      <c r="J38" s="819"/>
      <c r="K38" s="819"/>
      <c r="L38" s="819"/>
      <c r="M38" s="819"/>
      <c r="N38" s="843"/>
      <c r="O38" s="843"/>
      <c r="P38" s="1105"/>
      <c r="Q38" s="1105"/>
      <c r="R38" s="1105"/>
      <c r="S38" s="307"/>
      <c r="T38" s="307"/>
      <c r="U38" s="307"/>
      <c r="V38" s="307"/>
      <c r="W38" s="307"/>
      <c r="X38" s="307"/>
      <c r="Y38" s="307"/>
      <c r="Z38" s="295"/>
      <c r="AA38" s="345"/>
      <c r="AB38" s="345"/>
      <c r="AC38" s="992"/>
      <c r="AD38" s="347"/>
    </row>
    <row r="39" spans="2:30" s="344" customFormat="1" ht="30" customHeight="1">
      <c r="B39" s="295"/>
      <c r="C39" s="286"/>
      <c r="D39" s="2154" t="s">
        <v>791</v>
      </c>
      <c r="E39" s="2155"/>
      <c r="F39" s="2155"/>
      <c r="G39" s="2155"/>
      <c r="H39" s="2155"/>
      <c r="I39" s="2156"/>
      <c r="J39" s="2342">
        <f>IF(J12="",0,J34*J12)</f>
        <v>0</v>
      </c>
      <c r="K39" s="2342"/>
      <c r="L39" s="2342"/>
      <c r="M39" s="2342"/>
      <c r="N39" s="306" t="s">
        <v>277</v>
      </c>
      <c r="O39" s="842" t="s">
        <v>1283</v>
      </c>
      <c r="P39" s="711" t="s">
        <v>1273</v>
      </c>
      <c r="Q39" s="711"/>
      <c r="R39" s="711"/>
      <c r="S39" s="711"/>
      <c r="T39" s="711"/>
      <c r="U39" s="711"/>
      <c r="V39" s="711"/>
      <c r="W39" s="711"/>
      <c r="X39" s="711"/>
      <c r="Y39" s="711"/>
      <c r="Z39" s="295"/>
      <c r="AA39" s="345"/>
      <c r="AB39" s="345"/>
      <c r="AC39" s="992"/>
      <c r="AD39" s="347"/>
    </row>
    <row r="40" spans="2:30" s="344" customFormat="1" ht="18" customHeight="1">
      <c r="B40" s="295"/>
      <c r="C40" s="286"/>
      <c r="D40" s="837" t="s">
        <v>1284</v>
      </c>
      <c r="E40" s="343"/>
      <c r="F40" s="343"/>
      <c r="G40" s="343"/>
      <c r="H40" s="343"/>
      <c r="I40" s="343"/>
      <c r="J40" s="843"/>
      <c r="K40" s="843"/>
      <c r="L40" s="843"/>
      <c r="M40" s="843"/>
      <c r="N40" s="843"/>
      <c r="O40" s="843"/>
      <c r="P40" s="1105"/>
      <c r="Q40" s="843"/>
      <c r="R40" s="843"/>
      <c r="S40" s="710"/>
      <c r="T40" s="710"/>
      <c r="U40" s="307"/>
      <c r="V40" s="710"/>
      <c r="W40" s="710"/>
      <c r="X40" s="710"/>
      <c r="Y40" s="710"/>
      <c r="Z40" s="295"/>
      <c r="AA40" s="345"/>
      <c r="AB40" s="345"/>
      <c r="AC40" s="992"/>
      <c r="AD40" s="347"/>
    </row>
    <row r="41" spans="2:30" s="344" customFormat="1" ht="50.15" hidden="1" customHeight="1">
      <c r="B41" s="295"/>
      <c r="C41" s="286"/>
      <c r="D41" s="2161" t="s">
        <v>1274</v>
      </c>
      <c r="E41" s="2162"/>
      <c r="F41" s="2162"/>
      <c r="G41" s="2162"/>
      <c r="H41" s="2162"/>
      <c r="I41" s="2163"/>
      <c r="J41" s="2328" t="str">
        <f>IFERROR(J36+J39,"")</f>
        <v/>
      </c>
      <c r="K41" s="2328"/>
      <c r="L41" s="2328"/>
      <c r="M41" s="2328"/>
      <c r="N41" s="306" t="s">
        <v>277</v>
      </c>
      <c r="O41" s="289" t="s">
        <v>1275</v>
      </c>
      <c r="P41" s="289" t="s">
        <v>1276</v>
      </c>
      <c r="Q41" s="289"/>
      <c r="R41" s="289"/>
      <c r="S41" s="289"/>
      <c r="T41" s="289"/>
      <c r="U41" s="289"/>
      <c r="V41" s="289"/>
      <c r="W41" s="289"/>
      <c r="X41" s="289"/>
      <c r="Y41" s="289"/>
      <c r="Z41" s="295"/>
      <c r="AA41" s="345"/>
      <c r="AB41" s="345"/>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345"/>
      <c r="AB42" s="345"/>
      <c r="AC42" s="992"/>
      <c r="AD42" s="347"/>
    </row>
    <row r="43" spans="2:30" s="344" customFormat="1" ht="15" customHeight="1">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95"/>
      <c r="AA43" s="345"/>
      <c r="AB43" s="345"/>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36"/>
      <c r="AB44" s="236"/>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36"/>
      <c r="AB45" s="236"/>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36"/>
      <c r="AB46" s="236"/>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36"/>
      <c r="AB47" s="236"/>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36"/>
      <c r="AB48" s="236"/>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36"/>
      <c r="AB49" s="236"/>
      <c r="AC49" s="992"/>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36"/>
      <c r="AB50" s="236"/>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36"/>
      <c r="AB51" s="236"/>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36"/>
      <c r="AB52" s="236"/>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36"/>
      <c r="AB53" s="236"/>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36"/>
      <c r="AB54" s="236"/>
      <c r="AC54" s="1113"/>
      <c r="AD54" s="310"/>
    </row>
    <row r="55" spans="2:31" s="293" customFormat="1" ht="15.5">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8"/>
      <c r="AA55" s="236"/>
      <c r="AB55" s="236"/>
      <c r="AC55" s="1113"/>
      <c r="AD55" s="310"/>
    </row>
    <row r="56" spans="2:31" s="293" customFormat="1" ht="15.5">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88"/>
      <c r="AA56" s="236"/>
      <c r="AB56" s="236"/>
      <c r="AC56" s="1113"/>
      <c r="AD56" s="310"/>
    </row>
    <row r="57" spans="2:31" s="293" customFormat="1" ht="15.5">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88"/>
      <c r="AA57" s="236"/>
      <c r="AB57" s="236"/>
      <c r="AC57" s="1113"/>
      <c r="AD57" s="310"/>
    </row>
    <row r="58" spans="2:31" ht="12.75" customHeight="1">
      <c r="Z58" s="280"/>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row>
    <row r="63" spans="2:31" ht="20.149999999999999" customHeight="1">
      <c r="AC63" s="1113"/>
      <c r="AD63" s="310"/>
      <c r="AE63" s="311"/>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3"/>
      <c r="AD74" s="310"/>
    </row>
    <row r="75" spans="29:30" ht="20.149999999999999" customHeight="1">
      <c r="AC75" s="1114"/>
      <c r="AD75" s="313"/>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84" spans="29:30" ht="20.149999999999999" customHeight="1">
      <c r="AC84" s="1113"/>
      <c r="AD84" s="310"/>
    </row>
    <row r="92" spans="29:30" ht="20.149999999999999" customHeight="1">
      <c r="AD92" s="314"/>
    </row>
    <row r="93" spans="29:30" ht="20.149999999999999" customHeight="1">
      <c r="AD93" s="315"/>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5"/>
      <c r="AD197" s="317"/>
    </row>
    <row r="198" spans="29:30" ht="20.149999999999999" customHeight="1">
      <c r="AC198" s="1116"/>
      <c r="AD198" s="248"/>
    </row>
    <row r="199" spans="29:30" ht="20.149999999999999" customHeight="1">
      <c r="AC199" s="1116"/>
      <c r="AD199" s="248"/>
    </row>
    <row r="200" spans="29:30" ht="20.149999999999999" customHeight="1">
      <c r="AC200" s="1117"/>
      <c r="AD200" s="250"/>
    </row>
    <row r="201" spans="29:30" ht="20.149999999999999" customHeight="1">
      <c r="AC201" s="1117"/>
      <c r="AD201" s="250"/>
    </row>
    <row r="202" spans="29:30" ht="20.149999999999999" customHeight="1">
      <c r="AC202" s="1117"/>
      <c r="AD202" s="250"/>
    </row>
    <row r="203" spans="29:30" ht="20.149999999999999" customHeight="1">
      <c r="AC203" s="1117"/>
      <c r="AD203" s="250"/>
    </row>
  </sheetData>
  <sheetProtection algorithmName="SHA-512" hashValue="Q6Epvrad+5aAuVGu6xxsQuBJMrvr+0Uioq6SFL+lszhrKJTybpQBd9dJEGp3AUT1bSCofB2/7d218peBqGl2HA==" saltValue="jOiHXJDXUPzo2xdX87hUrQ==" spinCount="100000" sheet="1" formatCells="0" formatRows="0" insertRows="0" deleteRows="0" selectLockedCells="1" autoFilter="0" pivotTables="0"/>
  <mergeCells count="35">
    <mergeCell ref="D11:I11"/>
    <mergeCell ref="D12:I12"/>
    <mergeCell ref="P12:R12"/>
    <mergeCell ref="D15:I15"/>
    <mergeCell ref="J15:V15"/>
    <mergeCell ref="D16:I16"/>
    <mergeCell ref="J16:V16"/>
    <mergeCell ref="D20:I20"/>
    <mergeCell ref="J20:M20"/>
    <mergeCell ref="D21:I21"/>
    <mergeCell ref="J21:M21"/>
    <mergeCell ref="D31:I31"/>
    <mergeCell ref="J31:M31"/>
    <mergeCell ref="D22:I22"/>
    <mergeCell ref="J22:M22"/>
    <mergeCell ref="D23:I23"/>
    <mergeCell ref="J23:M23"/>
    <mergeCell ref="D26:I26"/>
    <mergeCell ref="J26:M26"/>
    <mergeCell ref="D41:I41"/>
    <mergeCell ref="J41:M41"/>
    <mergeCell ref="D8:I8"/>
    <mergeCell ref="J8:V8"/>
    <mergeCell ref="J12:K12"/>
    <mergeCell ref="J11:L11"/>
    <mergeCell ref="D34:I34"/>
    <mergeCell ref="J34:M34"/>
    <mergeCell ref="D36:I36"/>
    <mergeCell ref="J36:M36"/>
    <mergeCell ref="D39:I39"/>
    <mergeCell ref="J39:M39"/>
    <mergeCell ref="D27:I27"/>
    <mergeCell ref="J27:M27"/>
    <mergeCell ref="D28:I28"/>
    <mergeCell ref="J28:M28"/>
  </mergeCells>
  <phoneticPr fontId="22"/>
  <conditionalFormatting sqref="B1:B3">
    <cfRule type="expression" dxfId="121" priority="18">
      <formula>_xlfn.ISFORMULA(B1)=TRUE</formula>
    </cfRule>
  </conditionalFormatting>
  <conditionalFormatting sqref="J12">
    <cfRule type="containsBlanks" dxfId="120" priority="2">
      <formula>LEN(TRIM(J12))=0</formula>
    </cfRule>
  </conditionalFormatting>
  <conditionalFormatting sqref="J15:J16">
    <cfRule type="containsBlanks" dxfId="119" priority="17">
      <formula>LEN(TRIM(J15))=0</formula>
    </cfRule>
  </conditionalFormatting>
  <conditionalFormatting sqref="J20:J21">
    <cfRule type="containsBlanks" dxfId="118" priority="12">
      <formula>LEN(TRIM(J20))=0</formula>
    </cfRule>
  </conditionalFormatting>
  <conditionalFormatting sqref="J22:J23">
    <cfRule type="notContainsBlanks" dxfId="117" priority="3">
      <formula>LEN(TRIM(J22))&gt;0</formula>
    </cfRule>
    <cfRule type="expression" dxfId="116" priority="4">
      <formula>#REF!="■"</formula>
    </cfRule>
  </conditionalFormatting>
  <conditionalFormatting sqref="J26:J27">
    <cfRule type="expression" dxfId="115" priority="10">
      <formula>#REF!&lt;&gt;""</formula>
    </cfRule>
    <cfRule type="containsBlanks" dxfId="114" priority="11">
      <formula>LEN(TRIM(J26))=0</formula>
    </cfRule>
  </conditionalFormatting>
  <conditionalFormatting sqref="J28">
    <cfRule type="notContainsBlanks" dxfId="113" priority="6">
      <formula>LEN(TRIM(J28))&gt;0</formula>
    </cfRule>
    <cfRule type="expression" dxfId="112" priority="7">
      <formula>#REF!="■"</formula>
    </cfRule>
  </conditionalFormatting>
  <conditionalFormatting sqref="J26:M26">
    <cfRule type="expression" dxfId="111" priority="8">
      <formula>#REF!&lt;&gt;""</formula>
    </cfRule>
  </conditionalFormatting>
  <conditionalFormatting sqref="J27:M27">
    <cfRule type="expression" dxfId="110" priority="9">
      <formula>#REF!&lt;&gt;""</formula>
    </cfRule>
  </conditionalFormatting>
  <conditionalFormatting sqref="Q11">
    <cfRule type="expression" dxfId="109" priority="15">
      <formula>$Q$11="■"</formula>
    </cfRule>
  </conditionalFormatting>
  <conditionalFormatting sqref="AC16">
    <cfRule type="expression" dxfId="108" priority="1">
      <formula>_xlfn.ISFORMULA(AC16)=TRUE</formula>
    </cfRule>
  </conditionalFormatting>
  <conditionalFormatting sqref="AC27:AC29">
    <cfRule type="expression" dxfId="107" priority="5">
      <formula>_xlfn.ISFORMULA(AC27)=TRUE</formula>
    </cfRule>
  </conditionalFormatting>
  <conditionalFormatting sqref="AD92:AD93 AC157:AD203">
    <cfRule type="expression" priority="19">
      <formula>CELL("protect",AC92)=0</formula>
    </cfRule>
  </conditionalFormatting>
  <dataValidations count="5">
    <dataValidation type="custom" imeMode="disabled" allowBlank="1" showInputMessage="1" showErrorMessage="1" error="整数で入力してください。" sqref="WVH983076:WVK983076 L65504:R65504 HS65505:HY65505 RO65505:RU65505 ABK65505:ABQ65505 ALG65505:ALM65505 AVC65505:AVI65505 BEY65505:BFE65505 BOU65505:BPA65505 BYQ65505:BYW65505 CIM65505:CIS65505 CSI65505:CSO65505 DCE65505:DCK65505 DMA65505:DMG65505 DVW65505:DWC65505 EFS65505:EFY65505 EPO65505:EPU65505 EZK65505:EZQ65505 FJG65505:FJM65505 FTC65505:FTI65505 GCY65505:GDE65505 GMU65505:GNA65505 GWQ65505:GWW65505 HGM65505:HGS65505 HQI65505:HQO65505 IAE65505:IAK65505 IKA65505:IKG65505 ITW65505:IUC65505 JDS65505:JDY65505 JNO65505:JNU65505 JXK65505:JXQ65505 KHG65505:KHM65505 KRC65505:KRI65505 LAY65505:LBE65505 LKU65505:LLA65505 LUQ65505:LUW65505 MEM65505:MES65505 MOI65505:MOO65505 MYE65505:MYK65505 NIA65505:NIG65505 NRW65505:NSC65505 OBS65505:OBY65505 OLO65505:OLU65505 OVK65505:OVQ65505 PFG65505:PFM65505 PPC65505:PPI65505 PYY65505:PZE65505 QIU65505:QJA65505 QSQ65505:QSW65505 RCM65505:RCS65505 RMI65505:RMO65505 RWE65505:RWK65505 SGA65505:SGG65505 SPW65505:SQC65505 SZS65505:SZY65505 TJO65505:TJU65505 TTK65505:TTQ65505 UDG65505:UDM65505 UNC65505:UNI65505 UWY65505:UXE65505 VGU65505:VHA65505 VQQ65505:VQW65505 WAM65505:WAS65505 WKI65505:WKO65505 WUE65505:WUK65505 L131040:R131040 HS131041:HY131041 RO131041:RU131041 ABK131041:ABQ131041 ALG131041:ALM131041 AVC131041:AVI131041 BEY131041:BFE131041 BOU131041:BPA131041 BYQ131041:BYW131041 CIM131041:CIS131041 CSI131041:CSO131041 DCE131041:DCK131041 DMA131041:DMG131041 DVW131041:DWC131041 EFS131041:EFY131041 EPO131041:EPU131041 EZK131041:EZQ131041 FJG131041:FJM131041 FTC131041:FTI131041 GCY131041:GDE131041 GMU131041:GNA131041 GWQ131041:GWW131041 HGM131041:HGS131041 HQI131041:HQO131041 IAE131041:IAK131041 IKA131041:IKG131041 ITW131041:IUC131041 JDS131041:JDY131041 JNO131041:JNU131041 JXK131041:JXQ131041 KHG131041:KHM131041 KRC131041:KRI131041 LAY131041:LBE131041 LKU131041:LLA131041 LUQ131041:LUW131041 MEM131041:MES131041 MOI131041:MOO131041 MYE131041:MYK131041 NIA131041:NIG131041 NRW131041:NSC131041 OBS131041:OBY131041 OLO131041:OLU131041 OVK131041:OVQ131041 PFG131041:PFM131041 PPC131041:PPI131041 PYY131041:PZE131041 QIU131041:QJA131041 QSQ131041:QSW131041 RCM131041:RCS131041 RMI131041:RMO131041 RWE131041:RWK131041 SGA131041:SGG131041 SPW131041:SQC131041 SZS131041:SZY131041 TJO131041:TJU131041 TTK131041:TTQ131041 UDG131041:UDM131041 UNC131041:UNI131041 UWY131041:UXE131041 VGU131041:VHA131041 VQQ131041:VQW131041 WAM131041:WAS131041 WKI131041:WKO131041 WUE131041:WUK131041 L196576:R196576 HS196577:HY196577 RO196577:RU196577 ABK196577:ABQ196577 ALG196577:ALM196577 AVC196577:AVI196577 BEY196577:BFE196577 BOU196577:BPA196577 BYQ196577:BYW196577 CIM196577:CIS196577 CSI196577:CSO196577 DCE196577:DCK196577 DMA196577:DMG196577 DVW196577:DWC196577 EFS196577:EFY196577 EPO196577:EPU196577 EZK196577:EZQ196577 FJG196577:FJM196577 FTC196577:FTI196577 GCY196577:GDE196577 GMU196577:GNA196577 GWQ196577:GWW196577 HGM196577:HGS196577 HQI196577:HQO196577 IAE196577:IAK196577 IKA196577:IKG196577 ITW196577:IUC196577 JDS196577:JDY196577 JNO196577:JNU196577 JXK196577:JXQ196577 KHG196577:KHM196577 KRC196577:KRI196577 LAY196577:LBE196577 LKU196577:LLA196577 LUQ196577:LUW196577 MEM196577:MES196577 MOI196577:MOO196577 MYE196577:MYK196577 NIA196577:NIG196577 NRW196577:NSC196577 OBS196577:OBY196577 OLO196577:OLU196577 OVK196577:OVQ196577 PFG196577:PFM196577 PPC196577:PPI196577 PYY196577:PZE196577 QIU196577:QJA196577 QSQ196577:QSW196577 RCM196577:RCS196577 RMI196577:RMO196577 RWE196577:RWK196577 SGA196577:SGG196577 SPW196577:SQC196577 SZS196577:SZY196577 TJO196577:TJU196577 TTK196577:TTQ196577 UDG196577:UDM196577 UNC196577:UNI196577 UWY196577:UXE196577 VGU196577:VHA196577 VQQ196577:VQW196577 WAM196577:WAS196577 WKI196577:WKO196577 WUE196577:WUK196577 L262112:R262112 HS262113:HY262113 RO262113:RU262113 ABK262113:ABQ262113 ALG262113:ALM262113 AVC262113:AVI262113 BEY262113:BFE262113 BOU262113:BPA262113 BYQ262113:BYW262113 CIM262113:CIS262113 CSI262113:CSO262113 DCE262113:DCK262113 DMA262113:DMG262113 DVW262113:DWC262113 EFS262113:EFY262113 EPO262113:EPU262113 EZK262113:EZQ262113 FJG262113:FJM262113 FTC262113:FTI262113 GCY262113:GDE262113 GMU262113:GNA262113 GWQ262113:GWW262113 HGM262113:HGS262113 HQI262113:HQO262113 IAE262113:IAK262113 IKA262113:IKG262113 ITW262113:IUC262113 JDS262113:JDY262113 JNO262113:JNU262113 JXK262113:JXQ262113 KHG262113:KHM262113 KRC262113:KRI262113 LAY262113:LBE262113 LKU262113:LLA262113 LUQ262113:LUW262113 MEM262113:MES262113 MOI262113:MOO262113 MYE262113:MYK262113 NIA262113:NIG262113 NRW262113:NSC262113 OBS262113:OBY262113 OLO262113:OLU262113 OVK262113:OVQ262113 PFG262113:PFM262113 PPC262113:PPI262113 PYY262113:PZE262113 QIU262113:QJA262113 QSQ262113:QSW262113 RCM262113:RCS262113 RMI262113:RMO262113 RWE262113:RWK262113 SGA262113:SGG262113 SPW262113:SQC262113 SZS262113:SZY262113 TJO262113:TJU262113 TTK262113:TTQ262113 UDG262113:UDM262113 UNC262113:UNI262113 UWY262113:UXE262113 VGU262113:VHA262113 VQQ262113:VQW262113 WAM262113:WAS262113 WKI262113:WKO262113 WUE262113:WUK262113 L327648:R327648 HS327649:HY327649 RO327649:RU327649 ABK327649:ABQ327649 ALG327649:ALM327649 AVC327649:AVI327649 BEY327649:BFE327649 BOU327649:BPA327649 BYQ327649:BYW327649 CIM327649:CIS327649 CSI327649:CSO327649 DCE327649:DCK327649 DMA327649:DMG327649 DVW327649:DWC327649 EFS327649:EFY327649 EPO327649:EPU327649 EZK327649:EZQ327649 FJG327649:FJM327649 FTC327649:FTI327649 GCY327649:GDE327649 GMU327649:GNA327649 GWQ327649:GWW327649 HGM327649:HGS327649 HQI327649:HQO327649 IAE327649:IAK327649 IKA327649:IKG327649 ITW327649:IUC327649 JDS327649:JDY327649 JNO327649:JNU327649 JXK327649:JXQ327649 KHG327649:KHM327649 KRC327649:KRI327649 LAY327649:LBE327649 LKU327649:LLA327649 LUQ327649:LUW327649 MEM327649:MES327649 MOI327649:MOO327649 MYE327649:MYK327649 NIA327649:NIG327649 NRW327649:NSC327649 OBS327649:OBY327649 OLO327649:OLU327649 OVK327649:OVQ327649 PFG327649:PFM327649 PPC327649:PPI327649 PYY327649:PZE327649 QIU327649:QJA327649 QSQ327649:QSW327649 RCM327649:RCS327649 RMI327649:RMO327649 RWE327649:RWK327649 SGA327649:SGG327649 SPW327649:SQC327649 SZS327649:SZY327649 TJO327649:TJU327649 TTK327649:TTQ327649 UDG327649:UDM327649 UNC327649:UNI327649 UWY327649:UXE327649 VGU327649:VHA327649 VQQ327649:VQW327649 WAM327649:WAS327649 WKI327649:WKO327649 WUE327649:WUK327649 L393184:R393184 HS393185:HY393185 RO393185:RU393185 ABK393185:ABQ393185 ALG393185:ALM393185 AVC393185:AVI393185 BEY393185:BFE393185 BOU393185:BPA393185 BYQ393185:BYW393185 CIM393185:CIS393185 CSI393185:CSO393185 DCE393185:DCK393185 DMA393185:DMG393185 DVW393185:DWC393185 EFS393185:EFY393185 EPO393185:EPU393185 EZK393185:EZQ393185 FJG393185:FJM393185 FTC393185:FTI393185 GCY393185:GDE393185 GMU393185:GNA393185 GWQ393185:GWW393185 HGM393185:HGS393185 HQI393185:HQO393185 IAE393185:IAK393185 IKA393185:IKG393185 ITW393185:IUC393185 JDS393185:JDY393185 JNO393185:JNU393185 JXK393185:JXQ393185 KHG393185:KHM393185 KRC393185:KRI393185 LAY393185:LBE393185 LKU393185:LLA393185 LUQ393185:LUW393185 MEM393185:MES393185 MOI393185:MOO393185 MYE393185:MYK393185 NIA393185:NIG393185 NRW393185:NSC393185 OBS393185:OBY393185 OLO393185:OLU393185 OVK393185:OVQ393185 PFG393185:PFM393185 PPC393185:PPI393185 PYY393185:PZE393185 QIU393185:QJA393185 QSQ393185:QSW393185 RCM393185:RCS393185 RMI393185:RMO393185 RWE393185:RWK393185 SGA393185:SGG393185 SPW393185:SQC393185 SZS393185:SZY393185 TJO393185:TJU393185 TTK393185:TTQ393185 UDG393185:UDM393185 UNC393185:UNI393185 UWY393185:UXE393185 VGU393185:VHA393185 VQQ393185:VQW393185 WAM393185:WAS393185 WKI393185:WKO393185 WUE393185:WUK393185 L458720:R458720 HS458721:HY458721 RO458721:RU458721 ABK458721:ABQ458721 ALG458721:ALM458721 AVC458721:AVI458721 BEY458721:BFE458721 BOU458721:BPA458721 BYQ458721:BYW458721 CIM458721:CIS458721 CSI458721:CSO458721 DCE458721:DCK458721 DMA458721:DMG458721 DVW458721:DWC458721 EFS458721:EFY458721 EPO458721:EPU458721 EZK458721:EZQ458721 FJG458721:FJM458721 FTC458721:FTI458721 GCY458721:GDE458721 GMU458721:GNA458721 GWQ458721:GWW458721 HGM458721:HGS458721 HQI458721:HQO458721 IAE458721:IAK458721 IKA458721:IKG458721 ITW458721:IUC458721 JDS458721:JDY458721 JNO458721:JNU458721 JXK458721:JXQ458721 KHG458721:KHM458721 KRC458721:KRI458721 LAY458721:LBE458721 LKU458721:LLA458721 LUQ458721:LUW458721 MEM458721:MES458721 MOI458721:MOO458721 MYE458721:MYK458721 NIA458721:NIG458721 NRW458721:NSC458721 OBS458721:OBY458721 OLO458721:OLU458721 OVK458721:OVQ458721 PFG458721:PFM458721 PPC458721:PPI458721 PYY458721:PZE458721 QIU458721:QJA458721 QSQ458721:QSW458721 RCM458721:RCS458721 RMI458721:RMO458721 RWE458721:RWK458721 SGA458721:SGG458721 SPW458721:SQC458721 SZS458721:SZY458721 TJO458721:TJU458721 TTK458721:TTQ458721 UDG458721:UDM458721 UNC458721:UNI458721 UWY458721:UXE458721 VGU458721:VHA458721 VQQ458721:VQW458721 WAM458721:WAS458721 WKI458721:WKO458721 WUE458721:WUK458721 L524256:R524256 HS524257:HY524257 RO524257:RU524257 ABK524257:ABQ524257 ALG524257:ALM524257 AVC524257:AVI524257 BEY524257:BFE524257 BOU524257:BPA524257 BYQ524257:BYW524257 CIM524257:CIS524257 CSI524257:CSO524257 DCE524257:DCK524257 DMA524257:DMG524257 DVW524257:DWC524257 EFS524257:EFY524257 EPO524257:EPU524257 EZK524257:EZQ524257 FJG524257:FJM524257 FTC524257:FTI524257 GCY524257:GDE524257 GMU524257:GNA524257 GWQ524257:GWW524257 HGM524257:HGS524257 HQI524257:HQO524257 IAE524257:IAK524257 IKA524257:IKG524257 ITW524257:IUC524257 JDS524257:JDY524257 JNO524257:JNU524257 JXK524257:JXQ524257 KHG524257:KHM524257 KRC524257:KRI524257 LAY524257:LBE524257 LKU524257:LLA524257 LUQ524257:LUW524257 MEM524257:MES524257 MOI524257:MOO524257 MYE524257:MYK524257 NIA524257:NIG524257 NRW524257:NSC524257 OBS524257:OBY524257 OLO524257:OLU524257 OVK524257:OVQ524257 PFG524257:PFM524257 PPC524257:PPI524257 PYY524257:PZE524257 QIU524257:QJA524257 QSQ524257:QSW524257 RCM524257:RCS524257 RMI524257:RMO524257 RWE524257:RWK524257 SGA524257:SGG524257 SPW524257:SQC524257 SZS524257:SZY524257 TJO524257:TJU524257 TTK524257:TTQ524257 UDG524257:UDM524257 UNC524257:UNI524257 UWY524257:UXE524257 VGU524257:VHA524257 VQQ524257:VQW524257 WAM524257:WAS524257 WKI524257:WKO524257 WUE524257:WUK524257 L589792:R589792 HS589793:HY589793 RO589793:RU589793 ABK589793:ABQ589793 ALG589793:ALM589793 AVC589793:AVI589793 BEY589793:BFE589793 BOU589793:BPA589793 BYQ589793:BYW589793 CIM589793:CIS589793 CSI589793:CSO589793 DCE589793:DCK589793 DMA589793:DMG589793 DVW589793:DWC589793 EFS589793:EFY589793 EPO589793:EPU589793 EZK589793:EZQ589793 FJG589793:FJM589793 FTC589793:FTI589793 GCY589793:GDE589793 GMU589793:GNA589793 GWQ589793:GWW589793 HGM589793:HGS589793 HQI589793:HQO589793 IAE589793:IAK589793 IKA589793:IKG589793 ITW589793:IUC589793 JDS589793:JDY589793 JNO589793:JNU589793 JXK589793:JXQ589793 KHG589793:KHM589793 KRC589793:KRI589793 LAY589793:LBE589793 LKU589793:LLA589793 LUQ589793:LUW589793 MEM589793:MES589793 MOI589793:MOO589793 MYE589793:MYK589793 NIA589793:NIG589793 NRW589793:NSC589793 OBS589793:OBY589793 OLO589793:OLU589793 OVK589793:OVQ589793 PFG589793:PFM589793 PPC589793:PPI589793 PYY589793:PZE589793 QIU589793:QJA589793 QSQ589793:QSW589793 RCM589793:RCS589793 RMI589793:RMO589793 RWE589793:RWK589793 SGA589793:SGG589793 SPW589793:SQC589793 SZS589793:SZY589793 TJO589793:TJU589793 TTK589793:TTQ589793 UDG589793:UDM589793 UNC589793:UNI589793 UWY589793:UXE589793 VGU589793:VHA589793 VQQ589793:VQW589793 WAM589793:WAS589793 WKI589793:WKO589793 WUE589793:WUK589793 L655328:R655328 HS655329:HY655329 RO655329:RU655329 ABK655329:ABQ655329 ALG655329:ALM655329 AVC655329:AVI655329 BEY655329:BFE655329 BOU655329:BPA655329 BYQ655329:BYW655329 CIM655329:CIS655329 CSI655329:CSO655329 DCE655329:DCK655329 DMA655329:DMG655329 DVW655329:DWC655329 EFS655329:EFY655329 EPO655329:EPU655329 EZK655329:EZQ655329 FJG655329:FJM655329 FTC655329:FTI655329 GCY655329:GDE655329 GMU655329:GNA655329 GWQ655329:GWW655329 HGM655329:HGS655329 HQI655329:HQO655329 IAE655329:IAK655329 IKA655329:IKG655329 ITW655329:IUC655329 JDS655329:JDY655329 JNO655329:JNU655329 JXK655329:JXQ655329 KHG655329:KHM655329 KRC655329:KRI655329 LAY655329:LBE655329 LKU655329:LLA655329 LUQ655329:LUW655329 MEM655329:MES655329 MOI655329:MOO655329 MYE655329:MYK655329 NIA655329:NIG655329 NRW655329:NSC655329 OBS655329:OBY655329 OLO655329:OLU655329 OVK655329:OVQ655329 PFG655329:PFM655329 PPC655329:PPI655329 PYY655329:PZE655329 QIU655329:QJA655329 QSQ655329:QSW655329 RCM655329:RCS655329 RMI655329:RMO655329 RWE655329:RWK655329 SGA655329:SGG655329 SPW655329:SQC655329 SZS655329:SZY655329 TJO655329:TJU655329 TTK655329:TTQ655329 UDG655329:UDM655329 UNC655329:UNI655329 UWY655329:UXE655329 VGU655329:VHA655329 VQQ655329:VQW655329 WAM655329:WAS655329 WKI655329:WKO655329 WUE655329:WUK655329 L720864:R720864 HS720865:HY720865 RO720865:RU720865 ABK720865:ABQ720865 ALG720865:ALM720865 AVC720865:AVI720865 BEY720865:BFE720865 BOU720865:BPA720865 BYQ720865:BYW720865 CIM720865:CIS720865 CSI720865:CSO720865 DCE720865:DCK720865 DMA720865:DMG720865 DVW720865:DWC720865 EFS720865:EFY720865 EPO720865:EPU720865 EZK720865:EZQ720865 FJG720865:FJM720865 FTC720865:FTI720865 GCY720865:GDE720865 GMU720865:GNA720865 GWQ720865:GWW720865 HGM720865:HGS720865 HQI720865:HQO720865 IAE720865:IAK720865 IKA720865:IKG720865 ITW720865:IUC720865 JDS720865:JDY720865 JNO720865:JNU720865 JXK720865:JXQ720865 KHG720865:KHM720865 KRC720865:KRI720865 LAY720865:LBE720865 LKU720865:LLA720865 LUQ720865:LUW720865 MEM720865:MES720865 MOI720865:MOO720865 MYE720865:MYK720865 NIA720865:NIG720865 NRW720865:NSC720865 OBS720865:OBY720865 OLO720865:OLU720865 OVK720865:OVQ720865 PFG720865:PFM720865 PPC720865:PPI720865 PYY720865:PZE720865 QIU720865:QJA720865 QSQ720865:QSW720865 RCM720865:RCS720865 RMI720865:RMO720865 RWE720865:RWK720865 SGA720865:SGG720865 SPW720865:SQC720865 SZS720865:SZY720865 TJO720865:TJU720865 TTK720865:TTQ720865 UDG720865:UDM720865 UNC720865:UNI720865 UWY720865:UXE720865 VGU720865:VHA720865 VQQ720865:VQW720865 WAM720865:WAS720865 WKI720865:WKO720865 WUE720865:WUK720865 L786400:R786400 HS786401:HY786401 RO786401:RU786401 ABK786401:ABQ786401 ALG786401:ALM786401 AVC786401:AVI786401 BEY786401:BFE786401 BOU786401:BPA786401 BYQ786401:BYW786401 CIM786401:CIS786401 CSI786401:CSO786401 DCE786401:DCK786401 DMA786401:DMG786401 DVW786401:DWC786401 EFS786401:EFY786401 EPO786401:EPU786401 EZK786401:EZQ786401 FJG786401:FJM786401 FTC786401:FTI786401 GCY786401:GDE786401 GMU786401:GNA786401 GWQ786401:GWW786401 HGM786401:HGS786401 HQI786401:HQO786401 IAE786401:IAK786401 IKA786401:IKG786401 ITW786401:IUC786401 JDS786401:JDY786401 JNO786401:JNU786401 JXK786401:JXQ786401 KHG786401:KHM786401 KRC786401:KRI786401 LAY786401:LBE786401 LKU786401:LLA786401 LUQ786401:LUW786401 MEM786401:MES786401 MOI786401:MOO786401 MYE786401:MYK786401 NIA786401:NIG786401 NRW786401:NSC786401 OBS786401:OBY786401 OLO786401:OLU786401 OVK786401:OVQ786401 PFG786401:PFM786401 PPC786401:PPI786401 PYY786401:PZE786401 QIU786401:QJA786401 QSQ786401:QSW786401 RCM786401:RCS786401 RMI786401:RMO786401 RWE786401:RWK786401 SGA786401:SGG786401 SPW786401:SQC786401 SZS786401:SZY786401 TJO786401:TJU786401 TTK786401:TTQ786401 UDG786401:UDM786401 UNC786401:UNI786401 UWY786401:UXE786401 VGU786401:VHA786401 VQQ786401:VQW786401 WAM786401:WAS786401 WKI786401:WKO786401 WUE786401:WUK786401 L851936:R851936 HS851937:HY851937 RO851937:RU851937 ABK851937:ABQ851937 ALG851937:ALM851937 AVC851937:AVI851937 BEY851937:BFE851937 BOU851937:BPA851937 BYQ851937:BYW851937 CIM851937:CIS851937 CSI851937:CSO851937 DCE851937:DCK851937 DMA851937:DMG851937 DVW851937:DWC851937 EFS851937:EFY851937 EPO851937:EPU851937 EZK851937:EZQ851937 FJG851937:FJM851937 FTC851937:FTI851937 GCY851937:GDE851937 GMU851937:GNA851937 GWQ851937:GWW851937 HGM851937:HGS851937 HQI851937:HQO851937 IAE851937:IAK851937 IKA851937:IKG851937 ITW851937:IUC851937 JDS851937:JDY851937 JNO851937:JNU851937 JXK851937:JXQ851937 KHG851937:KHM851937 KRC851937:KRI851937 LAY851937:LBE851937 LKU851937:LLA851937 LUQ851937:LUW851937 MEM851937:MES851937 MOI851937:MOO851937 MYE851937:MYK851937 NIA851937:NIG851937 NRW851937:NSC851937 OBS851937:OBY851937 OLO851937:OLU851937 OVK851937:OVQ851937 PFG851937:PFM851937 PPC851937:PPI851937 PYY851937:PZE851937 QIU851937:QJA851937 QSQ851937:QSW851937 RCM851937:RCS851937 RMI851937:RMO851937 RWE851937:RWK851937 SGA851937:SGG851937 SPW851937:SQC851937 SZS851937:SZY851937 TJO851937:TJU851937 TTK851937:TTQ851937 UDG851937:UDM851937 UNC851937:UNI851937 UWY851937:UXE851937 VGU851937:VHA851937 VQQ851937:VQW851937 WAM851937:WAS851937 WKI851937:WKO851937 WUE851937:WUK851937 L917472:R917472 HS917473:HY917473 RO917473:RU917473 ABK917473:ABQ917473 ALG917473:ALM917473 AVC917473:AVI917473 BEY917473:BFE917473 BOU917473:BPA917473 BYQ917473:BYW917473 CIM917473:CIS917473 CSI917473:CSO917473 DCE917473:DCK917473 DMA917473:DMG917473 DVW917473:DWC917473 EFS917473:EFY917473 EPO917473:EPU917473 EZK917473:EZQ917473 FJG917473:FJM917473 FTC917473:FTI917473 GCY917473:GDE917473 GMU917473:GNA917473 GWQ917473:GWW917473 HGM917473:HGS917473 HQI917473:HQO917473 IAE917473:IAK917473 IKA917473:IKG917473 ITW917473:IUC917473 JDS917473:JDY917473 JNO917473:JNU917473 JXK917473:JXQ917473 KHG917473:KHM917473 KRC917473:KRI917473 LAY917473:LBE917473 LKU917473:LLA917473 LUQ917473:LUW917473 MEM917473:MES917473 MOI917473:MOO917473 MYE917473:MYK917473 NIA917473:NIG917473 NRW917473:NSC917473 OBS917473:OBY917473 OLO917473:OLU917473 OVK917473:OVQ917473 PFG917473:PFM917473 PPC917473:PPI917473 PYY917473:PZE917473 QIU917473:QJA917473 QSQ917473:QSW917473 RCM917473:RCS917473 RMI917473:RMO917473 RWE917473:RWK917473 SGA917473:SGG917473 SPW917473:SQC917473 SZS917473:SZY917473 TJO917473:TJU917473 TTK917473:TTQ917473 UDG917473:UDM917473 UNC917473:UNI917473 UWY917473:UXE917473 VGU917473:VHA917473 VQQ917473:VQW917473 WAM917473:WAS917473 WKI917473:WKO917473 WUE917473:WUK917473 L983008:R983008 HS983009:HY983009 RO983009:RU983009 ABK983009:ABQ983009 ALG983009:ALM983009 AVC983009:AVI983009 BEY983009:BFE983009 BOU983009:BPA983009 BYQ983009:BYW983009 CIM983009:CIS983009 CSI983009:CSO983009 DCE983009:DCK983009 DMA983009:DMG983009 DVW983009:DWC983009 EFS983009:EFY983009 EPO983009:EPU983009 EZK983009:EZQ983009 FJG983009:FJM983009 FTC983009:FTI983009 GCY983009:GDE983009 GMU983009:GNA983009 GWQ983009:GWW983009 HGM983009:HGS983009 HQI983009:HQO983009 IAE983009:IAK983009 IKA983009:IKG983009 ITW983009:IUC983009 JDS983009:JDY983009 JNO983009:JNU983009 JXK983009:JXQ983009 KHG983009:KHM983009 KRC983009:KRI983009 LAY983009:LBE983009 LKU983009:LLA983009 LUQ983009:LUW983009 MEM983009:MES983009 MOI983009:MOO983009 MYE983009:MYK983009 NIA983009:NIG983009 NRW983009:NSC983009 OBS983009:OBY983009 OLO983009:OLU983009 OVK983009:OVQ983009 PFG983009:PFM983009 PPC983009:PPI983009 PYY983009:PZE983009 QIU983009:QJA983009 QSQ983009:QSW983009 RCM983009:RCS983009 RMI983009:RMO983009 RWE983009:RWK983009 SGA983009:SGG983009 SPW983009:SQC983009 SZS983009:SZY983009 TJO983009:TJU983009 TTK983009:TTQ983009 UDG983009:UDM983009 UNC983009:UNI983009 UWY983009:UXE983009 VGU983009:VHA983009 VQQ983009:VQW983009 WAM983009:WAS983009 WKI983009:WKO983009 WUE983009:WUK983009 IV65564:IY65566 SR65564:SU65566 ACN65564:ACQ65566 AMJ65564:AMM65566 AWF65564:AWI65566 BGB65564:BGE65566 BPX65564:BQA65566 BZT65564:BZW65566 CJP65564:CJS65566 CTL65564:CTO65566 DDH65564:DDK65566 DND65564:DNG65566 DWZ65564:DXC65566 EGV65564:EGY65566 EQR65564:EQU65566 FAN65564:FAQ65566 FKJ65564:FKM65566 FUF65564:FUI65566 GEB65564:GEE65566 GNX65564:GOA65566 GXT65564:GXW65566 HHP65564:HHS65566 HRL65564:HRO65566 IBH65564:IBK65566 ILD65564:ILG65566 IUZ65564:IVC65566 JEV65564:JEY65566 JOR65564:JOU65566 JYN65564:JYQ65566 KIJ65564:KIM65566 KSF65564:KSI65566 LCB65564:LCE65566 LLX65564:LMA65566 LVT65564:LVW65566 MFP65564:MFS65566 MPL65564:MPO65566 MZH65564:MZK65566 NJD65564:NJG65566 NSZ65564:NTC65566 OCV65564:OCY65566 OMR65564:OMU65566 OWN65564:OWQ65566 PGJ65564:PGM65566 PQF65564:PQI65566 QAB65564:QAE65566 QJX65564:QKA65566 QTT65564:QTW65566 RDP65564:RDS65566 RNL65564:RNO65566 RXH65564:RXK65566 SHD65564:SHG65566 SQZ65564:SRC65566 TAV65564:TAY65566 TKR65564:TKU65566 TUN65564:TUQ65566 UEJ65564:UEM65566 UOF65564:UOI65566 UYB65564:UYE65566 VHX65564:VIA65566 VRT65564:VRW65566 WBP65564:WBS65566 WLL65564:WLO65566 WVH65564:WVK65566 IV131100:IY131102 SR131100:SU131102 ACN131100:ACQ131102 AMJ131100:AMM131102 AWF131100:AWI131102 BGB131100:BGE131102 BPX131100:BQA131102 BZT131100:BZW131102 CJP131100:CJS131102 CTL131100:CTO131102 DDH131100:DDK131102 DND131100:DNG131102 DWZ131100:DXC131102 EGV131100:EGY131102 EQR131100:EQU131102 FAN131100:FAQ131102 FKJ131100:FKM131102 FUF131100:FUI131102 GEB131100:GEE131102 GNX131100:GOA131102 GXT131100:GXW131102 HHP131100:HHS131102 HRL131100:HRO131102 IBH131100:IBK131102 ILD131100:ILG131102 IUZ131100:IVC131102 JEV131100:JEY131102 JOR131100:JOU131102 JYN131100:JYQ131102 KIJ131100:KIM131102 KSF131100:KSI131102 LCB131100:LCE131102 LLX131100:LMA131102 LVT131100:LVW131102 MFP131100:MFS131102 MPL131100:MPO131102 MZH131100:MZK131102 NJD131100:NJG131102 NSZ131100:NTC131102 OCV131100:OCY131102 OMR131100:OMU131102 OWN131100:OWQ131102 PGJ131100:PGM131102 PQF131100:PQI131102 QAB131100:QAE131102 QJX131100:QKA131102 QTT131100:QTW131102 RDP131100:RDS131102 RNL131100:RNO131102 RXH131100:RXK131102 SHD131100:SHG131102 SQZ131100:SRC131102 TAV131100:TAY131102 TKR131100:TKU131102 TUN131100:TUQ131102 UEJ131100:UEM131102 UOF131100:UOI131102 UYB131100:UYE131102 VHX131100:VIA131102 VRT131100:VRW131102 WBP131100:WBS131102 WLL131100:WLO131102 WVH131100:WVK131102 IV196636:IY196638 SR196636:SU196638 ACN196636:ACQ196638 AMJ196636:AMM196638 AWF196636:AWI196638 BGB196636:BGE196638 BPX196636:BQA196638 BZT196636:BZW196638 CJP196636:CJS196638 CTL196636:CTO196638 DDH196636:DDK196638 DND196636:DNG196638 DWZ196636:DXC196638 EGV196636:EGY196638 EQR196636:EQU196638 FAN196636:FAQ196638 FKJ196636:FKM196638 FUF196636:FUI196638 GEB196636:GEE196638 GNX196636:GOA196638 GXT196636:GXW196638 HHP196636:HHS196638 HRL196636:HRO196638 IBH196636:IBK196638 ILD196636:ILG196638 IUZ196636:IVC196638 JEV196636:JEY196638 JOR196636:JOU196638 JYN196636:JYQ196638 KIJ196636:KIM196638 KSF196636:KSI196638 LCB196636:LCE196638 LLX196636:LMA196638 LVT196636:LVW196638 MFP196636:MFS196638 MPL196636:MPO196638 MZH196636:MZK196638 NJD196636:NJG196638 NSZ196636:NTC196638 OCV196636:OCY196638 OMR196636:OMU196638 OWN196636:OWQ196638 PGJ196636:PGM196638 PQF196636:PQI196638 QAB196636:QAE196638 QJX196636:QKA196638 QTT196636:QTW196638 RDP196636:RDS196638 RNL196636:RNO196638 RXH196636:RXK196638 SHD196636:SHG196638 SQZ196636:SRC196638 TAV196636:TAY196638 TKR196636:TKU196638 TUN196636:TUQ196638 UEJ196636:UEM196638 UOF196636:UOI196638 UYB196636:UYE196638 VHX196636:VIA196638 VRT196636:VRW196638 WBP196636:WBS196638 WLL196636:WLO196638 WVH196636:WVK196638 IV262172:IY262174 SR262172:SU262174 ACN262172:ACQ262174 AMJ262172:AMM262174 AWF262172:AWI262174 BGB262172:BGE262174 BPX262172:BQA262174 BZT262172:BZW262174 CJP262172:CJS262174 CTL262172:CTO262174 DDH262172:DDK262174 DND262172:DNG262174 DWZ262172:DXC262174 EGV262172:EGY262174 EQR262172:EQU262174 FAN262172:FAQ262174 FKJ262172:FKM262174 FUF262172:FUI262174 GEB262172:GEE262174 GNX262172:GOA262174 GXT262172:GXW262174 HHP262172:HHS262174 HRL262172:HRO262174 IBH262172:IBK262174 ILD262172:ILG262174 IUZ262172:IVC262174 JEV262172:JEY262174 JOR262172:JOU262174 JYN262172:JYQ262174 KIJ262172:KIM262174 KSF262172:KSI262174 LCB262172:LCE262174 LLX262172:LMA262174 LVT262172:LVW262174 MFP262172:MFS262174 MPL262172:MPO262174 MZH262172:MZK262174 NJD262172:NJG262174 NSZ262172:NTC262174 OCV262172:OCY262174 OMR262172:OMU262174 OWN262172:OWQ262174 PGJ262172:PGM262174 PQF262172:PQI262174 QAB262172:QAE262174 QJX262172:QKA262174 QTT262172:QTW262174 RDP262172:RDS262174 RNL262172:RNO262174 RXH262172:RXK262174 SHD262172:SHG262174 SQZ262172:SRC262174 TAV262172:TAY262174 TKR262172:TKU262174 TUN262172:TUQ262174 UEJ262172:UEM262174 UOF262172:UOI262174 UYB262172:UYE262174 VHX262172:VIA262174 VRT262172:VRW262174 WBP262172:WBS262174 WLL262172:WLO262174 WVH262172:WVK262174 IV327708:IY327710 SR327708:SU327710 ACN327708:ACQ327710 AMJ327708:AMM327710 AWF327708:AWI327710 BGB327708:BGE327710 BPX327708:BQA327710 BZT327708:BZW327710 CJP327708:CJS327710 CTL327708:CTO327710 DDH327708:DDK327710 DND327708:DNG327710 DWZ327708:DXC327710 EGV327708:EGY327710 EQR327708:EQU327710 FAN327708:FAQ327710 FKJ327708:FKM327710 FUF327708:FUI327710 GEB327708:GEE327710 GNX327708:GOA327710 GXT327708:GXW327710 HHP327708:HHS327710 HRL327708:HRO327710 IBH327708:IBK327710 ILD327708:ILG327710 IUZ327708:IVC327710 JEV327708:JEY327710 JOR327708:JOU327710 JYN327708:JYQ327710 KIJ327708:KIM327710 KSF327708:KSI327710 LCB327708:LCE327710 LLX327708:LMA327710 LVT327708:LVW327710 MFP327708:MFS327710 MPL327708:MPO327710 MZH327708:MZK327710 NJD327708:NJG327710 NSZ327708:NTC327710 OCV327708:OCY327710 OMR327708:OMU327710 OWN327708:OWQ327710 PGJ327708:PGM327710 PQF327708:PQI327710 QAB327708:QAE327710 QJX327708:QKA327710 QTT327708:QTW327710 RDP327708:RDS327710 RNL327708:RNO327710 RXH327708:RXK327710 SHD327708:SHG327710 SQZ327708:SRC327710 TAV327708:TAY327710 TKR327708:TKU327710 TUN327708:TUQ327710 UEJ327708:UEM327710 UOF327708:UOI327710 UYB327708:UYE327710 VHX327708:VIA327710 VRT327708:VRW327710 WBP327708:WBS327710 WLL327708:WLO327710 WVH327708:WVK327710 IV393244:IY393246 SR393244:SU393246 ACN393244:ACQ393246 AMJ393244:AMM393246 AWF393244:AWI393246 BGB393244:BGE393246 BPX393244:BQA393246 BZT393244:BZW393246 CJP393244:CJS393246 CTL393244:CTO393246 DDH393244:DDK393246 DND393244:DNG393246 DWZ393244:DXC393246 EGV393244:EGY393246 EQR393244:EQU393246 FAN393244:FAQ393246 FKJ393244:FKM393246 FUF393244:FUI393246 GEB393244:GEE393246 GNX393244:GOA393246 GXT393244:GXW393246 HHP393244:HHS393246 HRL393244:HRO393246 IBH393244:IBK393246 ILD393244:ILG393246 IUZ393244:IVC393246 JEV393244:JEY393246 JOR393244:JOU393246 JYN393244:JYQ393246 KIJ393244:KIM393246 KSF393244:KSI393246 LCB393244:LCE393246 LLX393244:LMA393246 LVT393244:LVW393246 MFP393244:MFS393246 MPL393244:MPO393246 MZH393244:MZK393246 NJD393244:NJG393246 NSZ393244:NTC393246 OCV393244:OCY393246 OMR393244:OMU393246 OWN393244:OWQ393246 PGJ393244:PGM393246 PQF393244:PQI393246 QAB393244:QAE393246 QJX393244:QKA393246 QTT393244:QTW393246 RDP393244:RDS393246 RNL393244:RNO393246 RXH393244:RXK393246 SHD393244:SHG393246 SQZ393244:SRC393246 TAV393244:TAY393246 TKR393244:TKU393246 TUN393244:TUQ393246 UEJ393244:UEM393246 UOF393244:UOI393246 UYB393244:UYE393246 VHX393244:VIA393246 VRT393244:VRW393246 WBP393244:WBS393246 WLL393244:WLO393246 WVH393244:WVK393246 IV458780:IY458782 SR458780:SU458782 ACN458780:ACQ458782 AMJ458780:AMM458782 AWF458780:AWI458782 BGB458780:BGE458782 BPX458780:BQA458782 BZT458780:BZW458782 CJP458780:CJS458782 CTL458780:CTO458782 DDH458780:DDK458782 DND458780:DNG458782 DWZ458780:DXC458782 EGV458780:EGY458782 EQR458780:EQU458782 FAN458780:FAQ458782 FKJ458780:FKM458782 FUF458780:FUI458782 GEB458780:GEE458782 GNX458780:GOA458782 GXT458780:GXW458782 HHP458780:HHS458782 HRL458780:HRO458782 IBH458780:IBK458782 ILD458780:ILG458782 IUZ458780:IVC458782 JEV458780:JEY458782 JOR458780:JOU458782 JYN458780:JYQ458782 KIJ458780:KIM458782 KSF458780:KSI458782 LCB458780:LCE458782 LLX458780:LMA458782 LVT458780:LVW458782 MFP458780:MFS458782 MPL458780:MPO458782 MZH458780:MZK458782 NJD458780:NJG458782 NSZ458780:NTC458782 OCV458780:OCY458782 OMR458780:OMU458782 OWN458780:OWQ458782 PGJ458780:PGM458782 PQF458780:PQI458782 QAB458780:QAE458782 QJX458780:QKA458782 QTT458780:QTW458782 RDP458780:RDS458782 RNL458780:RNO458782 RXH458780:RXK458782 SHD458780:SHG458782 SQZ458780:SRC458782 TAV458780:TAY458782 TKR458780:TKU458782 TUN458780:TUQ458782 UEJ458780:UEM458782 UOF458780:UOI458782 UYB458780:UYE458782 VHX458780:VIA458782 VRT458780:VRW458782 WBP458780:WBS458782 WLL458780:WLO458782 WVH458780:WVK458782 IV524316:IY524318 SR524316:SU524318 ACN524316:ACQ524318 AMJ524316:AMM524318 AWF524316:AWI524318 BGB524316:BGE524318 BPX524316:BQA524318 BZT524316:BZW524318 CJP524316:CJS524318 CTL524316:CTO524318 DDH524316:DDK524318 DND524316:DNG524318 DWZ524316:DXC524318 EGV524316:EGY524318 EQR524316:EQU524318 FAN524316:FAQ524318 FKJ524316:FKM524318 FUF524316:FUI524318 GEB524316:GEE524318 GNX524316:GOA524318 GXT524316:GXW524318 HHP524316:HHS524318 HRL524316:HRO524318 IBH524316:IBK524318 ILD524316:ILG524318 IUZ524316:IVC524318 JEV524316:JEY524318 JOR524316:JOU524318 JYN524316:JYQ524318 KIJ524316:KIM524318 KSF524316:KSI524318 LCB524316:LCE524318 LLX524316:LMA524318 LVT524316:LVW524318 MFP524316:MFS524318 MPL524316:MPO524318 MZH524316:MZK524318 NJD524316:NJG524318 NSZ524316:NTC524318 OCV524316:OCY524318 OMR524316:OMU524318 OWN524316:OWQ524318 PGJ524316:PGM524318 PQF524316:PQI524318 QAB524316:QAE524318 QJX524316:QKA524318 QTT524316:QTW524318 RDP524316:RDS524318 RNL524316:RNO524318 RXH524316:RXK524318 SHD524316:SHG524318 SQZ524316:SRC524318 TAV524316:TAY524318 TKR524316:TKU524318 TUN524316:TUQ524318 UEJ524316:UEM524318 UOF524316:UOI524318 UYB524316:UYE524318 VHX524316:VIA524318 VRT524316:VRW524318 WBP524316:WBS524318 WLL524316:WLO524318 WVH524316:WVK524318 IV589852:IY589854 SR589852:SU589854 ACN589852:ACQ589854 AMJ589852:AMM589854 AWF589852:AWI589854 BGB589852:BGE589854 BPX589852:BQA589854 BZT589852:BZW589854 CJP589852:CJS589854 CTL589852:CTO589854 DDH589852:DDK589854 DND589852:DNG589854 DWZ589852:DXC589854 EGV589852:EGY589854 EQR589852:EQU589854 FAN589852:FAQ589854 FKJ589852:FKM589854 FUF589852:FUI589854 GEB589852:GEE589854 GNX589852:GOA589854 GXT589852:GXW589854 HHP589852:HHS589854 HRL589852:HRO589854 IBH589852:IBK589854 ILD589852:ILG589854 IUZ589852:IVC589854 JEV589852:JEY589854 JOR589852:JOU589854 JYN589852:JYQ589854 KIJ589852:KIM589854 KSF589852:KSI589854 LCB589852:LCE589854 LLX589852:LMA589854 LVT589852:LVW589854 MFP589852:MFS589854 MPL589852:MPO589854 MZH589852:MZK589854 NJD589852:NJG589854 NSZ589852:NTC589854 OCV589852:OCY589854 OMR589852:OMU589854 OWN589852:OWQ589854 PGJ589852:PGM589854 PQF589852:PQI589854 QAB589852:QAE589854 QJX589852:QKA589854 QTT589852:QTW589854 RDP589852:RDS589854 RNL589852:RNO589854 RXH589852:RXK589854 SHD589852:SHG589854 SQZ589852:SRC589854 TAV589852:TAY589854 TKR589852:TKU589854 TUN589852:TUQ589854 UEJ589852:UEM589854 UOF589852:UOI589854 UYB589852:UYE589854 VHX589852:VIA589854 VRT589852:VRW589854 WBP589852:WBS589854 WLL589852:WLO589854 WVH589852:WVK589854 IV655388:IY655390 SR655388:SU655390 ACN655388:ACQ655390 AMJ655388:AMM655390 AWF655388:AWI655390 BGB655388:BGE655390 BPX655388:BQA655390 BZT655388:BZW655390 CJP655388:CJS655390 CTL655388:CTO655390 DDH655388:DDK655390 DND655388:DNG655390 DWZ655388:DXC655390 EGV655388:EGY655390 EQR655388:EQU655390 FAN655388:FAQ655390 FKJ655388:FKM655390 FUF655388:FUI655390 GEB655388:GEE655390 GNX655388:GOA655390 GXT655388:GXW655390 HHP655388:HHS655390 HRL655388:HRO655390 IBH655388:IBK655390 ILD655388:ILG655390 IUZ655388:IVC655390 JEV655388:JEY655390 JOR655388:JOU655390 JYN655388:JYQ655390 KIJ655388:KIM655390 KSF655388:KSI655390 LCB655388:LCE655390 LLX655388:LMA655390 LVT655388:LVW655390 MFP655388:MFS655390 MPL655388:MPO655390 MZH655388:MZK655390 NJD655388:NJG655390 NSZ655388:NTC655390 OCV655388:OCY655390 OMR655388:OMU655390 OWN655388:OWQ655390 PGJ655388:PGM655390 PQF655388:PQI655390 QAB655388:QAE655390 QJX655388:QKA655390 QTT655388:QTW655390 RDP655388:RDS655390 RNL655388:RNO655390 RXH655388:RXK655390 SHD655388:SHG655390 SQZ655388:SRC655390 TAV655388:TAY655390 TKR655388:TKU655390 TUN655388:TUQ655390 UEJ655388:UEM655390 UOF655388:UOI655390 UYB655388:UYE655390 VHX655388:VIA655390 VRT655388:VRW655390 WBP655388:WBS655390 WLL655388:WLO655390 WVH655388:WVK655390 IV720924:IY720926 SR720924:SU720926 ACN720924:ACQ720926 AMJ720924:AMM720926 AWF720924:AWI720926 BGB720924:BGE720926 BPX720924:BQA720926 BZT720924:BZW720926 CJP720924:CJS720926 CTL720924:CTO720926 DDH720924:DDK720926 DND720924:DNG720926 DWZ720924:DXC720926 EGV720924:EGY720926 EQR720924:EQU720926 FAN720924:FAQ720926 FKJ720924:FKM720926 FUF720924:FUI720926 GEB720924:GEE720926 GNX720924:GOA720926 GXT720924:GXW720926 HHP720924:HHS720926 HRL720924:HRO720926 IBH720924:IBK720926 ILD720924:ILG720926 IUZ720924:IVC720926 JEV720924:JEY720926 JOR720924:JOU720926 JYN720924:JYQ720926 KIJ720924:KIM720926 KSF720924:KSI720926 LCB720924:LCE720926 LLX720924:LMA720926 LVT720924:LVW720926 MFP720924:MFS720926 MPL720924:MPO720926 MZH720924:MZK720926 NJD720924:NJG720926 NSZ720924:NTC720926 OCV720924:OCY720926 OMR720924:OMU720926 OWN720924:OWQ720926 PGJ720924:PGM720926 PQF720924:PQI720926 QAB720924:QAE720926 QJX720924:QKA720926 QTT720924:QTW720926 RDP720924:RDS720926 RNL720924:RNO720926 RXH720924:RXK720926 SHD720924:SHG720926 SQZ720924:SRC720926 TAV720924:TAY720926 TKR720924:TKU720926 TUN720924:TUQ720926 UEJ720924:UEM720926 UOF720924:UOI720926 UYB720924:UYE720926 VHX720924:VIA720926 VRT720924:VRW720926 WBP720924:WBS720926 WLL720924:WLO720926 WVH720924:WVK720926 IV786460:IY786462 SR786460:SU786462 ACN786460:ACQ786462 AMJ786460:AMM786462 AWF786460:AWI786462 BGB786460:BGE786462 BPX786460:BQA786462 BZT786460:BZW786462 CJP786460:CJS786462 CTL786460:CTO786462 DDH786460:DDK786462 DND786460:DNG786462 DWZ786460:DXC786462 EGV786460:EGY786462 EQR786460:EQU786462 FAN786460:FAQ786462 FKJ786460:FKM786462 FUF786460:FUI786462 GEB786460:GEE786462 GNX786460:GOA786462 GXT786460:GXW786462 HHP786460:HHS786462 HRL786460:HRO786462 IBH786460:IBK786462 ILD786460:ILG786462 IUZ786460:IVC786462 JEV786460:JEY786462 JOR786460:JOU786462 JYN786460:JYQ786462 KIJ786460:KIM786462 KSF786460:KSI786462 LCB786460:LCE786462 LLX786460:LMA786462 LVT786460:LVW786462 MFP786460:MFS786462 MPL786460:MPO786462 MZH786460:MZK786462 NJD786460:NJG786462 NSZ786460:NTC786462 OCV786460:OCY786462 OMR786460:OMU786462 OWN786460:OWQ786462 PGJ786460:PGM786462 PQF786460:PQI786462 QAB786460:QAE786462 QJX786460:QKA786462 QTT786460:QTW786462 RDP786460:RDS786462 RNL786460:RNO786462 RXH786460:RXK786462 SHD786460:SHG786462 SQZ786460:SRC786462 TAV786460:TAY786462 TKR786460:TKU786462 TUN786460:TUQ786462 UEJ786460:UEM786462 UOF786460:UOI786462 UYB786460:UYE786462 VHX786460:VIA786462 VRT786460:VRW786462 WBP786460:WBS786462 WLL786460:WLO786462 WVH786460:WVK786462 IV851996:IY851998 SR851996:SU851998 ACN851996:ACQ851998 AMJ851996:AMM851998 AWF851996:AWI851998 BGB851996:BGE851998 BPX851996:BQA851998 BZT851996:BZW851998 CJP851996:CJS851998 CTL851996:CTO851998 DDH851996:DDK851998 DND851996:DNG851998 DWZ851996:DXC851998 EGV851996:EGY851998 EQR851996:EQU851998 FAN851996:FAQ851998 FKJ851996:FKM851998 FUF851996:FUI851998 GEB851996:GEE851998 GNX851996:GOA851998 GXT851996:GXW851998 HHP851996:HHS851998 HRL851996:HRO851998 IBH851996:IBK851998 ILD851996:ILG851998 IUZ851996:IVC851998 JEV851996:JEY851998 JOR851996:JOU851998 JYN851996:JYQ851998 KIJ851996:KIM851998 KSF851996:KSI851998 LCB851996:LCE851998 LLX851996:LMA851998 LVT851996:LVW851998 MFP851996:MFS851998 MPL851996:MPO851998 MZH851996:MZK851998 NJD851996:NJG851998 NSZ851996:NTC851998 OCV851996:OCY851998 OMR851996:OMU851998 OWN851996:OWQ851998 PGJ851996:PGM851998 PQF851996:PQI851998 QAB851996:QAE851998 QJX851996:QKA851998 QTT851996:QTW851998 RDP851996:RDS851998 RNL851996:RNO851998 RXH851996:RXK851998 SHD851996:SHG851998 SQZ851996:SRC851998 TAV851996:TAY851998 TKR851996:TKU851998 TUN851996:TUQ851998 UEJ851996:UEM851998 UOF851996:UOI851998 UYB851996:UYE851998 VHX851996:VIA851998 VRT851996:VRW851998 WBP851996:WBS851998 WLL851996:WLO851998 WVH851996:WVK851998 IV917532:IY917534 SR917532:SU917534 ACN917532:ACQ917534 AMJ917532:AMM917534 AWF917532:AWI917534 BGB917532:BGE917534 BPX917532:BQA917534 BZT917532:BZW917534 CJP917532:CJS917534 CTL917532:CTO917534 DDH917532:DDK917534 DND917532:DNG917534 DWZ917532:DXC917534 EGV917532:EGY917534 EQR917532:EQU917534 FAN917532:FAQ917534 FKJ917532:FKM917534 FUF917532:FUI917534 GEB917532:GEE917534 GNX917532:GOA917534 GXT917532:GXW917534 HHP917532:HHS917534 HRL917532:HRO917534 IBH917532:IBK917534 ILD917532:ILG917534 IUZ917532:IVC917534 JEV917532:JEY917534 JOR917532:JOU917534 JYN917532:JYQ917534 KIJ917532:KIM917534 KSF917532:KSI917534 LCB917532:LCE917534 LLX917532:LMA917534 LVT917532:LVW917534 MFP917532:MFS917534 MPL917532:MPO917534 MZH917532:MZK917534 NJD917532:NJG917534 NSZ917532:NTC917534 OCV917532:OCY917534 OMR917532:OMU917534 OWN917532:OWQ917534 PGJ917532:PGM917534 PQF917532:PQI917534 QAB917532:QAE917534 QJX917532:QKA917534 QTT917532:QTW917534 RDP917532:RDS917534 RNL917532:RNO917534 RXH917532:RXK917534 SHD917532:SHG917534 SQZ917532:SRC917534 TAV917532:TAY917534 TKR917532:TKU917534 TUN917532:TUQ917534 UEJ917532:UEM917534 UOF917532:UOI917534 UYB917532:UYE917534 VHX917532:VIA917534 VRT917532:VRW917534 WBP917532:WBS917534 WLL917532:WLO917534 WVH917532:WVK917534 IV983068:IY983070 SR983068:SU983070 ACN983068:ACQ983070 AMJ983068:AMM983070 AWF983068:AWI983070 BGB983068:BGE983070 BPX983068:BQA983070 BZT983068:BZW983070 CJP983068:CJS983070 CTL983068:CTO983070 DDH983068:DDK983070 DND983068:DNG983070 DWZ983068:DXC983070 EGV983068:EGY983070 EQR983068:EQU983070 FAN983068:FAQ983070 FKJ983068:FKM983070 FUF983068:FUI983070 GEB983068:GEE983070 GNX983068:GOA983070 GXT983068:GXW983070 HHP983068:HHS983070 HRL983068:HRO983070 IBH983068:IBK983070 ILD983068:ILG983070 IUZ983068:IVC983070 JEV983068:JEY983070 JOR983068:JOU983070 JYN983068:JYQ983070 KIJ983068:KIM983070 KSF983068:KSI983070 LCB983068:LCE983070 LLX983068:LMA983070 LVT983068:LVW983070 MFP983068:MFS983070 MPL983068:MPO983070 MZH983068:MZK983070 NJD983068:NJG983070 NSZ983068:NTC983070 OCV983068:OCY983070 OMR983068:OMU983070 OWN983068:OWQ983070 PGJ983068:PGM983070 PQF983068:PQI983070 QAB983068:QAE983070 QJX983068:QKA983070 QTT983068:QTW983070 RDP983068:RDS983070 RNL983068:RNO983070 RXH983068:RXK983070 SHD983068:SHG983070 SQZ983068:SRC983070 TAV983068:TAY983070 TKR983068:TKU983070 TUN983068:TUQ983070 UEJ983068:UEM983070 UOF983068:UOI983070 UYB983068:UYE983070 VHX983068:VIA983070 VRT983068:VRW983070 WBP983068:WBS983070 WLL983068:WLO983070 WVH983068:WVK983070 IV65572:IY65572 SR65572:SU65572 ACN65572:ACQ65572 AMJ65572:AMM65572 AWF65572:AWI65572 BGB65572:BGE65572 BPX65572:BQA65572 BZT65572:BZW65572 CJP65572:CJS65572 CTL65572:CTO65572 DDH65572:DDK65572 DND65572:DNG65572 DWZ65572:DXC65572 EGV65572:EGY65572 EQR65572:EQU65572 FAN65572:FAQ65572 FKJ65572:FKM65572 FUF65572:FUI65572 GEB65572:GEE65572 GNX65572:GOA65572 GXT65572:GXW65572 HHP65572:HHS65572 HRL65572:HRO65572 IBH65572:IBK65572 ILD65572:ILG65572 IUZ65572:IVC65572 JEV65572:JEY65572 JOR65572:JOU65572 JYN65572:JYQ65572 KIJ65572:KIM65572 KSF65572:KSI65572 LCB65572:LCE65572 LLX65572:LMA65572 LVT65572:LVW65572 MFP65572:MFS65572 MPL65572:MPO65572 MZH65572:MZK65572 NJD65572:NJG65572 NSZ65572:NTC65572 OCV65572:OCY65572 OMR65572:OMU65572 OWN65572:OWQ65572 PGJ65572:PGM65572 PQF65572:PQI65572 QAB65572:QAE65572 QJX65572:QKA65572 QTT65572:QTW65572 RDP65572:RDS65572 RNL65572:RNO65572 RXH65572:RXK65572 SHD65572:SHG65572 SQZ65572:SRC65572 TAV65572:TAY65572 TKR65572:TKU65572 TUN65572:TUQ65572 UEJ65572:UEM65572 UOF65572:UOI65572 UYB65572:UYE65572 VHX65572:VIA65572 VRT65572:VRW65572 WBP65572:WBS65572 WLL65572:WLO65572 WVH65572:WVK65572 IV131108:IY131108 SR131108:SU131108 ACN131108:ACQ131108 AMJ131108:AMM131108 AWF131108:AWI131108 BGB131108:BGE131108 BPX131108:BQA131108 BZT131108:BZW131108 CJP131108:CJS131108 CTL131108:CTO131108 DDH131108:DDK131108 DND131108:DNG131108 DWZ131108:DXC131108 EGV131108:EGY131108 EQR131108:EQU131108 FAN131108:FAQ131108 FKJ131108:FKM131108 FUF131108:FUI131108 GEB131108:GEE131108 GNX131108:GOA131108 GXT131108:GXW131108 HHP131108:HHS131108 HRL131108:HRO131108 IBH131108:IBK131108 ILD131108:ILG131108 IUZ131108:IVC131108 JEV131108:JEY131108 JOR131108:JOU131108 JYN131108:JYQ131108 KIJ131108:KIM131108 KSF131108:KSI131108 LCB131108:LCE131108 LLX131108:LMA131108 LVT131108:LVW131108 MFP131108:MFS131108 MPL131108:MPO131108 MZH131108:MZK131108 NJD131108:NJG131108 NSZ131108:NTC131108 OCV131108:OCY131108 OMR131108:OMU131108 OWN131108:OWQ131108 PGJ131108:PGM131108 PQF131108:PQI131108 QAB131108:QAE131108 QJX131108:QKA131108 QTT131108:QTW131108 RDP131108:RDS131108 RNL131108:RNO131108 RXH131108:RXK131108 SHD131108:SHG131108 SQZ131108:SRC131108 TAV131108:TAY131108 TKR131108:TKU131108 TUN131108:TUQ131108 UEJ131108:UEM131108 UOF131108:UOI131108 UYB131108:UYE131108 VHX131108:VIA131108 VRT131108:VRW131108 WBP131108:WBS131108 WLL131108:WLO131108 WVH131108:WVK131108 IV196644:IY196644 SR196644:SU196644 ACN196644:ACQ196644 AMJ196644:AMM196644 AWF196644:AWI196644 BGB196644:BGE196644 BPX196644:BQA196644 BZT196644:BZW196644 CJP196644:CJS196644 CTL196644:CTO196644 DDH196644:DDK196644 DND196644:DNG196644 DWZ196644:DXC196644 EGV196644:EGY196644 EQR196644:EQU196644 FAN196644:FAQ196644 FKJ196644:FKM196644 FUF196644:FUI196644 GEB196644:GEE196644 GNX196644:GOA196644 GXT196644:GXW196644 HHP196644:HHS196644 HRL196644:HRO196644 IBH196644:IBK196644 ILD196644:ILG196644 IUZ196644:IVC196644 JEV196644:JEY196644 JOR196644:JOU196644 JYN196644:JYQ196644 KIJ196644:KIM196644 KSF196644:KSI196644 LCB196644:LCE196644 LLX196644:LMA196644 LVT196644:LVW196644 MFP196644:MFS196644 MPL196644:MPO196644 MZH196644:MZK196644 NJD196644:NJG196644 NSZ196644:NTC196644 OCV196644:OCY196644 OMR196644:OMU196644 OWN196644:OWQ196644 PGJ196644:PGM196644 PQF196644:PQI196644 QAB196644:QAE196644 QJX196644:QKA196644 QTT196644:QTW196644 RDP196644:RDS196644 RNL196644:RNO196644 RXH196644:RXK196644 SHD196644:SHG196644 SQZ196644:SRC196644 TAV196644:TAY196644 TKR196644:TKU196644 TUN196644:TUQ196644 UEJ196644:UEM196644 UOF196644:UOI196644 UYB196644:UYE196644 VHX196644:VIA196644 VRT196644:VRW196644 WBP196644:WBS196644 WLL196644:WLO196644 WVH196644:WVK196644 IV262180:IY262180 SR262180:SU262180 ACN262180:ACQ262180 AMJ262180:AMM262180 AWF262180:AWI262180 BGB262180:BGE262180 BPX262180:BQA262180 BZT262180:BZW262180 CJP262180:CJS262180 CTL262180:CTO262180 DDH262180:DDK262180 DND262180:DNG262180 DWZ262180:DXC262180 EGV262180:EGY262180 EQR262180:EQU262180 FAN262180:FAQ262180 FKJ262180:FKM262180 FUF262180:FUI262180 GEB262180:GEE262180 GNX262180:GOA262180 GXT262180:GXW262180 HHP262180:HHS262180 HRL262180:HRO262180 IBH262180:IBK262180 ILD262180:ILG262180 IUZ262180:IVC262180 JEV262180:JEY262180 JOR262180:JOU262180 JYN262180:JYQ262180 KIJ262180:KIM262180 KSF262180:KSI262180 LCB262180:LCE262180 LLX262180:LMA262180 LVT262180:LVW262180 MFP262180:MFS262180 MPL262180:MPO262180 MZH262180:MZK262180 NJD262180:NJG262180 NSZ262180:NTC262180 OCV262180:OCY262180 OMR262180:OMU262180 OWN262180:OWQ262180 PGJ262180:PGM262180 PQF262180:PQI262180 QAB262180:QAE262180 QJX262180:QKA262180 QTT262180:QTW262180 RDP262180:RDS262180 RNL262180:RNO262180 RXH262180:RXK262180 SHD262180:SHG262180 SQZ262180:SRC262180 TAV262180:TAY262180 TKR262180:TKU262180 TUN262180:TUQ262180 UEJ262180:UEM262180 UOF262180:UOI262180 UYB262180:UYE262180 VHX262180:VIA262180 VRT262180:VRW262180 WBP262180:WBS262180 WLL262180:WLO262180 WVH262180:WVK262180 IV327716:IY327716 SR327716:SU327716 ACN327716:ACQ327716 AMJ327716:AMM327716 AWF327716:AWI327716 BGB327716:BGE327716 BPX327716:BQA327716 BZT327716:BZW327716 CJP327716:CJS327716 CTL327716:CTO327716 DDH327716:DDK327716 DND327716:DNG327716 DWZ327716:DXC327716 EGV327716:EGY327716 EQR327716:EQU327716 FAN327716:FAQ327716 FKJ327716:FKM327716 FUF327716:FUI327716 GEB327716:GEE327716 GNX327716:GOA327716 GXT327716:GXW327716 HHP327716:HHS327716 HRL327716:HRO327716 IBH327716:IBK327716 ILD327716:ILG327716 IUZ327716:IVC327716 JEV327716:JEY327716 JOR327716:JOU327716 JYN327716:JYQ327716 KIJ327716:KIM327716 KSF327716:KSI327716 LCB327716:LCE327716 LLX327716:LMA327716 LVT327716:LVW327716 MFP327716:MFS327716 MPL327716:MPO327716 MZH327716:MZK327716 NJD327716:NJG327716 NSZ327716:NTC327716 OCV327716:OCY327716 OMR327716:OMU327716 OWN327716:OWQ327716 PGJ327716:PGM327716 PQF327716:PQI327716 QAB327716:QAE327716 QJX327716:QKA327716 QTT327716:QTW327716 RDP327716:RDS327716 RNL327716:RNO327716 RXH327716:RXK327716 SHD327716:SHG327716 SQZ327716:SRC327716 TAV327716:TAY327716 TKR327716:TKU327716 TUN327716:TUQ327716 UEJ327716:UEM327716 UOF327716:UOI327716 UYB327716:UYE327716 VHX327716:VIA327716 VRT327716:VRW327716 WBP327716:WBS327716 WLL327716:WLO327716 WVH327716:WVK327716 IV393252:IY393252 SR393252:SU393252 ACN393252:ACQ393252 AMJ393252:AMM393252 AWF393252:AWI393252 BGB393252:BGE393252 BPX393252:BQA393252 BZT393252:BZW393252 CJP393252:CJS393252 CTL393252:CTO393252 DDH393252:DDK393252 DND393252:DNG393252 DWZ393252:DXC393252 EGV393252:EGY393252 EQR393252:EQU393252 FAN393252:FAQ393252 FKJ393252:FKM393252 FUF393252:FUI393252 GEB393252:GEE393252 GNX393252:GOA393252 GXT393252:GXW393252 HHP393252:HHS393252 HRL393252:HRO393252 IBH393252:IBK393252 ILD393252:ILG393252 IUZ393252:IVC393252 JEV393252:JEY393252 JOR393252:JOU393252 JYN393252:JYQ393252 KIJ393252:KIM393252 KSF393252:KSI393252 LCB393252:LCE393252 LLX393252:LMA393252 LVT393252:LVW393252 MFP393252:MFS393252 MPL393252:MPO393252 MZH393252:MZK393252 NJD393252:NJG393252 NSZ393252:NTC393252 OCV393252:OCY393252 OMR393252:OMU393252 OWN393252:OWQ393252 PGJ393252:PGM393252 PQF393252:PQI393252 QAB393252:QAE393252 QJX393252:QKA393252 QTT393252:QTW393252 RDP393252:RDS393252 RNL393252:RNO393252 RXH393252:RXK393252 SHD393252:SHG393252 SQZ393252:SRC393252 TAV393252:TAY393252 TKR393252:TKU393252 TUN393252:TUQ393252 UEJ393252:UEM393252 UOF393252:UOI393252 UYB393252:UYE393252 VHX393252:VIA393252 VRT393252:VRW393252 WBP393252:WBS393252 WLL393252:WLO393252 WVH393252:WVK393252 IV458788:IY458788 SR458788:SU458788 ACN458788:ACQ458788 AMJ458788:AMM458788 AWF458788:AWI458788 BGB458788:BGE458788 BPX458788:BQA458788 BZT458788:BZW458788 CJP458788:CJS458788 CTL458788:CTO458788 DDH458788:DDK458788 DND458788:DNG458788 DWZ458788:DXC458788 EGV458788:EGY458788 EQR458788:EQU458788 FAN458788:FAQ458788 FKJ458788:FKM458788 FUF458788:FUI458788 GEB458788:GEE458788 GNX458788:GOA458788 GXT458788:GXW458788 HHP458788:HHS458788 HRL458788:HRO458788 IBH458788:IBK458788 ILD458788:ILG458788 IUZ458788:IVC458788 JEV458788:JEY458788 JOR458788:JOU458788 JYN458788:JYQ458788 KIJ458788:KIM458788 KSF458788:KSI458788 LCB458788:LCE458788 LLX458788:LMA458788 LVT458788:LVW458788 MFP458788:MFS458788 MPL458788:MPO458788 MZH458788:MZK458788 NJD458788:NJG458788 NSZ458788:NTC458788 OCV458788:OCY458788 OMR458788:OMU458788 OWN458788:OWQ458788 PGJ458788:PGM458788 PQF458788:PQI458788 QAB458788:QAE458788 QJX458788:QKA458788 QTT458788:QTW458788 RDP458788:RDS458788 RNL458788:RNO458788 RXH458788:RXK458788 SHD458788:SHG458788 SQZ458788:SRC458788 TAV458788:TAY458788 TKR458788:TKU458788 TUN458788:TUQ458788 UEJ458788:UEM458788 UOF458788:UOI458788 UYB458788:UYE458788 VHX458788:VIA458788 VRT458788:VRW458788 WBP458788:WBS458788 WLL458788:WLO458788 WVH458788:WVK458788 IV524324:IY524324 SR524324:SU524324 ACN524324:ACQ524324 AMJ524324:AMM524324 AWF524324:AWI524324 BGB524324:BGE524324 BPX524324:BQA524324 BZT524324:BZW524324 CJP524324:CJS524324 CTL524324:CTO524324 DDH524324:DDK524324 DND524324:DNG524324 DWZ524324:DXC524324 EGV524324:EGY524324 EQR524324:EQU524324 FAN524324:FAQ524324 FKJ524324:FKM524324 FUF524324:FUI524324 GEB524324:GEE524324 GNX524324:GOA524324 GXT524324:GXW524324 HHP524324:HHS524324 HRL524324:HRO524324 IBH524324:IBK524324 ILD524324:ILG524324 IUZ524324:IVC524324 JEV524324:JEY524324 JOR524324:JOU524324 JYN524324:JYQ524324 KIJ524324:KIM524324 KSF524324:KSI524324 LCB524324:LCE524324 LLX524324:LMA524324 LVT524324:LVW524324 MFP524324:MFS524324 MPL524324:MPO524324 MZH524324:MZK524324 NJD524324:NJG524324 NSZ524324:NTC524324 OCV524324:OCY524324 OMR524324:OMU524324 OWN524324:OWQ524324 PGJ524324:PGM524324 PQF524324:PQI524324 QAB524324:QAE524324 QJX524324:QKA524324 QTT524324:QTW524324 RDP524324:RDS524324 RNL524324:RNO524324 RXH524324:RXK524324 SHD524324:SHG524324 SQZ524324:SRC524324 TAV524324:TAY524324 TKR524324:TKU524324 TUN524324:TUQ524324 UEJ524324:UEM524324 UOF524324:UOI524324 UYB524324:UYE524324 VHX524324:VIA524324 VRT524324:VRW524324 WBP524324:WBS524324 WLL524324:WLO524324 WVH524324:WVK524324 IV589860:IY589860 SR589860:SU589860 ACN589860:ACQ589860 AMJ589860:AMM589860 AWF589860:AWI589860 BGB589860:BGE589860 BPX589860:BQA589860 BZT589860:BZW589860 CJP589860:CJS589860 CTL589860:CTO589860 DDH589860:DDK589860 DND589860:DNG589860 DWZ589860:DXC589860 EGV589860:EGY589860 EQR589860:EQU589860 FAN589860:FAQ589860 FKJ589860:FKM589860 FUF589860:FUI589860 GEB589860:GEE589860 GNX589860:GOA589860 GXT589860:GXW589860 HHP589860:HHS589860 HRL589860:HRO589860 IBH589860:IBK589860 ILD589860:ILG589860 IUZ589860:IVC589860 JEV589860:JEY589860 JOR589860:JOU589860 JYN589860:JYQ589860 KIJ589860:KIM589860 KSF589860:KSI589860 LCB589860:LCE589860 LLX589860:LMA589860 LVT589860:LVW589860 MFP589860:MFS589860 MPL589860:MPO589860 MZH589860:MZK589860 NJD589860:NJG589860 NSZ589860:NTC589860 OCV589860:OCY589860 OMR589860:OMU589860 OWN589860:OWQ589860 PGJ589860:PGM589860 PQF589860:PQI589860 QAB589860:QAE589860 QJX589860:QKA589860 QTT589860:QTW589860 RDP589860:RDS589860 RNL589860:RNO589860 RXH589860:RXK589860 SHD589860:SHG589860 SQZ589860:SRC589860 TAV589860:TAY589860 TKR589860:TKU589860 TUN589860:TUQ589860 UEJ589860:UEM589860 UOF589860:UOI589860 UYB589860:UYE589860 VHX589860:VIA589860 VRT589860:VRW589860 WBP589860:WBS589860 WLL589860:WLO589860 WVH589860:WVK589860 IV655396:IY655396 SR655396:SU655396 ACN655396:ACQ655396 AMJ655396:AMM655396 AWF655396:AWI655396 BGB655396:BGE655396 BPX655396:BQA655396 BZT655396:BZW655396 CJP655396:CJS655396 CTL655396:CTO655396 DDH655396:DDK655396 DND655396:DNG655396 DWZ655396:DXC655396 EGV655396:EGY655396 EQR655396:EQU655396 FAN655396:FAQ655396 FKJ655396:FKM655396 FUF655396:FUI655396 GEB655396:GEE655396 GNX655396:GOA655396 GXT655396:GXW655396 HHP655396:HHS655396 HRL655396:HRO655396 IBH655396:IBK655396 ILD655396:ILG655396 IUZ655396:IVC655396 JEV655396:JEY655396 JOR655396:JOU655396 JYN655396:JYQ655396 KIJ655396:KIM655396 KSF655396:KSI655396 LCB655396:LCE655396 LLX655396:LMA655396 LVT655396:LVW655396 MFP655396:MFS655396 MPL655396:MPO655396 MZH655396:MZK655396 NJD655396:NJG655396 NSZ655396:NTC655396 OCV655396:OCY655396 OMR655396:OMU655396 OWN655396:OWQ655396 PGJ655396:PGM655396 PQF655396:PQI655396 QAB655396:QAE655396 QJX655396:QKA655396 QTT655396:QTW655396 RDP655396:RDS655396 RNL655396:RNO655396 RXH655396:RXK655396 SHD655396:SHG655396 SQZ655396:SRC655396 TAV655396:TAY655396 TKR655396:TKU655396 TUN655396:TUQ655396 UEJ655396:UEM655396 UOF655396:UOI655396 UYB655396:UYE655396 VHX655396:VIA655396 VRT655396:VRW655396 WBP655396:WBS655396 WLL655396:WLO655396 WVH655396:WVK655396 IV720932:IY720932 SR720932:SU720932 ACN720932:ACQ720932 AMJ720932:AMM720932 AWF720932:AWI720932 BGB720932:BGE720932 BPX720932:BQA720932 BZT720932:BZW720932 CJP720932:CJS720932 CTL720932:CTO720932 DDH720932:DDK720932 DND720932:DNG720932 DWZ720932:DXC720932 EGV720932:EGY720932 EQR720932:EQU720932 FAN720932:FAQ720932 FKJ720932:FKM720932 FUF720932:FUI720932 GEB720932:GEE720932 GNX720932:GOA720932 GXT720932:GXW720932 HHP720932:HHS720932 HRL720932:HRO720932 IBH720932:IBK720932 ILD720932:ILG720932 IUZ720932:IVC720932 JEV720932:JEY720932 JOR720932:JOU720932 JYN720932:JYQ720932 KIJ720932:KIM720932 KSF720932:KSI720932 LCB720932:LCE720932 LLX720932:LMA720932 LVT720932:LVW720932 MFP720932:MFS720932 MPL720932:MPO720932 MZH720932:MZK720932 NJD720932:NJG720932 NSZ720932:NTC720932 OCV720932:OCY720932 OMR720932:OMU720932 OWN720932:OWQ720932 PGJ720932:PGM720932 PQF720932:PQI720932 QAB720932:QAE720932 QJX720932:QKA720932 QTT720932:QTW720932 RDP720932:RDS720932 RNL720932:RNO720932 RXH720932:RXK720932 SHD720932:SHG720932 SQZ720932:SRC720932 TAV720932:TAY720932 TKR720932:TKU720932 TUN720932:TUQ720932 UEJ720932:UEM720932 UOF720932:UOI720932 UYB720932:UYE720932 VHX720932:VIA720932 VRT720932:VRW720932 WBP720932:WBS720932 WLL720932:WLO720932 WVH720932:WVK720932 IV786468:IY786468 SR786468:SU786468 ACN786468:ACQ786468 AMJ786468:AMM786468 AWF786468:AWI786468 BGB786468:BGE786468 BPX786468:BQA786468 BZT786468:BZW786468 CJP786468:CJS786468 CTL786468:CTO786468 DDH786468:DDK786468 DND786468:DNG786468 DWZ786468:DXC786468 EGV786468:EGY786468 EQR786468:EQU786468 FAN786468:FAQ786468 FKJ786468:FKM786468 FUF786468:FUI786468 GEB786468:GEE786468 GNX786468:GOA786468 GXT786468:GXW786468 HHP786468:HHS786468 HRL786468:HRO786468 IBH786468:IBK786468 ILD786468:ILG786468 IUZ786468:IVC786468 JEV786468:JEY786468 JOR786468:JOU786468 JYN786468:JYQ786468 KIJ786468:KIM786468 KSF786468:KSI786468 LCB786468:LCE786468 LLX786468:LMA786468 LVT786468:LVW786468 MFP786468:MFS786468 MPL786468:MPO786468 MZH786468:MZK786468 NJD786468:NJG786468 NSZ786468:NTC786468 OCV786468:OCY786468 OMR786468:OMU786468 OWN786468:OWQ786468 PGJ786468:PGM786468 PQF786468:PQI786468 QAB786468:QAE786468 QJX786468:QKA786468 QTT786468:QTW786468 RDP786468:RDS786468 RNL786468:RNO786468 RXH786468:RXK786468 SHD786468:SHG786468 SQZ786468:SRC786468 TAV786468:TAY786468 TKR786468:TKU786468 TUN786468:TUQ786468 UEJ786468:UEM786468 UOF786468:UOI786468 UYB786468:UYE786468 VHX786468:VIA786468 VRT786468:VRW786468 WBP786468:WBS786468 WLL786468:WLO786468 WVH786468:WVK786468 IV852004:IY852004 SR852004:SU852004 ACN852004:ACQ852004 AMJ852004:AMM852004 AWF852004:AWI852004 BGB852004:BGE852004 BPX852004:BQA852004 BZT852004:BZW852004 CJP852004:CJS852004 CTL852004:CTO852004 DDH852004:DDK852004 DND852004:DNG852004 DWZ852004:DXC852004 EGV852004:EGY852004 EQR852004:EQU852004 FAN852004:FAQ852004 FKJ852004:FKM852004 FUF852004:FUI852004 GEB852004:GEE852004 GNX852004:GOA852004 GXT852004:GXW852004 HHP852004:HHS852004 HRL852004:HRO852004 IBH852004:IBK852004 ILD852004:ILG852004 IUZ852004:IVC852004 JEV852004:JEY852004 JOR852004:JOU852004 JYN852004:JYQ852004 KIJ852004:KIM852004 KSF852004:KSI852004 LCB852004:LCE852004 LLX852004:LMA852004 LVT852004:LVW852004 MFP852004:MFS852004 MPL852004:MPO852004 MZH852004:MZK852004 NJD852004:NJG852004 NSZ852004:NTC852004 OCV852004:OCY852004 OMR852004:OMU852004 OWN852004:OWQ852004 PGJ852004:PGM852004 PQF852004:PQI852004 QAB852004:QAE852004 QJX852004:QKA852004 QTT852004:QTW852004 RDP852004:RDS852004 RNL852004:RNO852004 RXH852004:RXK852004 SHD852004:SHG852004 SQZ852004:SRC852004 TAV852004:TAY852004 TKR852004:TKU852004 TUN852004:TUQ852004 UEJ852004:UEM852004 UOF852004:UOI852004 UYB852004:UYE852004 VHX852004:VIA852004 VRT852004:VRW852004 WBP852004:WBS852004 WLL852004:WLO852004 WVH852004:WVK852004 IV917540:IY917540 SR917540:SU917540 ACN917540:ACQ917540 AMJ917540:AMM917540 AWF917540:AWI917540 BGB917540:BGE917540 BPX917540:BQA917540 BZT917540:BZW917540 CJP917540:CJS917540 CTL917540:CTO917540 DDH917540:DDK917540 DND917540:DNG917540 DWZ917540:DXC917540 EGV917540:EGY917540 EQR917540:EQU917540 FAN917540:FAQ917540 FKJ917540:FKM917540 FUF917540:FUI917540 GEB917540:GEE917540 GNX917540:GOA917540 GXT917540:GXW917540 HHP917540:HHS917540 HRL917540:HRO917540 IBH917540:IBK917540 ILD917540:ILG917540 IUZ917540:IVC917540 JEV917540:JEY917540 JOR917540:JOU917540 JYN917540:JYQ917540 KIJ917540:KIM917540 KSF917540:KSI917540 LCB917540:LCE917540 LLX917540:LMA917540 LVT917540:LVW917540 MFP917540:MFS917540 MPL917540:MPO917540 MZH917540:MZK917540 NJD917540:NJG917540 NSZ917540:NTC917540 OCV917540:OCY917540 OMR917540:OMU917540 OWN917540:OWQ917540 PGJ917540:PGM917540 PQF917540:PQI917540 QAB917540:QAE917540 QJX917540:QKA917540 QTT917540:QTW917540 RDP917540:RDS917540 RNL917540:RNO917540 RXH917540:RXK917540 SHD917540:SHG917540 SQZ917540:SRC917540 TAV917540:TAY917540 TKR917540:TKU917540 TUN917540:TUQ917540 UEJ917540:UEM917540 UOF917540:UOI917540 UYB917540:UYE917540 VHX917540:VIA917540 VRT917540:VRW917540 WBP917540:WBS917540 WLL917540:WLO917540 WVH917540:WVK917540 IV983076:IY983076 SR983076:SU983076 ACN983076:ACQ983076 AMJ983076:AMM983076 AWF983076:AWI983076 BGB983076:BGE983076 BPX983076:BQA983076 BZT983076:BZW983076 CJP983076:CJS983076 CTL983076:CTO983076 DDH983076:DDK983076 DND983076:DNG983076 DWZ983076:DXC983076 EGV983076:EGY983076 EQR983076:EQU983076 FAN983076:FAQ983076 FKJ983076:FKM983076 FUF983076:FUI983076 GEB983076:GEE983076 GNX983076:GOA983076 GXT983076:GXW983076 HHP983076:HHS983076 HRL983076:HRO983076 IBH983076:IBK983076 ILD983076:ILG983076 IUZ983076:IVC983076 JEV983076:JEY983076 JOR983076:JOU983076 JYN983076:JYQ983076 KIJ983076:KIM983076 KSF983076:KSI983076 LCB983076:LCE983076 LLX983076:LMA983076 LVT983076:LVW983076 MFP983076:MFS983076 MPL983076:MPO983076 MZH983076:MZK983076 NJD983076:NJG983076 NSZ983076:NTC983076 OCV983076:OCY983076 OMR983076:OMU983076 OWN983076:OWQ983076 PGJ983076:PGM983076 PQF983076:PQI983076 QAB983076:QAE983076 QJX983076:QKA983076 QTT983076:QTW983076 RDP983076:RDS983076 RNL983076:RNO983076 RXH983076:RXK983076 SHD983076:SHG983076 SQZ983076:SRC983076 TAV983076:TAY983076 TKR983076:TKU983076 TUN983076:TUQ983076 UEJ983076:UEM983076 UOF983076:UOI983076 UYB983076:UYE983076 VHX983076:VIA983076 VRT983076:VRW983076 WBP983076:WBS983076 WLL983076:WLO983076 WAM42:WAS43 VQQ42:VQW43 VGU42:VHA43 UWY42:UXE43 UNC42:UNI43 UDG42:UDM43 TTK42:TTQ43 TJO42:TJU43 SZS42:SZY43 SPW42:SQC43 SGA42:SGG43 RWE42:RWK43 RMI42:RMO43 RCM42:RCS43 QSQ42:QSW43 QIU42:QJA43 PYY42:PZE43 PPC42:PPI43 PFG42:PFM43 OVK42:OVQ43 OLO42:OLU43 OBS42:OBY43 NRW42:NSC43 NIA42:NIG43 MYE42:MYK43 MOI42:MOO43 MEM42:MES43 LUQ42:LUW43 LKU42:LLA43 LAY42:LBE43 KRC42:KRI43 KHG42:KHM43 JXK42:JXQ43 JNO42:JNU43 JDS42:JDY43 ITW42:IUC43 IKA42:IKG43 IAE42:IAK43 HQI42:HQO43 HGM42:HGS43 GWQ42:GWW43 GMU42:GNA43 GCY42:GDE43 FTC42:FTI43 FJG42:FJM43 EZK42:EZQ43 EPO42:EPU43 EFS42:EFY43 DVW42:DWC43 DMA42:DMG43 DCE42:DCK43 CSI42:CSO43 CIM42:CIS43 BYQ42:BYW43 BOU42:BPA43 BEY42:BFE43 AVC42:AVI43 ALG42:ALM43 ABK42:ABQ43 RO42:RU43 HS42:HY43 WUE42:WUK43 WKI42:WKO43 HU20:IA21 WUG20:WUM21 WKK20:WKQ21 WAO20:WAU21 VQS20:VQY21 VGW20:VHC21 UXA20:UXG21 UNE20:UNK21 UDI20:UDO21 TTM20:TTS21 TJQ20:TJW21 SZU20:TAA21 SPY20:SQE21 SGC20:SGI21 RWG20:RWM21 RMK20:RMQ21 RCO20:RCU21 QSS20:QSY21 QIW20:QJC21 PZA20:PZG21 PPE20:PPK21 PFI20:PFO21 OVM20:OVS21 OLQ20:OLW21 OBU20:OCA21 NRY20:NSE21 NIC20:NII21 MYG20:MYM21 MOK20:MOQ21 MEO20:MEU21 LUS20:LUY21 LKW20:LLC21 LBA20:LBG21 KRE20:KRK21 KHI20:KHO21 JXM20:JXS21 JNQ20:JNW21 JDU20:JEA21 ITY20:IUE21 IKC20:IKI21 IAG20:IAM21 HQK20:HQQ21 HGO20:HGU21 GWS20:GWY21 GMW20:GNC21 GDA20:GDG21 FTE20:FTK21 FJI20:FJO21 EZM20:EZS21 EPQ20:EPW21 EFU20:EGA21 DVY20:DWE21 DMC20:DMI21 DCG20:DCM21 CSK20:CSQ21 CIO20:CIU21 BYS20:BYY21 BOW20:BPC21 BFA20:BFG21 AVE20:AVK21 ALI20:ALO21 ABM20:ABS21 RQ20:RW21 WUE35:WUK40 WKI35:WKO40 WAM35:WAS40 VQQ35:VQW40 VGU35:VHA40 UWY35:UXE40 UNC35:UNI40 UDG35:UDM40 TTK35:TTQ40 TJO35:TJU40 SZS35:SZY40 SPW35:SQC40 SGA35:SGG40 RWE35:RWK40 RMI35:RMO40 RCM35:RCS40 QSQ35:QSW40 QIU35:QJA40 PYY35:PZE40 PPC35:PPI40 PFG35:PFM40 OVK35:OVQ40 OLO35:OLU40 OBS35:OBY40 NRW35:NSC40 NIA35:NIG40 MYE35:MYK40 MOI35:MOO40 MEM35:MES40 LUQ35:LUW40 LKU35:LLA40 LAY35:LBE40 KRC35:KRI40 KHG35:KHM40 JXK35:JXQ40 JNO35:JNU40 JDS35:JDY40 ITW35:IUC40 IKA35:IKG40 IAE35:IAK40 HQI35:HQO40 HGM35:HGS40 GWQ35:GWW40 GMU35:GNA40 GCY35:GDE40 FTC35:FTI40 FJG35:FJM40 EZK35:EZQ40 EPO35:EPU40 EFS35:EFY40 DVW35:DWC40 DMA35:DMG40 DCE35:DCK40 CSI35:CSO40 CIM35:CIS40 BYQ35:BYW40 BOU35:BPA40 BEY35:BFE40 AVC35:AVI40 ALG35:ALM40 ABK35:ABQ40 RO35:RU40 HS35:HY40 HS26:HY28 WUE26:WUK28 WKI26:WKO28 WAM26:WAS28 VQQ26:VQW28 VGU26:VHA28 UWY26:UXE28 UNC26:UNI28 UDG26:UDM28 TTK26:TTQ28 TJO26:TJU28 SZS26:SZY28 SPW26:SQC28 SGA26:SGG28 RWE26:RWK28 RMI26:RMO28 RCM26:RCS28 QSQ26:QSW28 QIU26:QJA28 PYY26:PZE28 PPC26:PPI28 PFG26:PFM28 OVK26:OVQ28 OLO26:OLU28 OBS26:OBY28 NRW26:NSC28 NIA26:NIG28 MYE26:MYK28 MOI26:MOO28 MEM26:MES28 LUQ26:LUW28 LKU26:LLA28 LAY26:LBE28 KRC26:KRI28 KHG26:KHM28 JXK26:JXQ28 JNO26:JNU28 JDS26:JDY28 ITW26:IUC28 IKA26:IKG28 IAE26:IAK28 HQI26:HQO28 HGM26:HGS28 GWQ26:GWW28 GMU26:GNA28 GCY26:GDE28 FTC26:FTI28 FJG26:FJM28 EZK26:EZQ28 EPO26:EPU28 EFS26:EFY28 DVW26:DWC28 DMA26:DMG28 DCE26:DCK28 CSI26:CSO28 CIM26:CIS28 BYQ26:BYW28 BOU26:BPA28 BEY26:BFE28 AVC26:AVI28 ALG26:ALM28 ABK26:ABQ28 RO26:RU28" xr:uid="{AB76533E-00D0-478F-B013-0DCB41AB5BC2}">
      <formula1>L20-ROUNDDOWN(L20,0)=0</formula1>
    </dataValidation>
    <dataValidation type="list" allowBlank="1" showInputMessage="1" showErrorMessage="1" sqref="L65493:M65493 HS65494:HT65494 RO65494:RP65494 ABK65494:ABL65494 ALG65494:ALH65494 AVC65494:AVD65494 BEY65494:BEZ65494 BOU65494:BOV65494 BYQ65494:BYR65494 CIM65494:CIN65494 CSI65494:CSJ65494 DCE65494:DCF65494 DMA65494:DMB65494 DVW65494:DVX65494 EFS65494:EFT65494 EPO65494:EPP65494 EZK65494:EZL65494 FJG65494:FJH65494 FTC65494:FTD65494 GCY65494:GCZ65494 GMU65494:GMV65494 GWQ65494:GWR65494 HGM65494:HGN65494 HQI65494:HQJ65494 IAE65494:IAF65494 IKA65494:IKB65494 ITW65494:ITX65494 JDS65494:JDT65494 JNO65494:JNP65494 JXK65494:JXL65494 KHG65494:KHH65494 KRC65494:KRD65494 LAY65494:LAZ65494 LKU65494:LKV65494 LUQ65494:LUR65494 MEM65494:MEN65494 MOI65494:MOJ65494 MYE65494:MYF65494 NIA65494:NIB65494 NRW65494:NRX65494 OBS65494:OBT65494 OLO65494:OLP65494 OVK65494:OVL65494 PFG65494:PFH65494 PPC65494:PPD65494 PYY65494:PYZ65494 QIU65494:QIV65494 QSQ65494:QSR65494 RCM65494:RCN65494 RMI65494:RMJ65494 RWE65494:RWF65494 SGA65494:SGB65494 SPW65494:SPX65494 SZS65494:SZT65494 TJO65494:TJP65494 TTK65494:TTL65494 UDG65494:UDH65494 UNC65494:UND65494 UWY65494:UWZ65494 VGU65494:VGV65494 VQQ65494:VQR65494 WAM65494:WAN65494 WKI65494:WKJ65494 WUE65494:WUF65494 L131029:M131029 HS131030:HT131030 RO131030:RP131030 ABK131030:ABL131030 ALG131030:ALH131030 AVC131030:AVD131030 BEY131030:BEZ131030 BOU131030:BOV131030 BYQ131030:BYR131030 CIM131030:CIN131030 CSI131030:CSJ131030 DCE131030:DCF131030 DMA131030:DMB131030 DVW131030:DVX131030 EFS131030:EFT131030 EPO131030:EPP131030 EZK131030:EZL131030 FJG131030:FJH131030 FTC131030:FTD131030 GCY131030:GCZ131030 GMU131030:GMV131030 GWQ131030:GWR131030 HGM131030:HGN131030 HQI131030:HQJ131030 IAE131030:IAF131030 IKA131030:IKB131030 ITW131030:ITX131030 JDS131030:JDT131030 JNO131030:JNP131030 JXK131030:JXL131030 KHG131030:KHH131030 KRC131030:KRD131030 LAY131030:LAZ131030 LKU131030:LKV131030 LUQ131030:LUR131030 MEM131030:MEN131030 MOI131030:MOJ131030 MYE131030:MYF131030 NIA131030:NIB131030 NRW131030:NRX131030 OBS131030:OBT131030 OLO131030:OLP131030 OVK131030:OVL131030 PFG131030:PFH131030 PPC131030:PPD131030 PYY131030:PYZ131030 QIU131030:QIV131030 QSQ131030:QSR131030 RCM131030:RCN131030 RMI131030:RMJ131030 RWE131030:RWF131030 SGA131030:SGB131030 SPW131030:SPX131030 SZS131030:SZT131030 TJO131030:TJP131030 TTK131030:TTL131030 UDG131030:UDH131030 UNC131030:UND131030 UWY131030:UWZ131030 VGU131030:VGV131030 VQQ131030:VQR131030 WAM131030:WAN131030 WKI131030:WKJ131030 WUE131030:WUF131030 L196565:M196565 HS196566:HT196566 RO196566:RP196566 ABK196566:ABL196566 ALG196566:ALH196566 AVC196566:AVD196566 BEY196566:BEZ196566 BOU196566:BOV196566 BYQ196566:BYR196566 CIM196566:CIN196566 CSI196566:CSJ196566 DCE196566:DCF196566 DMA196566:DMB196566 DVW196566:DVX196566 EFS196566:EFT196566 EPO196566:EPP196566 EZK196566:EZL196566 FJG196566:FJH196566 FTC196566:FTD196566 GCY196566:GCZ196566 GMU196566:GMV196566 GWQ196566:GWR196566 HGM196566:HGN196566 HQI196566:HQJ196566 IAE196566:IAF196566 IKA196566:IKB196566 ITW196566:ITX196566 JDS196566:JDT196566 JNO196566:JNP196566 JXK196566:JXL196566 KHG196566:KHH196566 KRC196566:KRD196566 LAY196566:LAZ196566 LKU196566:LKV196566 LUQ196566:LUR196566 MEM196566:MEN196566 MOI196566:MOJ196566 MYE196566:MYF196566 NIA196566:NIB196566 NRW196566:NRX196566 OBS196566:OBT196566 OLO196566:OLP196566 OVK196566:OVL196566 PFG196566:PFH196566 PPC196566:PPD196566 PYY196566:PYZ196566 QIU196566:QIV196566 QSQ196566:QSR196566 RCM196566:RCN196566 RMI196566:RMJ196566 RWE196566:RWF196566 SGA196566:SGB196566 SPW196566:SPX196566 SZS196566:SZT196566 TJO196566:TJP196566 TTK196566:TTL196566 UDG196566:UDH196566 UNC196566:UND196566 UWY196566:UWZ196566 VGU196566:VGV196566 VQQ196566:VQR196566 WAM196566:WAN196566 WKI196566:WKJ196566 WUE196566:WUF196566 L262101:M262101 HS262102:HT262102 RO262102:RP262102 ABK262102:ABL262102 ALG262102:ALH262102 AVC262102:AVD262102 BEY262102:BEZ262102 BOU262102:BOV262102 BYQ262102:BYR262102 CIM262102:CIN262102 CSI262102:CSJ262102 DCE262102:DCF262102 DMA262102:DMB262102 DVW262102:DVX262102 EFS262102:EFT262102 EPO262102:EPP262102 EZK262102:EZL262102 FJG262102:FJH262102 FTC262102:FTD262102 GCY262102:GCZ262102 GMU262102:GMV262102 GWQ262102:GWR262102 HGM262102:HGN262102 HQI262102:HQJ262102 IAE262102:IAF262102 IKA262102:IKB262102 ITW262102:ITX262102 JDS262102:JDT262102 JNO262102:JNP262102 JXK262102:JXL262102 KHG262102:KHH262102 KRC262102:KRD262102 LAY262102:LAZ262102 LKU262102:LKV262102 LUQ262102:LUR262102 MEM262102:MEN262102 MOI262102:MOJ262102 MYE262102:MYF262102 NIA262102:NIB262102 NRW262102:NRX262102 OBS262102:OBT262102 OLO262102:OLP262102 OVK262102:OVL262102 PFG262102:PFH262102 PPC262102:PPD262102 PYY262102:PYZ262102 QIU262102:QIV262102 QSQ262102:QSR262102 RCM262102:RCN262102 RMI262102:RMJ262102 RWE262102:RWF262102 SGA262102:SGB262102 SPW262102:SPX262102 SZS262102:SZT262102 TJO262102:TJP262102 TTK262102:TTL262102 UDG262102:UDH262102 UNC262102:UND262102 UWY262102:UWZ262102 VGU262102:VGV262102 VQQ262102:VQR262102 WAM262102:WAN262102 WKI262102:WKJ262102 WUE262102:WUF262102 L327637:M327637 HS327638:HT327638 RO327638:RP327638 ABK327638:ABL327638 ALG327638:ALH327638 AVC327638:AVD327638 BEY327638:BEZ327638 BOU327638:BOV327638 BYQ327638:BYR327638 CIM327638:CIN327638 CSI327638:CSJ327638 DCE327638:DCF327638 DMA327638:DMB327638 DVW327638:DVX327638 EFS327638:EFT327638 EPO327638:EPP327638 EZK327638:EZL327638 FJG327638:FJH327638 FTC327638:FTD327638 GCY327638:GCZ327638 GMU327638:GMV327638 GWQ327638:GWR327638 HGM327638:HGN327638 HQI327638:HQJ327638 IAE327638:IAF327638 IKA327638:IKB327638 ITW327638:ITX327638 JDS327638:JDT327638 JNO327638:JNP327638 JXK327638:JXL327638 KHG327638:KHH327638 KRC327638:KRD327638 LAY327638:LAZ327638 LKU327638:LKV327638 LUQ327638:LUR327638 MEM327638:MEN327638 MOI327638:MOJ327638 MYE327638:MYF327638 NIA327638:NIB327638 NRW327638:NRX327638 OBS327638:OBT327638 OLO327638:OLP327638 OVK327638:OVL327638 PFG327638:PFH327638 PPC327638:PPD327638 PYY327638:PYZ327638 QIU327638:QIV327638 QSQ327638:QSR327638 RCM327638:RCN327638 RMI327638:RMJ327638 RWE327638:RWF327638 SGA327638:SGB327638 SPW327638:SPX327638 SZS327638:SZT327638 TJO327638:TJP327638 TTK327638:TTL327638 UDG327638:UDH327638 UNC327638:UND327638 UWY327638:UWZ327638 VGU327638:VGV327638 VQQ327638:VQR327638 WAM327638:WAN327638 WKI327638:WKJ327638 WUE327638:WUF327638 L393173:M393173 HS393174:HT393174 RO393174:RP393174 ABK393174:ABL393174 ALG393174:ALH393174 AVC393174:AVD393174 BEY393174:BEZ393174 BOU393174:BOV393174 BYQ393174:BYR393174 CIM393174:CIN393174 CSI393174:CSJ393174 DCE393174:DCF393174 DMA393174:DMB393174 DVW393174:DVX393174 EFS393174:EFT393174 EPO393174:EPP393174 EZK393174:EZL393174 FJG393174:FJH393174 FTC393174:FTD393174 GCY393174:GCZ393174 GMU393174:GMV393174 GWQ393174:GWR393174 HGM393174:HGN393174 HQI393174:HQJ393174 IAE393174:IAF393174 IKA393174:IKB393174 ITW393174:ITX393174 JDS393174:JDT393174 JNO393174:JNP393174 JXK393174:JXL393174 KHG393174:KHH393174 KRC393174:KRD393174 LAY393174:LAZ393174 LKU393174:LKV393174 LUQ393174:LUR393174 MEM393174:MEN393174 MOI393174:MOJ393174 MYE393174:MYF393174 NIA393174:NIB393174 NRW393174:NRX393174 OBS393174:OBT393174 OLO393174:OLP393174 OVK393174:OVL393174 PFG393174:PFH393174 PPC393174:PPD393174 PYY393174:PYZ393174 QIU393174:QIV393174 QSQ393174:QSR393174 RCM393174:RCN393174 RMI393174:RMJ393174 RWE393174:RWF393174 SGA393174:SGB393174 SPW393174:SPX393174 SZS393174:SZT393174 TJO393174:TJP393174 TTK393174:TTL393174 UDG393174:UDH393174 UNC393174:UND393174 UWY393174:UWZ393174 VGU393174:VGV393174 VQQ393174:VQR393174 WAM393174:WAN393174 WKI393174:WKJ393174 WUE393174:WUF393174 L458709:M458709 HS458710:HT458710 RO458710:RP458710 ABK458710:ABL458710 ALG458710:ALH458710 AVC458710:AVD458710 BEY458710:BEZ458710 BOU458710:BOV458710 BYQ458710:BYR458710 CIM458710:CIN458710 CSI458710:CSJ458710 DCE458710:DCF458710 DMA458710:DMB458710 DVW458710:DVX458710 EFS458710:EFT458710 EPO458710:EPP458710 EZK458710:EZL458710 FJG458710:FJH458710 FTC458710:FTD458710 GCY458710:GCZ458710 GMU458710:GMV458710 GWQ458710:GWR458710 HGM458710:HGN458710 HQI458710:HQJ458710 IAE458710:IAF458710 IKA458710:IKB458710 ITW458710:ITX458710 JDS458710:JDT458710 JNO458710:JNP458710 JXK458710:JXL458710 KHG458710:KHH458710 KRC458710:KRD458710 LAY458710:LAZ458710 LKU458710:LKV458710 LUQ458710:LUR458710 MEM458710:MEN458710 MOI458710:MOJ458710 MYE458710:MYF458710 NIA458710:NIB458710 NRW458710:NRX458710 OBS458710:OBT458710 OLO458710:OLP458710 OVK458710:OVL458710 PFG458710:PFH458710 PPC458710:PPD458710 PYY458710:PYZ458710 QIU458710:QIV458710 QSQ458710:QSR458710 RCM458710:RCN458710 RMI458710:RMJ458710 RWE458710:RWF458710 SGA458710:SGB458710 SPW458710:SPX458710 SZS458710:SZT458710 TJO458710:TJP458710 TTK458710:TTL458710 UDG458710:UDH458710 UNC458710:UND458710 UWY458710:UWZ458710 VGU458710:VGV458710 VQQ458710:VQR458710 WAM458710:WAN458710 WKI458710:WKJ458710 WUE458710:WUF458710 L524245:M524245 HS524246:HT524246 RO524246:RP524246 ABK524246:ABL524246 ALG524246:ALH524246 AVC524246:AVD524246 BEY524246:BEZ524246 BOU524246:BOV524246 BYQ524246:BYR524246 CIM524246:CIN524246 CSI524246:CSJ524246 DCE524246:DCF524246 DMA524246:DMB524246 DVW524246:DVX524246 EFS524246:EFT524246 EPO524246:EPP524246 EZK524246:EZL524246 FJG524246:FJH524246 FTC524246:FTD524246 GCY524246:GCZ524246 GMU524246:GMV524246 GWQ524246:GWR524246 HGM524246:HGN524246 HQI524246:HQJ524246 IAE524246:IAF524246 IKA524246:IKB524246 ITW524246:ITX524246 JDS524246:JDT524246 JNO524246:JNP524246 JXK524246:JXL524246 KHG524246:KHH524246 KRC524246:KRD524246 LAY524246:LAZ524246 LKU524246:LKV524246 LUQ524246:LUR524246 MEM524246:MEN524246 MOI524246:MOJ524246 MYE524246:MYF524246 NIA524246:NIB524246 NRW524246:NRX524246 OBS524246:OBT524246 OLO524246:OLP524246 OVK524246:OVL524246 PFG524246:PFH524246 PPC524246:PPD524246 PYY524246:PYZ524246 QIU524246:QIV524246 QSQ524246:QSR524246 RCM524246:RCN524246 RMI524246:RMJ524246 RWE524246:RWF524246 SGA524246:SGB524246 SPW524246:SPX524246 SZS524246:SZT524246 TJO524246:TJP524246 TTK524246:TTL524246 UDG524246:UDH524246 UNC524246:UND524246 UWY524246:UWZ524246 VGU524246:VGV524246 VQQ524246:VQR524246 WAM524246:WAN524246 WKI524246:WKJ524246 WUE524246:WUF524246 L589781:M589781 HS589782:HT589782 RO589782:RP589782 ABK589782:ABL589782 ALG589782:ALH589782 AVC589782:AVD589782 BEY589782:BEZ589782 BOU589782:BOV589782 BYQ589782:BYR589782 CIM589782:CIN589782 CSI589782:CSJ589782 DCE589782:DCF589782 DMA589782:DMB589782 DVW589782:DVX589782 EFS589782:EFT589782 EPO589782:EPP589782 EZK589782:EZL589782 FJG589782:FJH589782 FTC589782:FTD589782 GCY589782:GCZ589782 GMU589782:GMV589782 GWQ589782:GWR589782 HGM589782:HGN589782 HQI589782:HQJ589782 IAE589782:IAF589782 IKA589782:IKB589782 ITW589782:ITX589782 JDS589782:JDT589782 JNO589782:JNP589782 JXK589782:JXL589782 KHG589782:KHH589782 KRC589782:KRD589782 LAY589782:LAZ589782 LKU589782:LKV589782 LUQ589782:LUR589782 MEM589782:MEN589782 MOI589782:MOJ589782 MYE589782:MYF589782 NIA589782:NIB589782 NRW589782:NRX589782 OBS589782:OBT589782 OLO589782:OLP589782 OVK589782:OVL589782 PFG589782:PFH589782 PPC589782:PPD589782 PYY589782:PYZ589782 QIU589782:QIV589782 QSQ589782:QSR589782 RCM589782:RCN589782 RMI589782:RMJ589782 RWE589782:RWF589782 SGA589782:SGB589782 SPW589782:SPX589782 SZS589782:SZT589782 TJO589782:TJP589782 TTK589782:TTL589782 UDG589782:UDH589782 UNC589782:UND589782 UWY589782:UWZ589782 VGU589782:VGV589782 VQQ589782:VQR589782 WAM589782:WAN589782 WKI589782:WKJ589782 WUE589782:WUF589782 L655317:M655317 HS655318:HT655318 RO655318:RP655318 ABK655318:ABL655318 ALG655318:ALH655318 AVC655318:AVD655318 BEY655318:BEZ655318 BOU655318:BOV655318 BYQ655318:BYR655318 CIM655318:CIN655318 CSI655318:CSJ655318 DCE655318:DCF655318 DMA655318:DMB655318 DVW655318:DVX655318 EFS655318:EFT655318 EPO655318:EPP655318 EZK655318:EZL655318 FJG655318:FJH655318 FTC655318:FTD655318 GCY655318:GCZ655318 GMU655318:GMV655318 GWQ655318:GWR655318 HGM655318:HGN655318 HQI655318:HQJ655318 IAE655318:IAF655318 IKA655318:IKB655318 ITW655318:ITX655318 JDS655318:JDT655318 JNO655318:JNP655318 JXK655318:JXL655318 KHG655318:KHH655318 KRC655318:KRD655318 LAY655318:LAZ655318 LKU655318:LKV655318 LUQ655318:LUR655318 MEM655318:MEN655318 MOI655318:MOJ655318 MYE655318:MYF655318 NIA655318:NIB655318 NRW655318:NRX655318 OBS655318:OBT655318 OLO655318:OLP655318 OVK655318:OVL655318 PFG655318:PFH655318 PPC655318:PPD655318 PYY655318:PYZ655318 QIU655318:QIV655318 QSQ655318:QSR655318 RCM655318:RCN655318 RMI655318:RMJ655318 RWE655318:RWF655318 SGA655318:SGB655318 SPW655318:SPX655318 SZS655318:SZT655318 TJO655318:TJP655318 TTK655318:TTL655318 UDG655318:UDH655318 UNC655318:UND655318 UWY655318:UWZ655318 VGU655318:VGV655318 VQQ655318:VQR655318 WAM655318:WAN655318 WKI655318:WKJ655318 WUE655318:WUF655318 L720853:M720853 HS720854:HT720854 RO720854:RP720854 ABK720854:ABL720854 ALG720854:ALH720854 AVC720854:AVD720854 BEY720854:BEZ720854 BOU720854:BOV720854 BYQ720854:BYR720854 CIM720854:CIN720854 CSI720854:CSJ720854 DCE720854:DCF720854 DMA720854:DMB720854 DVW720854:DVX720854 EFS720854:EFT720854 EPO720854:EPP720854 EZK720854:EZL720854 FJG720854:FJH720854 FTC720854:FTD720854 GCY720854:GCZ720854 GMU720854:GMV720854 GWQ720854:GWR720854 HGM720854:HGN720854 HQI720854:HQJ720854 IAE720854:IAF720854 IKA720854:IKB720854 ITW720854:ITX720854 JDS720854:JDT720854 JNO720854:JNP720854 JXK720854:JXL720854 KHG720854:KHH720854 KRC720854:KRD720854 LAY720854:LAZ720854 LKU720854:LKV720854 LUQ720854:LUR720854 MEM720854:MEN720854 MOI720854:MOJ720854 MYE720854:MYF720854 NIA720854:NIB720854 NRW720854:NRX720854 OBS720854:OBT720854 OLO720854:OLP720854 OVK720854:OVL720854 PFG720854:PFH720854 PPC720854:PPD720854 PYY720854:PYZ720854 QIU720854:QIV720854 QSQ720854:QSR720854 RCM720854:RCN720854 RMI720854:RMJ720854 RWE720854:RWF720854 SGA720854:SGB720854 SPW720854:SPX720854 SZS720854:SZT720854 TJO720854:TJP720854 TTK720854:TTL720854 UDG720854:UDH720854 UNC720854:UND720854 UWY720854:UWZ720854 VGU720854:VGV720854 VQQ720854:VQR720854 WAM720854:WAN720854 WKI720854:WKJ720854 WUE720854:WUF720854 L786389:M786389 HS786390:HT786390 RO786390:RP786390 ABK786390:ABL786390 ALG786390:ALH786390 AVC786390:AVD786390 BEY786390:BEZ786390 BOU786390:BOV786390 BYQ786390:BYR786390 CIM786390:CIN786390 CSI786390:CSJ786390 DCE786390:DCF786390 DMA786390:DMB786390 DVW786390:DVX786390 EFS786390:EFT786390 EPO786390:EPP786390 EZK786390:EZL786390 FJG786390:FJH786390 FTC786390:FTD786390 GCY786390:GCZ786390 GMU786390:GMV786390 GWQ786390:GWR786390 HGM786390:HGN786390 HQI786390:HQJ786390 IAE786390:IAF786390 IKA786390:IKB786390 ITW786390:ITX786390 JDS786390:JDT786390 JNO786390:JNP786390 JXK786390:JXL786390 KHG786390:KHH786390 KRC786390:KRD786390 LAY786390:LAZ786390 LKU786390:LKV786390 LUQ786390:LUR786390 MEM786390:MEN786390 MOI786390:MOJ786390 MYE786390:MYF786390 NIA786390:NIB786390 NRW786390:NRX786390 OBS786390:OBT786390 OLO786390:OLP786390 OVK786390:OVL786390 PFG786390:PFH786390 PPC786390:PPD786390 PYY786390:PYZ786390 QIU786390:QIV786390 QSQ786390:QSR786390 RCM786390:RCN786390 RMI786390:RMJ786390 RWE786390:RWF786390 SGA786390:SGB786390 SPW786390:SPX786390 SZS786390:SZT786390 TJO786390:TJP786390 TTK786390:TTL786390 UDG786390:UDH786390 UNC786390:UND786390 UWY786390:UWZ786390 VGU786390:VGV786390 VQQ786390:VQR786390 WAM786390:WAN786390 WKI786390:WKJ786390 WUE786390:WUF786390 L851925:M851925 HS851926:HT851926 RO851926:RP851926 ABK851926:ABL851926 ALG851926:ALH851926 AVC851926:AVD851926 BEY851926:BEZ851926 BOU851926:BOV851926 BYQ851926:BYR851926 CIM851926:CIN851926 CSI851926:CSJ851926 DCE851926:DCF851926 DMA851926:DMB851926 DVW851926:DVX851926 EFS851926:EFT851926 EPO851926:EPP851926 EZK851926:EZL851926 FJG851926:FJH851926 FTC851926:FTD851926 GCY851926:GCZ851926 GMU851926:GMV851926 GWQ851926:GWR851926 HGM851926:HGN851926 HQI851926:HQJ851926 IAE851926:IAF851926 IKA851926:IKB851926 ITW851926:ITX851926 JDS851926:JDT851926 JNO851926:JNP851926 JXK851926:JXL851926 KHG851926:KHH851926 KRC851926:KRD851926 LAY851926:LAZ851926 LKU851926:LKV851926 LUQ851926:LUR851926 MEM851926:MEN851926 MOI851926:MOJ851926 MYE851926:MYF851926 NIA851926:NIB851926 NRW851926:NRX851926 OBS851926:OBT851926 OLO851926:OLP851926 OVK851926:OVL851926 PFG851926:PFH851926 PPC851926:PPD851926 PYY851926:PYZ851926 QIU851926:QIV851926 QSQ851926:QSR851926 RCM851926:RCN851926 RMI851926:RMJ851926 RWE851926:RWF851926 SGA851926:SGB851926 SPW851926:SPX851926 SZS851926:SZT851926 TJO851926:TJP851926 TTK851926:TTL851926 UDG851926:UDH851926 UNC851926:UND851926 UWY851926:UWZ851926 VGU851926:VGV851926 VQQ851926:VQR851926 WAM851926:WAN851926 WKI851926:WKJ851926 WUE851926:WUF851926 L917461:M917461 HS917462:HT917462 RO917462:RP917462 ABK917462:ABL917462 ALG917462:ALH917462 AVC917462:AVD917462 BEY917462:BEZ917462 BOU917462:BOV917462 BYQ917462:BYR917462 CIM917462:CIN917462 CSI917462:CSJ917462 DCE917462:DCF917462 DMA917462:DMB917462 DVW917462:DVX917462 EFS917462:EFT917462 EPO917462:EPP917462 EZK917462:EZL917462 FJG917462:FJH917462 FTC917462:FTD917462 GCY917462:GCZ917462 GMU917462:GMV917462 GWQ917462:GWR917462 HGM917462:HGN917462 HQI917462:HQJ917462 IAE917462:IAF917462 IKA917462:IKB917462 ITW917462:ITX917462 JDS917462:JDT917462 JNO917462:JNP917462 JXK917462:JXL917462 KHG917462:KHH917462 KRC917462:KRD917462 LAY917462:LAZ917462 LKU917462:LKV917462 LUQ917462:LUR917462 MEM917462:MEN917462 MOI917462:MOJ917462 MYE917462:MYF917462 NIA917462:NIB917462 NRW917462:NRX917462 OBS917462:OBT917462 OLO917462:OLP917462 OVK917462:OVL917462 PFG917462:PFH917462 PPC917462:PPD917462 PYY917462:PYZ917462 QIU917462:QIV917462 QSQ917462:QSR917462 RCM917462:RCN917462 RMI917462:RMJ917462 RWE917462:RWF917462 SGA917462:SGB917462 SPW917462:SPX917462 SZS917462:SZT917462 TJO917462:TJP917462 TTK917462:TTL917462 UDG917462:UDH917462 UNC917462:UND917462 UWY917462:UWZ917462 VGU917462:VGV917462 VQQ917462:VQR917462 WAM917462:WAN917462 WKI917462:WKJ917462 WUE917462:WUF917462 L982997:M982997 HS982998:HT982998 RO982998:RP982998 ABK982998:ABL982998 ALG982998:ALH982998 AVC982998:AVD982998 BEY982998:BEZ982998 BOU982998:BOV982998 BYQ982998:BYR982998 CIM982998:CIN982998 CSI982998:CSJ982998 DCE982998:DCF982998 DMA982998:DMB982998 DVW982998:DVX982998 EFS982998:EFT982998 EPO982998:EPP982998 EZK982998:EZL982998 FJG982998:FJH982998 FTC982998:FTD982998 GCY982998:GCZ982998 GMU982998:GMV982998 GWQ982998:GWR982998 HGM982998:HGN982998 HQI982998:HQJ982998 IAE982998:IAF982998 IKA982998:IKB982998 ITW982998:ITX982998 JDS982998:JDT982998 JNO982998:JNP982998 JXK982998:JXL982998 KHG982998:KHH982998 KRC982998:KRD982998 LAY982998:LAZ982998 LKU982998:LKV982998 LUQ982998:LUR982998 MEM982998:MEN982998 MOI982998:MOJ982998 MYE982998:MYF982998 NIA982998:NIB982998 NRW982998:NRX982998 OBS982998:OBT982998 OLO982998:OLP982998 OVK982998:OVL982998 PFG982998:PFH982998 PPC982998:PPD982998 PYY982998:PYZ982998 QIU982998:QIV982998 QSQ982998:QSR982998 RCM982998:RCN982998 RMI982998:RMJ982998 RWE982998:RWF982998 SGA982998:SGB982998 SPW982998:SPX982998 SZS982998:SZT982998 TJO982998:TJP982998 TTK982998:TTL982998 UDG982998:UDH982998 UNC982998:UND982998 UWY982998:UWZ982998 VGU982998:VGV982998 VQQ982998:VQR982998 WAM982998:WAN982998 WKI982998:WKJ982998 WUE982998:WUF982998" xr:uid="{07C9B61D-0D79-4D96-9B25-98A2D3B1CD9A}">
      <formula1>"□,■"</formula1>
    </dataValidation>
    <dataValidation type="list" allowBlank="1" showInputMessage="1" showErrorMessage="1" sqref="WUE983004:WUK983004 L65499:R65499 HS65500:HY65500 RO65500:RU65500 ABK65500:ABQ65500 ALG65500:ALM65500 AVC65500:AVI65500 BEY65500:BFE65500 BOU65500:BPA65500 BYQ65500:BYW65500 CIM65500:CIS65500 CSI65500:CSO65500 DCE65500:DCK65500 DMA65500:DMG65500 DVW65500:DWC65500 EFS65500:EFY65500 EPO65500:EPU65500 EZK65500:EZQ65500 FJG65500:FJM65500 FTC65500:FTI65500 GCY65500:GDE65500 GMU65500:GNA65500 GWQ65500:GWW65500 HGM65500:HGS65500 HQI65500:HQO65500 IAE65500:IAK65500 IKA65500:IKG65500 ITW65500:IUC65500 JDS65500:JDY65500 JNO65500:JNU65500 JXK65500:JXQ65500 KHG65500:KHM65500 KRC65500:KRI65500 LAY65500:LBE65500 LKU65500:LLA65500 LUQ65500:LUW65500 MEM65500:MES65500 MOI65500:MOO65500 MYE65500:MYK65500 NIA65500:NIG65500 NRW65500:NSC65500 OBS65500:OBY65500 OLO65500:OLU65500 OVK65500:OVQ65500 PFG65500:PFM65500 PPC65500:PPI65500 PYY65500:PZE65500 QIU65500:QJA65500 QSQ65500:QSW65500 RCM65500:RCS65500 RMI65500:RMO65500 RWE65500:RWK65500 SGA65500:SGG65500 SPW65500:SQC65500 SZS65500:SZY65500 TJO65500:TJU65500 TTK65500:TTQ65500 UDG65500:UDM65500 UNC65500:UNI65500 UWY65500:UXE65500 VGU65500:VHA65500 VQQ65500:VQW65500 WAM65500:WAS65500 WKI65500:WKO65500 WUE65500:WUK65500 L131035:R131035 HS131036:HY131036 RO131036:RU131036 ABK131036:ABQ131036 ALG131036:ALM131036 AVC131036:AVI131036 BEY131036:BFE131036 BOU131036:BPA131036 BYQ131036:BYW131036 CIM131036:CIS131036 CSI131036:CSO131036 DCE131036:DCK131036 DMA131036:DMG131036 DVW131036:DWC131036 EFS131036:EFY131036 EPO131036:EPU131036 EZK131036:EZQ131036 FJG131036:FJM131036 FTC131036:FTI131036 GCY131036:GDE131036 GMU131036:GNA131036 GWQ131036:GWW131036 HGM131036:HGS131036 HQI131036:HQO131036 IAE131036:IAK131036 IKA131036:IKG131036 ITW131036:IUC131036 JDS131036:JDY131036 JNO131036:JNU131036 JXK131036:JXQ131036 KHG131036:KHM131036 KRC131036:KRI131036 LAY131036:LBE131036 LKU131036:LLA131036 LUQ131036:LUW131036 MEM131036:MES131036 MOI131036:MOO131036 MYE131036:MYK131036 NIA131036:NIG131036 NRW131036:NSC131036 OBS131036:OBY131036 OLO131036:OLU131036 OVK131036:OVQ131036 PFG131036:PFM131036 PPC131036:PPI131036 PYY131036:PZE131036 QIU131036:QJA131036 QSQ131036:QSW131036 RCM131036:RCS131036 RMI131036:RMO131036 RWE131036:RWK131036 SGA131036:SGG131036 SPW131036:SQC131036 SZS131036:SZY131036 TJO131036:TJU131036 TTK131036:TTQ131036 UDG131036:UDM131036 UNC131036:UNI131036 UWY131036:UXE131036 VGU131036:VHA131036 VQQ131036:VQW131036 WAM131036:WAS131036 WKI131036:WKO131036 WUE131036:WUK131036 L196571:R196571 HS196572:HY196572 RO196572:RU196572 ABK196572:ABQ196572 ALG196572:ALM196572 AVC196572:AVI196572 BEY196572:BFE196572 BOU196572:BPA196572 BYQ196572:BYW196572 CIM196572:CIS196572 CSI196572:CSO196572 DCE196572:DCK196572 DMA196572:DMG196572 DVW196572:DWC196572 EFS196572:EFY196572 EPO196572:EPU196572 EZK196572:EZQ196572 FJG196572:FJM196572 FTC196572:FTI196572 GCY196572:GDE196572 GMU196572:GNA196572 GWQ196572:GWW196572 HGM196572:HGS196572 HQI196572:HQO196572 IAE196572:IAK196572 IKA196572:IKG196572 ITW196572:IUC196572 JDS196572:JDY196572 JNO196572:JNU196572 JXK196572:JXQ196572 KHG196572:KHM196572 KRC196572:KRI196572 LAY196572:LBE196572 LKU196572:LLA196572 LUQ196572:LUW196572 MEM196572:MES196572 MOI196572:MOO196572 MYE196572:MYK196572 NIA196572:NIG196572 NRW196572:NSC196572 OBS196572:OBY196572 OLO196572:OLU196572 OVK196572:OVQ196572 PFG196572:PFM196572 PPC196572:PPI196572 PYY196572:PZE196572 QIU196572:QJA196572 QSQ196572:QSW196572 RCM196572:RCS196572 RMI196572:RMO196572 RWE196572:RWK196572 SGA196572:SGG196572 SPW196572:SQC196572 SZS196572:SZY196572 TJO196572:TJU196572 TTK196572:TTQ196572 UDG196572:UDM196572 UNC196572:UNI196572 UWY196572:UXE196572 VGU196572:VHA196572 VQQ196572:VQW196572 WAM196572:WAS196572 WKI196572:WKO196572 WUE196572:WUK196572 L262107:R262107 HS262108:HY262108 RO262108:RU262108 ABK262108:ABQ262108 ALG262108:ALM262108 AVC262108:AVI262108 BEY262108:BFE262108 BOU262108:BPA262108 BYQ262108:BYW262108 CIM262108:CIS262108 CSI262108:CSO262108 DCE262108:DCK262108 DMA262108:DMG262108 DVW262108:DWC262108 EFS262108:EFY262108 EPO262108:EPU262108 EZK262108:EZQ262108 FJG262108:FJM262108 FTC262108:FTI262108 GCY262108:GDE262108 GMU262108:GNA262108 GWQ262108:GWW262108 HGM262108:HGS262108 HQI262108:HQO262108 IAE262108:IAK262108 IKA262108:IKG262108 ITW262108:IUC262108 JDS262108:JDY262108 JNO262108:JNU262108 JXK262108:JXQ262108 KHG262108:KHM262108 KRC262108:KRI262108 LAY262108:LBE262108 LKU262108:LLA262108 LUQ262108:LUW262108 MEM262108:MES262108 MOI262108:MOO262108 MYE262108:MYK262108 NIA262108:NIG262108 NRW262108:NSC262108 OBS262108:OBY262108 OLO262108:OLU262108 OVK262108:OVQ262108 PFG262108:PFM262108 PPC262108:PPI262108 PYY262108:PZE262108 QIU262108:QJA262108 QSQ262108:QSW262108 RCM262108:RCS262108 RMI262108:RMO262108 RWE262108:RWK262108 SGA262108:SGG262108 SPW262108:SQC262108 SZS262108:SZY262108 TJO262108:TJU262108 TTK262108:TTQ262108 UDG262108:UDM262108 UNC262108:UNI262108 UWY262108:UXE262108 VGU262108:VHA262108 VQQ262108:VQW262108 WAM262108:WAS262108 WKI262108:WKO262108 WUE262108:WUK262108 L327643:R327643 HS327644:HY327644 RO327644:RU327644 ABK327644:ABQ327644 ALG327644:ALM327644 AVC327644:AVI327644 BEY327644:BFE327644 BOU327644:BPA327644 BYQ327644:BYW327644 CIM327644:CIS327644 CSI327644:CSO327644 DCE327644:DCK327644 DMA327644:DMG327644 DVW327644:DWC327644 EFS327644:EFY327644 EPO327644:EPU327644 EZK327644:EZQ327644 FJG327644:FJM327644 FTC327644:FTI327644 GCY327644:GDE327644 GMU327644:GNA327644 GWQ327644:GWW327644 HGM327644:HGS327644 HQI327644:HQO327644 IAE327644:IAK327644 IKA327644:IKG327644 ITW327644:IUC327644 JDS327644:JDY327644 JNO327644:JNU327644 JXK327644:JXQ327644 KHG327644:KHM327644 KRC327644:KRI327644 LAY327644:LBE327644 LKU327644:LLA327644 LUQ327644:LUW327644 MEM327644:MES327644 MOI327644:MOO327644 MYE327644:MYK327644 NIA327644:NIG327644 NRW327644:NSC327644 OBS327644:OBY327644 OLO327644:OLU327644 OVK327644:OVQ327644 PFG327644:PFM327644 PPC327644:PPI327644 PYY327644:PZE327644 QIU327644:QJA327644 QSQ327644:QSW327644 RCM327644:RCS327644 RMI327644:RMO327644 RWE327644:RWK327644 SGA327644:SGG327644 SPW327644:SQC327644 SZS327644:SZY327644 TJO327644:TJU327644 TTK327644:TTQ327644 UDG327644:UDM327644 UNC327644:UNI327644 UWY327644:UXE327644 VGU327644:VHA327644 VQQ327644:VQW327644 WAM327644:WAS327644 WKI327644:WKO327644 WUE327644:WUK327644 L393179:R393179 HS393180:HY393180 RO393180:RU393180 ABK393180:ABQ393180 ALG393180:ALM393180 AVC393180:AVI393180 BEY393180:BFE393180 BOU393180:BPA393180 BYQ393180:BYW393180 CIM393180:CIS393180 CSI393180:CSO393180 DCE393180:DCK393180 DMA393180:DMG393180 DVW393180:DWC393180 EFS393180:EFY393180 EPO393180:EPU393180 EZK393180:EZQ393180 FJG393180:FJM393180 FTC393180:FTI393180 GCY393180:GDE393180 GMU393180:GNA393180 GWQ393180:GWW393180 HGM393180:HGS393180 HQI393180:HQO393180 IAE393180:IAK393180 IKA393180:IKG393180 ITW393180:IUC393180 JDS393180:JDY393180 JNO393180:JNU393180 JXK393180:JXQ393180 KHG393180:KHM393180 KRC393180:KRI393180 LAY393180:LBE393180 LKU393180:LLA393180 LUQ393180:LUW393180 MEM393180:MES393180 MOI393180:MOO393180 MYE393180:MYK393180 NIA393180:NIG393180 NRW393180:NSC393180 OBS393180:OBY393180 OLO393180:OLU393180 OVK393180:OVQ393180 PFG393180:PFM393180 PPC393180:PPI393180 PYY393180:PZE393180 QIU393180:QJA393180 QSQ393180:QSW393180 RCM393180:RCS393180 RMI393180:RMO393180 RWE393180:RWK393180 SGA393180:SGG393180 SPW393180:SQC393180 SZS393180:SZY393180 TJO393180:TJU393180 TTK393180:TTQ393180 UDG393180:UDM393180 UNC393180:UNI393180 UWY393180:UXE393180 VGU393180:VHA393180 VQQ393180:VQW393180 WAM393180:WAS393180 WKI393180:WKO393180 WUE393180:WUK393180 L458715:R458715 HS458716:HY458716 RO458716:RU458716 ABK458716:ABQ458716 ALG458716:ALM458716 AVC458716:AVI458716 BEY458716:BFE458716 BOU458716:BPA458716 BYQ458716:BYW458716 CIM458716:CIS458716 CSI458716:CSO458716 DCE458716:DCK458716 DMA458716:DMG458716 DVW458716:DWC458716 EFS458716:EFY458716 EPO458716:EPU458716 EZK458716:EZQ458716 FJG458716:FJM458716 FTC458716:FTI458716 GCY458716:GDE458716 GMU458716:GNA458716 GWQ458716:GWW458716 HGM458716:HGS458716 HQI458716:HQO458716 IAE458716:IAK458716 IKA458716:IKG458716 ITW458716:IUC458716 JDS458716:JDY458716 JNO458716:JNU458716 JXK458716:JXQ458716 KHG458716:KHM458716 KRC458716:KRI458716 LAY458716:LBE458716 LKU458716:LLA458716 LUQ458716:LUW458716 MEM458716:MES458716 MOI458716:MOO458716 MYE458716:MYK458716 NIA458716:NIG458716 NRW458716:NSC458716 OBS458716:OBY458716 OLO458716:OLU458716 OVK458716:OVQ458716 PFG458716:PFM458716 PPC458716:PPI458716 PYY458716:PZE458716 QIU458716:QJA458716 QSQ458716:QSW458716 RCM458716:RCS458716 RMI458716:RMO458716 RWE458716:RWK458716 SGA458716:SGG458716 SPW458716:SQC458716 SZS458716:SZY458716 TJO458716:TJU458716 TTK458716:TTQ458716 UDG458716:UDM458716 UNC458716:UNI458716 UWY458716:UXE458716 VGU458716:VHA458716 VQQ458716:VQW458716 WAM458716:WAS458716 WKI458716:WKO458716 WUE458716:WUK458716 L524251:R524251 HS524252:HY524252 RO524252:RU524252 ABK524252:ABQ524252 ALG524252:ALM524252 AVC524252:AVI524252 BEY524252:BFE524252 BOU524252:BPA524252 BYQ524252:BYW524252 CIM524252:CIS524252 CSI524252:CSO524252 DCE524252:DCK524252 DMA524252:DMG524252 DVW524252:DWC524252 EFS524252:EFY524252 EPO524252:EPU524252 EZK524252:EZQ524252 FJG524252:FJM524252 FTC524252:FTI524252 GCY524252:GDE524252 GMU524252:GNA524252 GWQ524252:GWW524252 HGM524252:HGS524252 HQI524252:HQO524252 IAE524252:IAK524252 IKA524252:IKG524252 ITW524252:IUC524252 JDS524252:JDY524252 JNO524252:JNU524252 JXK524252:JXQ524252 KHG524252:KHM524252 KRC524252:KRI524252 LAY524252:LBE524252 LKU524252:LLA524252 LUQ524252:LUW524252 MEM524252:MES524252 MOI524252:MOO524252 MYE524252:MYK524252 NIA524252:NIG524252 NRW524252:NSC524252 OBS524252:OBY524252 OLO524252:OLU524252 OVK524252:OVQ524252 PFG524252:PFM524252 PPC524252:PPI524252 PYY524252:PZE524252 QIU524252:QJA524252 QSQ524252:QSW524252 RCM524252:RCS524252 RMI524252:RMO524252 RWE524252:RWK524252 SGA524252:SGG524252 SPW524252:SQC524252 SZS524252:SZY524252 TJO524252:TJU524252 TTK524252:TTQ524252 UDG524252:UDM524252 UNC524252:UNI524252 UWY524252:UXE524252 VGU524252:VHA524252 VQQ524252:VQW524252 WAM524252:WAS524252 WKI524252:WKO524252 WUE524252:WUK524252 L589787:R589787 HS589788:HY589788 RO589788:RU589788 ABK589788:ABQ589788 ALG589788:ALM589788 AVC589788:AVI589788 BEY589788:BFE589788 BOU589788:BPA589788 BYQ589788:BYW589788 CIM589788:CIS589788 CSI589788:CSO589788 DCE589788:DCK589788 DMA589788:DMG589788 DVW589788:DWC589788 EFS589788:EFY589788 EPO589788:EPU589788 EZK589788:EZQ589788 FJG589788:FJM589788 FTC589788:FTI589788 GCY589788:GDE589788 GMU589788:GNA589788 GWQ589788:GWW589788 HGM589788:HGS589788 HQI589788:HQO589788 IAE589788:IAK589788 IKA589788:IKG589788 ITW589788:IUC589788 JDS589788:JDY589788 JNO589788:JNU589788 JXK589788:JXQ589788 KHG589788:KHM589788 KRC589788:KRI589788 LAY589788:LBE589788 LKU589788:LLA589788 LUQ589788:LUW589788 MEM589788:MES589788 MOI589788:MOO589788 MYE589788:MYK589788 NIA589788:NIG589788 NRW589788:NSC589788 OBS589788:OBY589788 OLO589788:OLU589788 OVK589788:OVQ589788 PFG589788:PFM589788 PPC589788:PPI589788 PYY589788:PZE589788 QIU589788:QJA589788 QSQ589788:QSW589788 RCM589788:RCS589788 RMI589788:RMO589788 RWE589788:RWK589788 SGA589788:SGG589788 SPW589788:SQC589788 SZS589788:SZY589788 TJO589788:TJU589788 TTK589788:TTQ589788 UDG589788:UDM589788 UNC589788:UNI589788 UWY589788:UXE589788 VGU589788:VHA589788 VQQ589788:VQW589788 WAM589788:WAS589788 WKI589788:WKO589788 WUE589788:WUK589788 L655323:R655323 HS655324:HY655324 RO655324:RU655324 ABK655324:ABQ655324 ALG655324:ALM655324 AVC655324:AVI655324 BEY655324:BFE655324 BOU655324:BPA655324 BYQ655324:BYW655324 CIM655324:CIS655324 CSI655324:CSO655324 DCE655324:DCK655324 DMA655324:DMG655324 DVW655324:DWC655324 EFS655324:EFY655324 EPO655324:EPU655324 EZK655324:EZQ655324 FJG655324:FJM655324 FTC655324:FTI655324 GCY655324:GDE655324 GMU655324:GNA655324 GWQ655324:GWW655324 HGM655324:HGS655324 HQI655324:HQO655324 IAE655324:IAK655324 IKA655324:IKG655324 ITW655324:IUC655324 JDS655324:JDY655324 JNO655324:JNU655324 JXK655324:JXQ655324 KHG655324:KHM655324 KRC655324:KRI655324 LAY655324:LBE655324 LKU655324:LLA655324 LUQ655324:LUW655324 MEM655324:MES655324 MOI655324:MOO655324 MYE655324:MYK655324 NIA655324:NIG655324 NRW655324:NSC655324 OBS655324:OBY655324 OLO655324:OLU655324 OVK655324:OVQ655324 PFG655324:PFM655324 PPC655324:PPI655324 PYY655324:PZE655324 QIU655324:QJA655324 QSQ655324:QSW655324 RCM655324:RCS655324 RMI655324:RMO655324 RWE655324:RWK655324 SGA655324:SGG655324 SPW655324:SQC655324 SZS655324:SZY655324 TJO655324:TJU655324 TTK655324:TTQ655324 UDG655324:UDM655324 UNC655324:UNI655324 UWY655324:UXE655324 VGU655324:VHA655324 VQQ655324:VQW655324 WAM655324:WAS655324 WKI655324:WKO655324 WUE655324:WUK655324 L720859:R720859 HS720860:HY720860 RO720860:RU720860 ABK720860:ABQ720860 ALG720860:ALM720860 AVC720860:AVI720860 BEY720860:BFE720860 BOU720860:BPA720860 BYQ720860:BYW720860 CIM720860:CIS720860 CSI720860:CSO720860 DCE720860:DCK720860 DMA720860:DMG720860 DVW720860:DWC720860 EFS720860:EFY720860 EPO720860:EPU720860 EZK720860:EZQ720860 FJG720860:FJM720860 FTC720860:FTI720860 GCY720860:GDE720860 GMU720860:GNA720860 GWQ720860:GWW720860 HGM720860:HGS720860 HQI720860:HQO720860 IAE720860:IAK720860 IKA720860:IKG720860 ITW720860:IUC720860 JDS720860:JDY720860 JNO720860:JNU720860 JXK720860:JXQ720860 KHG720860:KHM720860 KRC720860:KRI720860 LAY720860:LBE720860 LKU720860:LLA720860 LUQ720860:LUW720860 MEM720860:MES720860 MOI720860:MOO720860 MYE720860:MYK720860 NIA720860:NIG720860 NRW720860:NSC720860 OBS720860:OBY720860 OLO720860:OLU720860 OVK720860:OVQ720860 PFG720860:PFM720860 PPC720860:PPI720860 PYY720860:PZE720860 QIU720860:QJA720860 QSQ720860:QSW720860 RCM720860:RCS720860 RMI720860:RMO720860 RWE720860:RWK720860 SGA720860:SGG720860 SPW720860:SQC720860 SZS720860:SZY720860 TJO720860:TJU720860 TTK720860:TTQ720860 UDG720860:UDM720860 UNC720860:UNI720860 UWY720860:UXE720860 VGU720860:VHA720860 VQQ720860:VQW720860 WAM720860:WAS720860 WKI720860:WKO720860 WUE720860:WUK720860 L786395:R786395 HS786396:HY786396 RO786396:RU786396 ABK786396:ABQ786396 ALG786396:ALM786396 AVC786396:AVI786396 BEY786396:BFE786396 BOU786396:BPA786396 BYQ786396:BYW786396 CIM786396:CIS786396 CSI786396:CSO786396 DCE786396:DCK786396 DMA786396:DMG786396 DVW786396:DWC786396 EFS786396:EFY786396 EPO786396:EPU786396 EZK786396:EZQ786396 FJG786396:FJM786396 FTC786396:FTI786396 GCY786396:GDE786396 GMU786396:GNA786396 GWQ786396:GWW786396 HGM786396:HGS786396 HQI786396:HQO786396 IAE786396:IAK786396 IKA786396:IKG786396 ITW786396:IUC786396 JDS786396:JDY786396 JNO786396:JNU786396 JXK786396:JXQ786396 KHG786396:KHM786396 KRC786396:KRI786396 LAY786396:LBE786396 LKU786396:LLA786396 LUQ786396:LUW786396 MEM786396:MES786396 MOI786396:MOO786396 MYE786396:MYK786396 NIA786396:NIG786396 NRW786396:NSC786396 OBS786396:OBY786396 OLO786396:OLU786396 OVK786396:OVQ786396 PFG786396:PFM786396 PPC786396:PPI786396 PYY786396:PZE786396 QIU786396:QJA786396 QSQ786396:QSW786396 RCM786396:RCS786396 RMI786396:RMO786396 RWE786396:RWK786396 SGA786396:SGG786396 SPW786396:SQC786396 SZS786396:SZY786396 TJO786396:TJU786396 TTK786396:TTQ786396 UDG786396:UDM786396 UNC786396:UNI786396 UWY786396:UXE786396 VGU786396:VHA786396 VQQ786396:VQW786396 WAM786396:WAS786396 WKI786396:WKO786396 WUE786396:WUK786396 L851931:R851931 HS851932:HY851932 RO851932:RU851932 ABK851932:ABQ851932 ALG851932:ALM851932 AVC851932:AVI851932 BEY851932:BFE851932 BOU851932:BPA851932 BYQ851932:BYW851932 CIM851932:CIS851932 CSI851932:CSO851932 DCE851932:DCK851932 DMA851932:DMG851932 DVW851932:DWC851932 EFS851932:EFY851932 EPO851932:EPU851932 EZK851932:EZQ851932 FJG851932:FJM851932 FTC851932:FTI851932 GCY851932:GDE851932 GMU851932:GNA851932 GWQ851932:GWW851932 HGM851932:HGS851932 HQI851932:HQO851932 IAE851932:IAK851932 IKA851932:IKG851932 ITW851932:IUC851932 JDS851932:JDY851932 JNO851932:JNU851932 JXK851932:JXQ851932 KHG851932:KHM851932 KRC851932:KRI851932 LAY851932:LBE851932 LKU851932:LLA851932 LUQ851932:LUW851932 MEM851932:MES851932 MOI851932:MOO851932 MYE851932:MYK851932 NIA851932:NIG851932 NRW851932:NSC851932 OBS851932:OBY851932 OLO851932:OLU851932 OVK851932:OVQ851932 PFG851932:PFM851932 PPC851932:PPI851932 PYY851932:PZE851932 QIU851932:QJA851932 QSQ851932:QSW851932 RCM851932:RCS851932 RMI851932:RMO851932 RWE851932:RWK851932 SGA851932:SGG851932 SPW851932:SQC851932 SZS851932:SZY851932 TJO851932:TJU851932 TTK851932:TTQ851932 UDG851932:UDM851932 UNC851932:UNI851932 UWY851932:UXE851932 VGU851932:VHA851932 VQQ851932:VQW851932 WAM851932:WAS851932 WKI851932:WKO851932 WUE851932:WUK851932 L917467:R917467 HS917468:HY917468 RO917468:RU917468 ABK917468:ABQ917468 ALG917468:ALM917468 AVC917468:AVI917468 BEY917468:BFE917468 BOU917468:BPA917468 BYQ917468:BYW917468 CIM917468:CIS917468 CSI917468:CSO917468 DCE917468:DCK917468 DMA917468:DMG917468 DVW917468:DWC917468 EFS917468:EFY917468 EPO917468:EPU917468 EZK917468:EZQ917468 FJG917468:FJM917468 FTC917468:FTI917468 GCY917468:GDE917468 GMU917468:GNA917468 GWQ917468:GWW917468 HGM917468:HGS917468 HQI917468:HQO917468 IAE917468:IAK917468 IKA917468:IKG917468 ITW917468:IUC917468 JDS917468:JDY917468 JNO917468:JNU917468 JXK917468:JXQ917468 KHG917468:KHM917468 KRC917468:KRI917468 LAY917468:LBE917468 LKU917468:LLA917468 LUQ917468:LUW917468 MEM917468:MES917468 MOI917468:MOO917468 MYE917468:MYK917468 NIA917468:NIG917468 NRW917468:NSC917468 OBS917468:OBY917468 OLO917468:OLU917468 OVK917468:OVQ917468 PFG917468:PFM917468 PPC917468:PPI917468 PYY917468:PZE917468 QIU917468:QJA917468 QSQ917468:QSW917468 RCM917468:RCS917468 RMI917468:RMO917468 RWE917468:RWK917468 SGA917468:SGG917468 SPW917468:SQC917468 SZS917468:SZY917468 TJO917468:TJU917468 TTK917468:TTQ917468 UDG917468:UDM917468 UNC917468:UNI917468 UWY917468:UXE917468 VGU917468:VHA917468 VQQ917468:VQW917468 WAM917468:WAS917468 WKI917468:WKO917468 WUE917468:WUK917468 L983003:R983003 HS983004:HY983004 RO983004:RU983004 ABK983004:ABQ983004 ALG983004:ALM983004 AVC983004:AVI983004 BEY983004:BFE983004 BOU983004:BPA983004 BYQ983004:BYW983004 CIM983004:CIS983004 CSI983004:CSO983004 DCE983004:DCK983004 DMA983004:DMG983004 DVW983004:DWC983004 EFS983004:EFY983004 EPO983004:EPU983004 EZK983004:EZQ983004 FJG983004:FJM983004 FTC983004:FTI983004 GCY983004:GDE983004 GMU983004:GNA983004 GWQ983004:GWW983004 HGM983004:HGS983004 HQI983004:HQO983004 IAE983004:IAK983004 IKA983004:IKG983004 ITW983004:IUC983004 JDS983004:JDY983004 JNO983004:JNU983004 JXK983004:JXQ983004 KHG983004:KHM983004 KRC983004:KRI983004 LAY983004:LBE983004 LKU983004:LLA983004 LUQ983004:LUW983004 MEM983004:MES983004 MOI983004:MOO983004 MYE983004:MYK983004 NIA983004:NIG983004 NRW983004:NSC983004 OBS983004:OBY983004 OLO983004:OLU983004 OVK983004:OVQ983004 PFG983004:PFM983004 PPC983004:PPI983004 PYY983004:PZE983004 QIU983004:QJA983004 QSQ983004:QSW983004 RCM983004:RCS983004 RMI983004:RMO983004 RWE983004:RWK983004 SGA983004:SGG983004 SPW983004:SQC983004 SZS983004:SZY983004 TJO983004:TJU983004 TTK983004:TTQ983004 UDG983004:UDM983004 UNC983004:UNI983004 UWY983004:UXE983004 VGU983004:VHA983004 VQQ983004:VQW983004 WAM983004:WAS983004 WKI983004:WKO983004" xr:uid="{4F05BD2A-4378-42F2-8198-DDE4C28796B4}">
      <formula1>"専用,ハイブリット"</formula1>
    </dataValidation>
    <dataValidation type="list" allowBlank="1" showInputMessage="1" showErrorMessage="1" sqref="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983086 Z917550 Z852014 Z786478 Z720942 Z655406 Z589870 Z524334 Z458798 Z393262 Z327726 Z262190 Z196654 Z131118 Z65582 Z983088 Z917552 Z852016 Z786480 Z720944 Z655408 Z589872 Z524336 Z458800 Z393264 Z327728 Z262192 Z196656 Z131120 Z65584" xr:uid="{051C453B-6C3F-4C72-B1F8-D3EA8C828AD1}">
      <formula1>"無,有"</formula1>
    </dataValidation>
    <dataValidation type="custom" imeMode="disabled" allowBlank="1" showInputMessage="1" showErrorMessage="1" error="小数点以下は第一位まで、二位以下切り捨てで入力して下さい。" sqref="L65496:R65496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2:R131032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68:R196568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4:R262104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0:R327640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6:R393176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2:R458712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48:R524248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4:R589784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0:R655320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6:R720856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2:R786392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28:R851928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4:R917464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0:R983000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WUE983001:WUK983001" xr:uid="{F33FC48A-2258-47E4-B88B-9A3780DAF6A0}">
      <formula1>L65496-ROUNDDOWN(L65496,1)=0</formula1>
    </dataValidation>
  </dataValidations>
  <pageMargins left="0.9055118110236221" right="0.47244094488188981" top="0.70866141732283472" bottom="0.19685039370078741" header="0.19685039370078741" footer="0.19685039370078741"/>
  <pageSetup paperSize="9" scale="87" fitToHeight="0" orientation="portrait" r:id="rId1"/>
  <headerFooter scaleWithDoc="0">
    <oddFooter>&amp;R&amp;"ＭＳ 明朝,標準"&amp;8&amp;K01+015R6高層ZEH-M_ver.1.1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A83C388-3ABC-4015-8CC7-C6AF89E8E6B4}">
          <xm:sqref>HS65557:IK65558 RO65557:SG65558 ABK65557:ACC65558 ALG65557:ALY65558 AVC65557:AVU65558 BEY65557:BFQ65558 BOU65557:BPM65558 BYQ65557:BZI65558 CIM65557:CJE65558 CSI65557:CTA65558 DCE65557:DCW65558 DMA65557:DMS65558 DVW65557:DWO65558 EFS65557:EGK65558 EPO65557:EQG65558 EZK65557:FAC65558 FJG65557:FJY65558 FTC65557:FTU65558 GCY65557:GDQ65558 GMU65557:GNM65558 GWQ65557:GXI65558 HGM65557:HHE65558 HQI65557:HRA65558 IAE65557:IAW65558 IKA65557:IKS65558 ITW65557:IUO65558 JDS65557:JEK65558 JNO65557:JOG65558 JXK65557:JYC65558 KHG65557:KHY65558 KRC65557:KRU65558 LAY65557:LBQ65558 LKU65557:LLM65558 LUQ65557:LVI65558 MEM65557:MFE65558 MOI65557:MPA65558 MYE65557:MYW65558 NIA65557:NIS65558 NRW65557:NSO65558 OBS65557:OCK65558 OLO65557:OMG65558 OVK65557:OWC65558 PFG65557:PFY65558 PPC65557:PPU65558 PYY65557:PZQ65558 QIU65557:QJM65558 QSQ65557:QTI65558 RCM65557:RDE65558 RMI65557:RNA65558 RWE65557:RWW65558 SGA65557:SGS65558 SPW65557:SQO65558 SZS65557:TAK65558 TJO65557:TKG65558 TTK65557:TUC65558 UDG65557:UDY65558 UNC65557:UNU65558 UWY65557:UXQ65558 VGU65557:VHM65558 VQQ65557:VRI65558 WAM65557:WBE65558 WKI65557:WLA65558 WUE65557:WUW65558 HS131093:IK131094 RO131093:SG131094 ABK131093:ACC131094 ALG131093:ALY131094 AVC131093:AVU131094 BEY131093:BFQ131094 BOU131093:BPM131094 BYQ131093:BZI131094 CIM131093:CJE131094 CSI131093:CTA131094 DCE131093:DCW131094 DMA131093:DMS131094 DVW131093:DWO131094 EFS131093:EGK131094 EPO131093:EQG131094 EZK131093:FAC131094 FJG131093:FJY131094 FTC131093:FTU131094 GCY131093:GDQ131094 GMU131093:GNM131094 GWQ131093:GXI131094 HGM131093:HHE131094 HQI131093:HRA131094 IAE131093:IAW131094 IKA131093:IKS131094 ITW131093:IUO131094 JDS131093:JEK131094 JNO131093:JOG131094 JXK131093:JYC131094 KHG131093:KHY131094 KRC131093:KRU131094 LAY131093:LBQ131094 LKU131093:LLM131094 LUQ131093:LVI131094 MEM131093:MFE131094 MOI131093:MPA131094 MYE131093:MYW131094 NIA131093:NIS131094 NRW131093:NSO131094 OBS131093:OCK131094 OLO131093:OMG131094 OVK131093:OWC131094 PFG131093:PFY131094 PPC131093:PPU131094 PYY131093:PZQ131094 QIU131093:QJM131094 QSQ131093:QTI131094 RCM131093:RDE131094 RMI131093:RNA131094 RWE131093:RWW131094 SGA131093:SGS131094 SPW131093:SQO131094 SZS131093:TAK131094 TJO131093:TKG131094 TTK131093:TUC131094 UDG131093:UDY131094 UNC131093:UNU131094 UWY131093:UXQ131094 VGU131093:VHM131094 VQQ131093:VRI131094 WAM131093:WBE131094 WKI131093:WLA131094 WUE131093:WUW131094 HS196629:IK196630 RO196629:SG196630 ABK196629:ACC196630 ALG196629:ALY196630 AVC196629:AVU196630 BEY196629:BFQ196630 BOU196629:BPM196630 BYQ196629:BZI196630 CIM196629:CJE196630 CSI196629:CTA196630 DCE196629:DCW196630 DMA196629:DMS196630 DVW196629:DWO196630 EFS196629:EGK196630 EPO196629:EQG196630 EZK196629:FAC196630 FJG196629:FJY196630 FTC196629:FTU196630 GCY196629:GDQ196630 GMU196629:GNM196630 GWQ196629:GXI196630 HGM196629:HHE196630 HQI196629:HRA196630 IAE196629:IAW196630 IKA196629:IKS196630 ITW196629:IUO196630 JDS196629:JEK196630 JNO196629:JOG196630 JXK196629:JYC196630 KHG196629:KHY196630 KRC196629:KRU196630 LAY196629:LBQ196630 LKU196629:LLM196630 LUQ196629:LVI196630 MEM196629:MFE196630 MOI196629:MPA196630 MYE196629:MYW196630 NIA196629:NIS196630 NRW196629:NSO196630 OBS196629:OCK196630 OLO196629:OMG196630 OVK196629:OWC196630 PFG196629:PFY196630 PPC196629:PPU196630 PYY196629:PZQ196630 QIU196629:QJM196630 QSQ196629:QTI196630 RCM196629:RDE196630 RMI196629:RNA196630 RWE196629:RWW196630 SGA196629:SGS196630 SPW196629:SQO196630 SZS196629:TAK196630 TJO196629:TKG196630 TTK196629:TUC196630 UDG196629:UDY196630 UNC196629:UNU196630 UWY196629:UXQ196630 VGU196629:VHM196630 VQQ196629:VRI196630 WAM196629:WBE196630 WKI196629:WLA196630 WUE196629:WUW196630 HS262165:IK262166 RO262165:SG262166 ABK262165:ACC262166 ALG262165:ALY262166 AVC262165:AVU262166 BEY262165:BFQ262166 BOU262165:BPM262166 BYQ262165:BZI262166 CIM262165:CJE262166 CSI262165:CTA262166 DCE262165:DCW262166 DMA262165:DMS262166 DVW262165:DWO262166 EFS262165:EGK262166 EPO262165:EQG262166 EZK262165:FAC262166 FJG262165:FJY262166 FTC262165:FTU262166 GCY262165:GDQ262166 GMU262165:GNM262166 GWQ262165:GXI262166 HGM262165:HHE262166 HQI262165:HRA262166 IAE262165:IAW262166 IKA262165:IKS262166 ITW262165:IUO262166 JDS262165:JEK262166 JNO262165:JOG262166 JXK262165:JYC262166 KHG262165:KHY262166 KRC262165:KRU262166 LAY262165:LBQ262166 LKU262165:LLM262166 LUQ262165:LVI262166 MEM262165:MFE262166 MOI262165:MPA262166 MYE262165:MYW262166 NIA262165:NIS262166 NRW262165:NSO262166 OBS262165:OCK262166 OLO262165:OMG262166 OVK262165:OWC262166 PFG262165:PFY262166 PPC262165:PPU262166 PYY262165:PZQ262166 QIU262165:QJM262166 QSQ262165:QTI262166 RCM262165:RDE262166 RMI262165:RNA262166 RWE262165:RWW262166 SGA262165:SGS262166 SPW262165:SQO262166 SZS262165:TAK262166 TJO262165:TKG262166 TTK262165:TUC262166 UDG262165:UDY262166 UNC262165:UNU262166 UWY262165:UXQ262166 VGU262165:VHM262166 VQQ262165:VRI262166 WAM262165:WBE262166 WKI262165:WLA262166 WUE262165:WUW262166 HS327701:IK327702 RO327701:SG327702 ABK327701:ACC327702 ALG327701:ALY327702 AVC327701:AVU327702 BEY327701:BFQ327702 BOU327701:BPM327702 BYQ327701:BZI327702 CIM327701:CJE327702 CSI327701:CTA327702 DCE327701:DCW327702 DMA327701:DMS327702 DVW327701:DWO327702 EFS327701:EGK327702 EPO327701:EQG327702 EZK327701:FAC327702 FJG327701:FJY327702 FTC327701:FTU327702 GCY327701:GDQ327702 GMU327701:GNM327702 GWQ327701:GXI327702 HGM327701:HHE327702 HQI327701:HRA327702 IAE327701:IAW327702 IKA327701:IKS327702 ITW327701:IUO327702 JDS327701:JEK327702 JNO327701:JOG327702 JXK327701:JYC327702 KHG327701:KHY327702 KRC327701:KRU327702 LAY327701:LBQ327702 LKU327701:LLM327702 LUQ327701:LVI327702 MEM327701:MFE327702 MOI327701:MPA327702 MYE327701:MYW327702 NIA327701:NIS327702 NRW327701:NSO327702 OBS327701:OCK327702 OLO327701:OMG327702 OVK327701:OWC327702 PFG327701:PFY327702 PPC327701:PPU327702 PYY327701:PZQ327702 QIU327701:QJM327702 QSQ327701:QTI327702 RCM327701:RDE327702 RMI327701:RNA327702 RWE327701:RWW327702 SGA327701:SGS327702 SPW327701:SQO327702 SZS327701:TAK327702 TJO327701:TKG327702 TTK327701:TUC327702 UDG327701:UDY327702 UNC327701:UNU327702 UWY327701:UXQ327702 VGU327701:VHM327702 VQQ327701:VRI327702 WAM327701:WBE327702 WKI327701:WLA327702 WUE327701:WUW327702 HS393237:IK393238 RO393237:SG393238 ABK393237:ACC393238 ALG393237:ALY393238 AVC393237:AVU393238 BEY393237:BFQ393238 BOU393237:BPM393238 BYQ393237:BZI393238 CIM393237:CJE393238 CSI393237:CTA393238 DCE393237:DCW393238 DMA393237:DMS393238 DVW393237:DWO393238 EFS393237:EGK393238 EPO393237:EQG393238 EZK393237:FAC393238 FJG393237:FJY393238 FTC393237:FTU393238 GCY393237:GDQ393238 GMU393237:GNM393238 GWQ393237:GXI393238 HGM393237:HHE393238 HQI393237:HRA393238 IAE393237:IAW393238 IKA393237:IKS393238 ITW393237:IUO393238 JDS393237:JEK393238 JNO393237:JOG393238 JXK393237:JYC393238 KHG393237:KHY393238 KRC393237:KRU393238 LAY393237:LBQ393238 LKU393237:LLM393238 LUQ393237:LVI393238 MEM393237:MFE393238 MOI393237:MPA393238 MYE393237:MYW393238 NIA393237:NIS393238 NRW393237:NSO393238 OBS393237:OCK393238 OLO393237:OMG393238 OVK393237:OWC393238 PFG393237:PFY393238 PPC393237:PPU393238 PYY393237:PZQ393238 QIU393237:QJM393238 QSQ393237:QTI393238 RCM393237:RDE393238 RMI393237:RNA393238 RWE393237:RWW393238 SGA393237:SGS393238 SPW393237:SQO393238 SZS393237:TAK393238 TJO393237:TKG393238 TTK393237:TUC393238 UDG393237:UDY393238 UNC393237:UNU393238 UWY393237:UXQ393238 VGU393237:VHM393238 VQQ393237:VRI393238 WAM393237:WBE393238 WKI393237:WLA393238 WUE393237:WUW393238 HS458773:IK458774 RO458773:SG458774 ABK458773:ACC458774 ALG458773:ALY458774 AVC458773:AVU458774 BEY458773:BFQ458774 BOU458773:BPM458774 BYQ458773:BZI458774 CIM458773:CJE458774 CSI458773:CTA458774 DCE458773:DCW458774 DMA458773:DMS458774 DVW458773:DWO458774 EFS458773:EGK458774 EPO458773:EQG458774 EZK458773:FAC458774 FJG458773:FJY458774 FTC458773:FTU458774 GCY458773:GDQ458774 GMU458773:GNM458774 GWQ458773:GXI458774 HGM458773:HHE458774 HQI458773:HRA458774 IAE458773:IAW458774 IKA458773:IKS458774 ITW458773:IUO458774 JDS458773:JEK458774 JNO458773:JOG458774 JXK458773:JYC458774 KHG458773:KHY458774 KRC458773:KRU458774 LAY458773:LBQ458774 LKU458773:LLM458774 LUQ458773:LVI458774 MEM458773:MFE458774 MOI458773:MPA458774 MYE458773:MYW458774 NIA458773:NIS458774 NRW458773:NSO458774 OBS458773:OCK458774 OLO458773:OMG458774 OVK458773:OWC458774 PFG458773:PFY458774 PPC458773:PPU458774 PYY458773:PZQ458774 QIU458773:QJM458774 QSQ458773:QTI458774 RCM458773:RDE458774 RMI458773:RNA458774 RWE458773:RWW458774 SGA458773:SGS458774 SPW458773:SQO458774 SZS458773:TAK458774 TJO458773:TKG458774 TTK458773:TUC458774 UDG458773:UDY458774 UNC458773:UNU458774 UWY458773:UXQ458774 VGU458773:VHM458774 VQQ458773:VRI458774 WAM458773:WBE458774 WKI458773:WLA458774 WUE458773:WUW458774 HS524309:IK524310 RO524309:SG524310 ABK524309:ACC524310 ALG524309:ALY524310 AVC524309:AVU524310 BEY524309:BFQ524310 BOU524309:BPM524310 BYQ524309:BZI524310 CIM524309:CJE524310 CSI524309:CTA524310 DCE524309:DCW524310 DMA524309:DMS524310 DVW524309:DWO524310 EFS524309:EGK524310 EPO524309:EQG524310 EZK524309:FAC524310 FJG524309:FJY524310 FTC524309:FTU524310 GCY524309:GDQ524310 GMU524309:GNM524310 GWQ524309:GXI524310 HGM524309:HHE524310 HQI524309:HRA524310 IAE524309:IAW524310 IKA524309:IKS524310 ITW524309:IUO524310 JDS524309:JEK524310 JNO524309:JOG524310 JXK524309:JYC524310 KHG524309:KHY524310 KRC524309:KRU524310 LAY524309:LBQ524310 LKU524309:LLM524310 LUQ524309:LVI524310 MEM524309:MFE524310 MOI524309:MPA524310 MYE524309:MYW524310 NIA524309:NIS524310 NRW524309:NSO524310 OBS524309:OCK524310 OLO524309:OMG524310 OVK524309:OWC524310 PFG524309:PFY524310 PPC524309:PPU524310 PYY524309:PZQ524310 QIU524309:QJM524310 QSQ524309:QTI524310 RCM524309:RDE524310 RMI524309:RNA524310 RWE524309:RWW524310 SGA524309:SGS524310 SPW524309:SQO524310 SZS524309:TAK524310 TJO524309:TKG524310 TTK524309:TUC524310 UDG524309:UDY524310 UNC524309:UNU524310 UWY524309:UXQ524310 VGU524309:VHM524310 VQQ524309:VRI524310 WAM524309:WBE524310 WKI524309:WLA524310 WUE524309:WUW524310 HS589845:IK589846 RO589845:SG589846 ABK589845:ACC589846 ALG589845:ALY589846 AVC589845:AVU589846 BEY589845:BFQ589846 BOU589845:BPM589846 BYQ589845:BZI589846 CIM589845:CJE589846 CSI589845:CTA589846 DCE589845:DCW589846 DMA589845:DMS589846 DVW589845:DWO589846 EFS589845:EGK589846 EPO589845:EQG589846 EZK589845:FAC589846 FJG589845:FJY589846 FTC589845:FTU589846 GCY589845:GDQ589846 GMU589845:GNM589846 GWQ589845:GXI589846 HGM589845:HHE589846 HQI589845:HRA589846 IAE589845:IAW589846 IKA589845:IKS589846 ITW589845:IUO589846 JDS589845:JEK589846 JNO589845:JOG589846 JXK589845:JYC589846 KHG589845:KHY589846 KRC589845:KRU589846 LAY589845:LBQ589846 LKU589845:LLM589846 LUQ589845:LVI589846 MEM589845:MFE589846 MOI589845:MPA589846 MYE589845:MYW589846 NIA589845:NIS589846 NRW589845:NSO589846 OBS589845:OCK589846 OLO589845:OMG589846 OVK589845:OWC589846 PFG589845:PFY589846 PPC589845:PPU589846 PYY589845:PZQ589846 QIU589845:QJM589846 QSQ589845:QTI589846 RCM589845:RDE589846 RMI589845:RNA589846 RWE589845:RWW589846 SGA589845:SGS589846 SPW589845:SQO589846 SZS589845:TAK589846 TJO589845:TKG589846 TTK589845:TUC589846 UDG589845:UDY589846 UNC589845:UNU589846 UWY589845:UXQ589846 VGU589845:VHM589846 VQQ589845:VRI589846 WAM589845:WBE589846 WKI589845:WLA589846 WUE589845:WUW589846 HS655381:IK655382 RO655381:SG655382 ABK655381:ACC655382 ALG655381:ALY655382 AVC655381:AVU655382 BEY655381:BFQ655382 BOU655381:BPM655382 BYQ655381:BZI655382 CIM655381:CJE655382 CSI655381:CTA655382 DCE655381:DCW655382 DMA655381:DMS655382 DVW655381:DWO655382 EFS655381:EGK655382 EPO655381:EQG655382 EZK655381:FAC655382 FJG655381:FJY655382 FTC655381:FTU655382 GCY655381:GDQ655382 GMU655381:GNM655382 GWQ655381:GXI655382 HGM655381:HHE655382 HQI655381:HRA655382 IAE655381:IAW655382 IKA655381:IKS655382 ITW655381:IUO655382 JDS655381:JEK655382 JNO655381:JOG655382 JXK655381:JYC655382 KHG655381:KHY655382 KRC655381:KRU655382 LAY655381:LBQ655382 LKU655381:LLM655382 LUQ655381:LVI655382 MEM655381:MFE655382 MOI655381:MPA655382 MYE655381:MYW655382 NIA655381:NIS655382 NRW655381:NSO655382 OBS655381:OCK655382 OLO655381:OMG655382 OVK655381:OWC655382 PFG655381:PFY655382 PPC655381:PPU655382 PYY655381:PZQ655382 QIU655381:QJM655382 QSQ655381:QTI655382 RCM655381:RDE655382 RMI655381:RNA655382 RWE655381:RWW655382 SGA655381:SGS655382 SPW655381:SQO655382 SZS655381:TAK655382 TJO655381:TKG655382 TTK655381:TUC655382 UDG655381:UDY655382 UNC655381:UNU655382 UWY655381:UXQ655382 VGU655381:VHM655382 VQQ655381:VRI655382 WAM655381:WBE655382 WKI655381:WLA655382 WUE655381:WUW655382 HS720917:IK720918 RO720917:SG720918 ABK720917:ACC720918 ALG720917:ALY720918 AVC720917:AVU720918 BEY720917:BFQ720918 BOU720917:BPM720918 BYQ720917:BZI720918 CIM720917:CJE720918 CSI720917:CTA720918 DCE720917:DCW720918 DMA720917:DMS720918 DVW720917:DWO720918 EFS720917:EGK720918 EPO720917:EQG720918 EZK720917:FAC720918 FJG720917:FJY720918 FTC720917:FTU720918 GCY720917:GDQ720918 GMU720917:GNM720918 GWQ720917:GXI720918 HGM720917:HHE720918 HQI720917:HRA720918 IAE720917:IAW720918 IKA720917:IKS720918 ITW720917:IUO720918 JDS720917:JEK720918 JNO720917:JOG720918 JXK720917:JYC720918 KHG720917:KHY720918 KRC720917:KRU720918 LAY720917:LBQ720918 LKU720917:LLM720918 LUQ720917:LVI720918 MEM720917:MFE720918 MOI720917:MPA720918 MYE720917:MYW720918 NIA720917:NIS720918 NRW720917:NSO720918 OBS720917:OCK720918 OLO720917:OMG720918 OVK720917:OWC720918 PFG720917:PFY720918 PPC720917:PPU720918 PYY720917:PZQ720918 QIU720917:QJM720918 QSQ720917:QTI720918 RCM720917:RDE720918 RMI720917:RNA720918 RWE720917:RWW720918 SGA720917:SGS720918 SPW720917:SQO720918 SZS720917:TAK720918 TJO720917:TKG720918 TTK720917:TUC720918 UDG720917:UDY720918 UNC720917:UNU720918 UWY720917:UXQ720918 VGU720917:VHM720918 VQQ720917:VRI720918 WAM720917:WBE720918 WKI720917:WLA720918 WUE720917:WUW720918 HS786453:IK786454 RO786453:SG786454 ABK786453:ACC786454 ALG786453:ALY786454 AVC786453:AVU786454 BEY786453:BFQ786454 BOU786453:BPM786454 BYQ786453:BZI786454 CIM786453:CJE786454 CSI786453:CTA786454 DCE786453:DCW786454 DMA786453:DMS786454 DVW786453:DWO786454 EFS786453:EGK786454 EPO786453:EQG786454 EZK786453:FAC786454 FJG786453:FJY786454 FTC786453:FTU786454 GCY786453:GDQ786454 GMU786453:GNM786454 GWQ786453:GXI786454 HGM786453:HHE786454 HQI786453:HRA786454 IAE786453:IAW786454 IKA786453:IKS786454 ITW786453:IUO786454 JDS786453:JEK786454 JNO786453:JOG786454 JXK786453:JYC786454 KHG786453:KHY786454 KRC786453:KRU786454 LAY786453:LBQ786454 LKU786453:LLM786454 LUQ786453:LVI786454 MEM786453:MFE786454 MOI786453:MPA786454 MYE786453:MYW786454 NIA786453:NIS786454 NRW786453:NSO786454 OBS786453:OCK786454 OLO786453:OMG786454 OVK786453:OWC786454 PFG786453:PFY786454 PPC786453:PPU786454 PYY786453:PZQ786454 QIU786453:QJM786454 QSQ786453:QTI786454 RCM786453:RDE786454 RMI786453:RNA786454 RWE786453:RWW786454 SGA786453:SGS786454 SPW786453:SQO786454 SZS786453:TAK786454 TJO786453:TKG786454 TTK786453:TUC786454 UDG786453:UDY786454 UNC786453:UNU786454 UWY786453:UXQ786454 VGU786453:VHM786454 VQQ786453:VRI786454 WAM786453:WBE786454 WKI786453:WLA786454 WUE786453:WUW786454 HS851989:IK851990 RO851989:SG851990 ABK851989:ACC851990 ALG851989:ALY851990 AVC851989:AVU851990 BEY851989:BFQ851990 BOU851989:BPM851990 BYQ851989:BZI851990 CIM851989:CJE851990 CSI851989:CTA851990 DCE851989:DCW851990 DMA851989:DMS851990 DVW851989:DWO851990 EFS851989:EGK851990 EPO851989:EQG851990 EZK851989:FAC851990 FJG851989:FJY851990 FTC851989:FTU851990 GCY851989:GDQ851990 GMU851989:GNM851990 GWQ851989:GXI851990 HGM851989:HHE851990 HQI851989:HRA851990 IAE851989:IAW851990 IKA851989:IKS851990 ITW851989:IUO851990 JDS851989:JEK851990 JNO851989:JOG851990 JXK851989:JYC851990 KHG851989:KHY851990 KRC851989:KRU851990 LAY851989:LBQ851990 LKU851989:LLM851990 LUQ851989:LVI851990 MEM851989:MFE851990 MOI851989:MPA851990 MYE851989:MYW851990 NIA851989:NIS851990 NRW851989:NSO851990 OBS851989:OCK851990 OLO851989:OMG851990 OVK851989:OWC851990 PFG851989:PFY851990 PPC851989:PPU851990 PYY851989:PZQ851990 QIU851989:QJM851990 QSQ851989:QTI851990 RCM851989:RDE851990 RMI851989:RNA851990 RWE851989:RWW851990 SGA851989:SGS851990 SPW851989:SQO851990 SZS851989:TAK851990 TJO851989:TKG851990 TTK851989:TUC851990 UDG851989:UDY851990 UNC851989:UNU851990 UWY851989:UXQ851990 VGU851989:VHM851990 VQQ851989:VRI851990 WAM851989:WBE851990 WKI851989:WLA851990 WUE851989:WUW851990 HS917525:IK917526 RO917525:SG917526 ABK917525:ACC917526 ALG917525:ALY917526 AVC917525:AVU917526 BEY917525:BFQ917526 BOU917525:BPM917526 BYQ917525:BZI917526 CIM917525:CJE917526 CSI917525:CTA917526 DCE917525:DCW917526 DMA917525:DMS917526 DVW917525:DWO917526 EFS917525:EGK917526 EPO917525:EQG917526 EZK917525:FAC917526 FJG917525:FJY917526 FTC917525:FTU917526 GCY917525:GDQ917526 GMU917525:GNM917526 GWQ917525:GXI917526 HGM917525:HHE917526 HQI917525:HRA917526 IAE917525:IAW917526 IKA917525:IKS917526 ITW917525:IUO917526 JDS917525:JEK917526 JNO917525:JOG917526 JXK917525:JYC917526 KHG917525:KHY917526 KRC917525:KRU917526 LAY917525:LBQ917526 LKU917525:LLM917526 LUQ917525:LVI917526 MEM917525:MFE917526 MOI917525:MPA917526 MYE917525:MYW917526 NIA917525:NIS917526 NRW917525:NSO917526 OBS917525:OCK917526 OLO917525:OMG917526 OVK917525:OWC917526 PFG917525:PFY917526 PPC917525:PPU917526 PYY917525:PZQ917526 QIU917525:QJM917526 QSQ917525:QTI917526 RCM917525:RDE917526 RMI917525:RNA917526 RWE917525:RWW917526 SGA917525:SGS917526 SPW917525:SQO917526 SZS917525:TAK917526 TJO917525:TKG917526 TTK917525:TUC917526 UDG917525:UDY917526 UNC917525:UNU917526 UWY917525:UXQ917526 VGU917525:VHM917526 VQQ917525:VRI917526 WAM917525:WBE917526 WKI917525:WLA917526 WUE917525:WUW917526 HS983061:IK983062 RO983061:SG983062 ABK983061:ACC983062 ALG983061:ALY983062 AVC983061:AVU983062 BEY983061:BFQ983062 BOU983061:BPM983062 BYQ983061:BZI983062 CIM983061:CJE983062 CSI983061:CTA983062 DCE983061:DCW983062 DMA983061:DMS983062 DVW983061:DWO983062 EFS983061:EGK983062 EPO983061:EQG983062 EZK983061:FAC983062 FJG983061:FJY983062 FTC983061:FTU983062 GCY983061:GDQ983062 GMU983061:GNM983062 GWQ983061:GXI983062 HGM983061:HHE983062 HQI983061:HRA983062 IAE983061:IAW983062 IKA983061:IKS983062 ITW983061:IUO983062 JDS983061:JEK983062 JNO983061:JOG983062 JXK983061:JYC983062 KHG983061:KHY983062 KRC983061:KRU983062 LAY983061:LBQ983062 LKU983061:LLM983062 LUQ983061:LVI983062 MEM983061:MFE983062 MOI983061:MPA983062 MYE983061:MYW983062 NIA983061:NIS983062 NRW983061:NSO983062 OBS983061:OCK983062 OLO983061:OMG983062 OVK983061:OWC983062 PFG983061:PFY983062 PPC983061:PPU983062 PYY983061:PZQ983062 QIU983061:QJM983062 QSQ983061:QTI983062 RCM983061:RDE983062 RMI983061:RNA983062 RWE983061:RWW983062 SGA983061:SGS983062 SPW983061:SQO983062 SZS983061:TAK983062 TJO983061:TKG983062 TTK983061:TUC983062 UDG983061:UDY983062 UNC983061:UNU983062 UWY983061:UXQ983062 VGU983061:VHM983062 VQQ983061:VRI983062 WAM983061:WBE983062 WKI983061:WLA983062 WUE983061:WUW983062 HO65572:IK65572 RK65572:SG65572 ABG65572:ACC65572 ALC65572:ALY65572 AUY65572:AVU65572 BEU65572:BFQ65572 BOQ65572:BPM65572 BYM65572:BZI65572 CII65572:CJE65572 CSE65572:CTA65572 DCA65572:DCW65572 DLW65572:DMS65572 DVS65572:DWO65572 EFO65572:EGK65572 EPK65572:EQG65572 EZG65572:FAC65572 FJC65572:FJY65572 FSY65572:FTU65572 GCU65572:GDQ65572 GMQ65572:GNM65572 GWM65572:GXI65572 HGI65572:HHE65572 HQE65572:HRA65572 IAA65572:IAW65572 IJW65572:IKS65572 ITS65572:IUO65572 JDO65572:JEK65572 JNK65572:JOG65572 JXG65572:JYC65572 KHC65572:KHY65572 KQY65572:KRU65572 LAU65572:LBQ65572 LKQ65572:LLM65572 LUM65572:LVI65572 MEI65572:MFE65572 MOE65572:MPA65572 MYA65572:MYW65572 NHW65572:NIS65572 NRS65572:NSO65572 OBO65572:OCK65572 OLK65572:OMG65572 OVG65572:OWC65572 PFC65572:PFY65572 POY65572:PPU65572 PYU65572:PZQ65572 QIQ65572:QJM65572 QSM65572:QTI65572 RCI65572:RDE65572 RME65572:RNA65572 RWA65572:RWW65572 SFW65572:SGS65572 SPS65572:SQO65572 SZO65572:TAK65572 TJK65572:TKG65572 TTG65572:TUC65572 UDC65572:UDY65572 UMY65572:UNU65572 UWU65572:UXQ65572 VGQ65572:VHM65572 VQM65572:VRI65572 WAI65572:WBE65572 WKE65572:WLA65572 WUA65572:WUW65572 HO131108:IK131108 RK131108:SG131108 ABG131108:ACC131108 ALC131108:ALY131108 AUY131108:AVU131108 BEU131108:BFQ131108 BOQ131108:BPM131108 BYM131108:BZI131108 CII131108:CJE131108 CSE131108:CTA131108 DCA131108:DCW131108 DLW131108:DMS131108 DVS131108:DWO131108 EFO131108:EGK131108 EPK131108:EQG131108 EZG131108:FAC131108 FJC131108:FJY131108 FSY131108:FTU131108 GCU131108:GDQ131108 GMQ131108:GNM131108 GWM131108:GXI131108 HGI131108:HHE131108 HQE131108:HRA131108 IAA131108:IAW131108 IJW131108:IKS131108 ITS131108:IUO131108 JDO131108:JEK131108 JNK131108:JOG131108 JXG131108:JYC131108 KHC131108:KHY131108 KQY131108:KRU131108 LAU131108:LBQ131108 LKQ131108:LLM131108 LUM131108:LVI131108 MEI131108:MFE131108 MOE131108:MPA131108 MYA131108:MYW131108 NHW131108:NIS131108 NRS131108:NSO131108 OBO131108:OCK131108 OLK131108:OMG131108 OVG131108:OWC131108 PFC131108:PFY131108 POY131108:PPU131108 PYU131108:PZQ131108 QIQ131108:QJM131108 QSM131108:QTI131108 RCI131108:RDE131108 RME131108:RNA131108 RWA131108:RWW131108 SFW131108:SGS131108 SPS131108:SQO131108 SZO131108:TAK131108 TJK131108:TKG131108 TTG131108:TUC131108 UDC131108:UDY131108 UMY131108:UNU131108 UWU131108:UXQ131108 VGQ131108:VHM131108 VQM131108:VRI131108 WAI131108:WBE131108 WKE131108:WLA131108 WUA131108:WUW131108 HO196644:IK196644 RK196644:SG196644 ABG196644:ACC196644 ALC196644:ALY196644 AUY196644:AVU196644 BEU196644:BFQ196644 BOQ196644:BPM196644 BYM196644:BZI196644 CII196644:CJE196644 CSE196644:CTA196644 DCA196644:DCW196644 DLW196644:DMS196644 DVS196644:DWO196644 EFO196644:EGK196644 EPK196644:EQG196644 EZG196644:FAC196644 FJC196644:FJY196644 FSY196644:FTU196644 GCU196644:GDQ196644 GMQ196644:GNM196644 GWM196644:GXI196644 HGI196644:HHE196644 HQE196644:HRA196644 IAA196644:IAW196644 IJW196644:IKS196644 ITS196644:IUO196644 JDO196644:JEK196644 JNK196644:JOG196644 JXG196644:JYC196644 KHC196644:KHY196644 KQY196644:KRU196644 LAU196644:LBQ196644 LKQ196644:LLM196644 LUM196644:LVI196644 MEI196644:MFE196644 MOE196644:MPA196644 MYA196644:MYW196644 NHW196644:NIS196644 NRS196644:NSO196644 OBO196644:OCK196644 OLK196644:OMG196644 OVG196644:OWC196644 PFC196644:PFY196644 POY196644:PPU196644 PYU196644:PZQ196644 QIQ196644:QJM196644 QSM196644:QTI196644 RCI196644:RDE196644 RME196644:RNA196644 RWA196644:RWW196644 SFW196644:SGS196644 SPS196644:SQO196644 SZO196644:TAK196644 TJK196644:TKG196644 TTG196644:TUC196644 UDC196644:UDY196644 UMY196644:UNU196644 UWU196644:UXQ196644 VGQ196644:VHM196644 VQM196644:VRI196644 WAI196644:WBE196644 WKE196644:WLA196644 WUA196644:WUW196644 HO262180:IK262180 RK262180:SG262180 ABG262180:ACC262180 ALC262180:ALY262180 AUY262180:AVU262180 BEU262180:BFQ262180 BOQ262180:BPM262180 BYM262180:BZI262180 CII262180:CJE262180 CSE262180:CTA262180 DCA262180:DCW262180 DLW262180:DMS262180 DVS262180:DWO262180 EFO262180:EGK262180 EPK262180:EQG262180 EZG262180:FAC262180 FJC262180:FJY262180 FSY262180:FTU262180 GCU262180:GDQ262180 GMQ262180:GNM262180 GWM262180:GXI262180 HGI262180:HHE262180 HQE262180:HRA262180 IAA262180:IAW262180 IJW262180:IKS262180 ITS262180:IUO262180 JDO262180:JEK262180 JNK262180:JOG262180 JXG262180:JYC262180 KHC262180:KHY262180 KQY262180:KRU262180 LAU262180:LBQ262180 LKQ262180:LLM262180 LUM262180:LVI262180 MEI262180:MFE262180 MOE262180:MPA262180 MYA262180:MYW262180 NHW262180:NIS262180 NRS262180:NSO262180 OBO262180:OCK262180 OLK262180:OMG262180 OVG262180:OWC262180 PFC262180:PFY262180 POY262180:PPU262180 PYU262180:PZQ262180 QIQ262180:QJM262180 QSM262180:QTI262180 RCI262180:RDE262180 RME262180:RNA262180 RWA262180:RWW262180 SFW262180:SGS262180 SPS262180:SQO262180 SZO262180:TAK262180 TJK262180:TKG262180 TTG262180:TUC262180 UDC262180:UDY262180 UMY262180:UNU262180 UWU262180:UXQ262180 VGQ262180:VHM262180 VQM262180:VRI262180 WAI262180:WBE262180 WKE262180:WLA262180 WUA262180:WUW262180 HO327716:IK327716 RK327716:SG327716 ABG327716:ACC327716 ALC327716:ALY327716 AUY327716:AVU327716 BEU327716:BFQ327716 BOQ327716:BPM327716 BYM327716:BZI327716 CII327716:CJE327716 CSE327716:CTA327716 DCA327716:DCW327716 DLW327716:DMS327716 DVS327716:DWO327716 EFO327716:EGK327716 EPK327716:EQG327716 EZG327716:FAC327716 FJC327716:FJY327716 FSY327716:FTU327716 GCU327716:GDQ327716 GMQ327716:GNM327716 GWM327716:GXI327716 HGI327716:HHE327716 HQE327716:HRA327716 IAA327716:IAW327716 IJW327716:IKS327716 ITS327716:IUO327716 JDO327716:JEK327716 JNK327716:JOG327716 JXG327716:JYC327716 KHC327716:KHY327716 KQY327716:KRU327716 LAU327716:LBQ327716 LKQ327716:LLM327716 LUM327716:LVI327716 MEI327716:MFE327716 MOE327716:MPA327716 MYA327716:MYW327716 NHW327716:NIS327716 NRS327716:NSO327716 OBO327716:OCK327716 OLK327716:OMG327716 OVG327716:OWC327716 PFC327716:PFY327716 POY327716:PPU327716 PYU327716:PZQ327716 QIQ327716:QJM327716 QSM327716:QTI327716 RCI327716:RDE327716 RME327716:RNA327716 RWA327716:RWW327716 SFW327716:SGS327716 SPS327716:SQO327716 SZO327716:TAK327716 TJK327716:TKG327716 TTG327716:TUC327716 UDC327716:UDY327716 UMY327716:UNU327716 UWU327716:UXQ327716 VGQ327716:VHM327716 VQM327716:VRI327716 WAI327716:WBE327716 WKE327716:WLA327716 WUA327716:WUW327716 HO393252:IK393252 RK393252:SG393252 ABG393252:ACC393252 ALC393252:ALY393252 AUY393252:AVU393252 BEU393252:BFQ393252 BOQ393252:BPM393252 BYM393252:BZI393252 CII393252:CJE393252 CSE393252:CTA393252 DCA393252:DCW393252 DLW393252:DMS393252 DVS393252:DWO393252 EFO393252:EGK393252 EPK393252:EQG393252 EZG393252:FAC393252 FJC393252:FJY393252 FSY393252:FTU393252 GCU393252:GDQ393252 GMQ393252:GNM393252 GWM393252:GXI393252 HGI393252:HHE393252 HQE393252:HRA393252 IAA393252:IAW393252 IJW393252:IKS393252 ITS393252:IUO393252 JDO393252:JEK393252 JNK393252:JOG393252 JXG393252:JYC393252 KHC393252:KHY393252 KQY393252:KRU393252 LAU393252:LBQ393252 LKQ393252:LLM393252 LUM393252:LVI393252 MEI393252:MFE393252 MOE393252:MPA393252 MYA393252:MYW393252 NHW393252:NIS393252 NRS393252:NSO393252 OBO393252:OCK393252 OLK393252:OMG393252 OVG393252:OWC393252 PFC393252:PFY393252 POY393252:PPU393252 PYU393252:PZQ393252 QIQ393252:QJM393252 QSM393252:QTI393252 RCI393252:RDE393252 RME393252:RNA393252 RWA393252:RWW393252 SFW393252:SGS393252 SPS393252:SQO393252 SZO393252:TAK393252 TJK393252:TKG393252 TTG393252:TUC393252 UDC393252:UDY393252 UMY393252:UNU393252 UWU393252:UXQ393252 VGQ393252:VHM393252 VQM393252:VRI393252 WAI393252:WBE393252 WKE393252:WLA393252 WUA393252:WUW393252 HO458788:IK458788 RK458788:SG458788 ABG458788:ACC458788 ALC458788:ALY458788 AUY458788:AVU458788 BEU458788:BFQ458788 BOQ458788:BPM458788 BYM458788:BZI458788 CII458788:CJE458788 CSE458788:CTA458788 DCA458788:DCW458788 DLW458788:DMS458788 DVS458788:DWO458788 EFO458788:EGK458788 EPK458788:EQG458788 EZG458788:FAC458788 FJC458788:FJY458788 FSY458788:FTU458788 GCU458788:GDQ458788 GMQ458788:GNM458788 GWM458788:GXI458788 HGI458788:HHE458788 HQE458788:HRA458788 IAA458788:IAW458788 IJW458788:IKS458788 ITS458788:IUO458788 JDO458788:JEK458788 JNK458788:JOG458788 JXG458788:JYC458788 KHC458788:KHY458788 KQY458788:KRU458788 LAU458788:LBQ458788 LKQ458788:LLM458788 LUM458788:LVI458788 MEI458788:MFE458788 MOE458788:MPA458788 MYA458788:MYW458788 NHW458788:NIS458788 NRS458788:NSO458788 OBO458788:OCK458788 OLK458788:OMG458788 OVG458788:OWC458788 PFC458788:PFY458788 POY458788:PPU458788 PYU458788:PZQ458788 QIQ458788:QJM458788 QSM458788:QTI458788 RCI458788:RDE458788 RME458788:RNA458788 RWA458788:RWW458788 SFW458788:SGS458788 SPS458788:SQO458788 SZO458788:TAK458788 TJK458788:TKG458788 TTG458788:TUC458788 UDC458788:UDY458788 UMY458788:UNU458788 UWU458788:UXQ458788 VGQ458788:VHM458788 VQM458788:VRI458788 WAI458788:WBE458788 WKE458788:WLA458788 WUA458788:WUW458788 HO524324:IK524324 RK524324:SG524324 ABG524324:ACC524324 ALC524324:ALY524324 AUY524324:AVU524324 BEU524324:BFQ524324 BOQ524324:BPM524324 BYM524324:BZI524324 CII524324:CJE524324 CSE524324:CTA524324 DCA524324:DCW524324 DLW524324:DMS524324 DVS524324:DWO524324 EFO524324:EGK524324 EPK524324:EQG524324 EZG524324:FAC524324 FJC524324:FJY524324 FSY524324:FTU524324 GCU524324:GDQ524324 GMQ524324:GNM524324 GWM524324:GXI524324 HGI524324:HHE524324 HQE524324:HRA524324 IAA524324:IAW524324 IJW524324:IKS524324 ITS524324:IUO524324 JDO524324:JEK524324 JNK524324:JOG524324 JXG524324:JYC524324 KHC524324:KHY524324 KQY524324:KRU524324 LAU524324:LBQ524324 LKQ524324:LLM524324 LUM524324:LVI524324 MEI524324:MFE524324 MOE524324:MPA524324 MYA524324:MYW524324 NHW524324:NIS524324 NRS524324:NSO524324 OBO524324:OCK524324 OLK524324:OMG524324 OVG524324:OWC524324 PFC524324:PFY524324 POY524324:PPU524324 PYU524324:PZQ524324 QIQ524324:QJM524324 QSM524324:QTI524324 RCI524324:RDE524324 RME524324:RNA524324 RWA524324:RWW524324 SFW524324:SGS524324 SPS524324:SQO524324 SZO524324:TAK524324 TJK524324:TKG524324 TTG524324:TUC524324 UDC524324:UDY524324 UMY524324:UNU524324 UWU524324:UXQ524324 VGQ524324:VHM524324 VQM524324:VRI524324 WAI524324:WBE524324 WKE524324:WLA524324 WUA524324:WUW524324 HO589860:IK589860 RK589860:SG589860 ABG589860:ACC589860 ALC589860:ALY589860 AUY589860:AVU589860 BEU589860:BFQ589860 BOQ589860:BPM589860 BYM589860:BZI589860 CII589860:CJE589860 CSE589860:CTA589860 DCA589860:DCW589860 DLW589860:DMS589860 DVS589860:DWO589860 EFO589860:EGK589860 EPK589860:EQG589860 EZG589860:FAC589860 FJC589860:FJY589860 FSY589860:FTU589860 GCU589860:GDQ589860 GMQ589860:GNM589860 GWM589860:GXI589860 HGI589860:HHE589860 HQE589860:HRA589860 IAA589860:IAW589860 IJW589860:IKS589860 ITS589860:IUO589860 JDO589860:JEK589860 JNK589860:JOG589860 JXG589860:JYC589860 KHC589860:KHY589860 KQY589860:KRU589860 LAU589860:LBQ589860 LKQ589860:LLM589860 LUM589860:LVI589860 MEI589860:MFE589860 MOE589860:MPA589860 MYA589860:MYW589860 NHW589860:NIS589860 NRS589860:NSO589860 OBO589860:OCK589860 OLK589860:OMG589860 OVG589860:OWC589860 PFC589860:PFY589860 POY589860:PPU589860 PYU589860:PZQ589860 QIQ589860:QJM589860 QSM589860:QTI589860 RCI589860:RDE589860 RME589860:RNA589860 RWA589860:RWW589860 SFW589860:SGS589860 SPS589860:SQO589860 SZO589860:TAK589860 TJK589860:TKG589860 TTG589860:TUC589860 UDC589860:UDY589860 UMY589860:UNU589860 UWU589860:UXQ589860 VGQ589860:VHM589860 VQM589860:VRI589860 WAI589860:WBE589860 WKE589860:WLA589860 WUA589860:WUW589860 HO655396:IK655396 RK655396:SG655396 ABG655396:ACC655396 ALC655396:ALY655396 AUY655396:AVU655396 BEU655396:BFQ655396 BOQ655396:BPM655396 BYM655396:BZI655396 CII655396:CJE655396 CSE655396:CTA655396 DCA655396:DCW655396 DLW655396:DMS655396 DVS655396:DWO655396 EFO655396:EGK655396 EPK655396:EQG655396 EZG655396:FAC655396 FJC655396:FJY655396 FSY655396:FTU655396 GCU655396:GDQ655396 GMQ655396:GNM655396 GWM655396:GXI655396 HGI655396:HHE655396 HQE655396:HRA655396 IAA655396:IAW655396 IJW655396:IKS655396 ITS655396:IUO655396 JDO655396:JEK655396 JNK655396:JOG655396 JXG655396:JYC655396 KHC655396:KHY655396 KQY655396:KRU655396 LAU655396:LBQ655396 LKQ655396:LLM655396 LUM655396:LVI655396 MEI655396:MFE655396 MOE655396:MPA655396 MYA655396:MYW655396 NHW655396:NIS655396 NRS655396:NSO655396 OBO655396:OCK655396 OLK655396:OMG655396 OVG655396:OWC655396 PFC655396:PFY655396 POY655396:PPU655396 PYU655396:PZQ655396 QIQ655396:QJM655396 QSM655396:QTI655396 RCI655396:RDE655396 RME655396:RNA655396 RWA655396:RWW655396 SFW655396:SGS655396 SPS655396:SQO655396 SZO655396:TAK655396 TJK655396:TKG655396 TTG655396:TUC655396 UDC655396:UDY655396 UMY655396:UNU655396 UWU655396:UXQ655396 VGQ655396:VHM655396 VQM655396:VRI655396 WAI655396:WBE655396 WKE655396:WLA655396 WUA655396:WUW655396 HO720932:IK720932 RK720932:SG720932 ABG720932:ACC720932 ALC720932:ALY720932 AUY720932:AVU720932 BEU720932:BFQ720932 BOQ720932:BPM720932 BYM720932:BZI720932 CII720932:CJE720932 CSE720932:CTA720932 DCA720932:DCW720932 DLW720932:DMS720932 DVS720932:DWO720932 EFO720932:EGK720932 EPK720932:EQG720932 EZG720932:FAC720932 FJC720932:FJY720932 FSY720932:FTU720932 GCU720932:GDQ720932 GMQ720932:GNM720932 GWM720932:GXI720932 HGI720932:HHE720932 HQE720932:HRA720932 IAA720932:IAW720932 IJW720932:IKS720932 ITS720932:IUO720932 JDO720932:JEK720932 JNK720932:JOG720932 JXG720932:JYC720932 KHC720932:KHY720932 KQY720932:KRU720932 LAU720932:LBQ720932 LKQ720932:LLM720932 LUM720932:LVI720932 MEI720932:MFE720932 MOE720932:MPA720932 MYA720932:MYW720932 NHW720932:NIS720932 NRS720932:NSO720932 OBO720932:OCK720932 OLK720932:OMG720932 OVG720932:OWC720932 PFC720932:PFY720932 POY720932:PPU720932 PYU720932:PZQ720932 QIQ720932:QJM720932 QSM720932:QTI720932 RCI720932:RDE720932 RME720932:RNA720932 RWA720932:RWW720932 SFW720932:SGS720932 SPS720932:SQO720932 SZO720932:TAK720932 TJK720932:TKG720932 TTG720932:TUC720932 UDC720932:UDY720932 UMY720932:UNU720932 UWU720932:UXQ720932 VGQ720932:VHM720932 VQM720932:VRI720932 WAI720932:WBE720932 WKE720932:WLA720932 WUA720932:WUW720932 HO786468:IK786468 RK786468:SG786468 ABG786468:ACC786468 ALC786468:ALY786468 AUY786468:AVU786468 BEU786468:BFQ786468 BOQ786468:BPM786468 BYM786468:BZI786468 CII786468:CJE786468 CSE786468:CTA786468 DCA786468:DCW786468 DLW786468:DMS786468 DVS786468:DWO786468 EFO786468:EGK786468 EPK786468:EQG786468 EZG786468:FAC786468 FJC786468:FJY786468 FSY786468:FTU786468 GCU786468:GDQ786468 GMQ786468:GNM786468 GWM786468:GXI786468 HGI786468:HHE786468 HQE786468:HRA786468 IAA786468:IAW786468 IJW786468:IKS786468 ITS786468:IUO786468 JDO786468:JEK786468 JNK786468:JOG786468 JXG786468:JYC786468 KHC786468:KHY786468 KQY786468:KRU786468 LAU786468:LBQ786468 LKQ786468:LLM786468 LUM786468:LVI786468 MEI786468:MFE786468 MOE786468:MPA786468 MYA786468:MYW786468 NHW786468:NIS786468 NRS786468:NSO786468 OBO786468:OCK786468 OLK786468:OMG786468 OVG786468:OWC786468 PFC786468:PFY786468 POY786468:PPU786468 PYU786468:PZQ786468 QIQ786468:QJM786468 QSM786468:QTI786468 RCI786468:RDE786468 RME786468:RNA786468 RWA786468:RWW786468 SFW786468:SGS786468 SPS786468:SQO786468 SZO786468:TAK786468 TJK786468:TKG786468 TTG786468:TUC786468 UDC786468:UDY786468 UMY786468:UNU786468 UWU786468:UXQ786468 VGQ786468:VHM786468 VQM786468:VRI786468 WAI786468:WBE786468 WKE786468:WLA786468 WUA786468:WUW786468 HO852004:IK852004 RK852004:SG852004 ABG852004:ACC852004 ALC852004:ALY852004 AUY852004:AVU852004 BEU852004:BFQ852004 BOQ852004:BPM852004 BYM852004:BZI852004 CII852004:CJE852004 CSE852004:CTA852004 DCA852004:DCW852004 DLW852004:DMS852004 DVS852004:DWO852004 EFO852004:EGK852004 EPK852004:EQG852004 EZG852004:FAC852004 FJC852004:FJY852004 FSY852004:FTU852004 GCU852004:GDQ852004 GMQ852004:GNM852004 GWM852004:GXI852004 HGI852004:HHE852004 HQE852004:HRA852004 IAA852004:IAW852004 IJW852004:IKS852004 ITS852004:IUO852004 JDO852004:JEK852004 JNK852004:JOG852004 JXG852004:JYC852004 KHC852004:KHY852004 KQY852004:KRU852004 LAU852004:LBQ852004 LKQ852004:LLM852004 LUM852004:LVI852004 MEI852004:MFE852004 MOE852004:MPA852004 MYA852004:MYW852004 NHW852004:NIS852004 NRS852004:NSO852004 OBO852004:OCK852004 OLK852004:OMG852004 OVG852004:OWC852004 PFC852004:PFY852004 POY852004:PPU852004 PYU852004:PZQ852004 QIQ852004:QJM852004 QSM852004:QTI852004 RCI852004:RDE852004 RME852004:RNA852004 RWA852004:RWW852004 SFW852004:SGS852004 SPS852004:SQO852004 SZO852004:TAK852004 TJK852004:TKG852004 TTG852004:TUC852004 UDC852004:UDY852004 UMY852004:UNU852004 UWU852004:UXQ852004 VGQ852004:VHM852004 VQM852004:VRI852004 WAI852004:WBE852004 WKE852004:WLA852004 WUA852004:WUW852004 HO917540:IK917540 RK917540:SG917540 ABG917540:ACC917540 ALC917540:ALY917540 AUY917540:AVU917540 BEU917540:BFQ917540 BOQ917540:BPM917540 BYM917540:BZI917540 CII917540:CJE917540 CSE917540:CTA917540 DCA917540:DCW917540 DLW917540:DMS917540 DVS917540:DWO917540 EFO917540:EGK917540 EPK917540:EQG917540 EZG917540:FAC917540 FJC917540:FJY917540 FSY917540:FTU917540 GCU917540:GDQ917540 GMQ917540:GNM917540 GWM917540:GXI917540 HGI917540:HHE917540 HQE917540:HRA917540 IAA917540:IAW917540 IJW917540:IKS917540 ITS917540:IUO917540 JDO917540:JEK917540 JNK917540:JOG917540 JXG917540:JYC917540 KHC917540:KHY917540 KQY917540:KRU917540 LAU917540:LBQ917540 LKQ917540:LLM917540 LUM917540:LVI917540 MEI917540:MFE917540 MOE917540:MPA917540 MYA917540:MYW917540 NHW917540:NIS917540 NRS917540:NSO917540 OBO917540:OCK917540 OLK917540:OMG917540 OVG917540:OWC917540 PFC917540:PFY917540 POY917540:PPU917540 PYU917540:PZQ917540 QIQ917540:QJM917540 QSM917540:QTI917540 RCI917540:RDE917540 RME917540:RNA917540 RWA917540:RWW917540 SFW917540:SGS917540 SPS917540:SQO917540 SZO917540:TAK917540 TJK917540:TKG917540 TTG917540:TUC917540 UDC917540:UDY917540 UMY917540:UNU917540 UWU917540:UXQ917540 VGQ917540:VHM917540 VQM917540:VRI917540 WAI917540:WBE917540 WKE917540:WLA917540 WUA917540:WUW917540 HO983076:IK983076 RK983076:SG983076 ABG983076:ACC983076 ALC983076:ALY983076 AUY983076:AVU983076 BEU983076:BFQ983076 BOQ983076:BPM983076 BYM983076:BZI983076 CII983076:CJE983076 CSE983076:CTA983076 DCA983076:DCW983076 DLW983076:DMS983076 DVS983076:DWO983076 EFO983076:EGK983076 EPK983076:EQG983076 EZG983076:FAC983076 FJC983076:FJY983076 FSY983076:FTU983076 GCU983076:GDQ983076 GMQ983076:GNM983076 GWM983076:GXI983076 HGI983076:HHE983076 HQE983076:HRA983076 IAA983076:IAW983076 IJW983076:IKS983076 ITS983076:IUO983076 JDO983076:JEK983076 JNK983076:JOG983076 JXG983076:JYC983076 KHC983076:KHY983076 KQY983076:KRU983076 LAU983076:LBQ983076 LKQ983076:LLM983076 LUM983076:LVI983076 MEI983076:MFE983076 MOE983076:MPA983076 MYA983076:MYW983076 NHW983076:NIS983076 NRS983076:NSO983076 OBO983076:OCK983076 OLK983076:OMG983076 OVG983076:OWC983076 PFC983076:PFY983076 POY983076:PPU983076 PYU983076:PZQ983076 QIQ983076:QJM983076 QSM983076:QTI983076 RCI983076:RDE983076 RME983076:RNA983076 RWA983076:RWW983076 SFW983076:SGS983076 SPS983076:SQO983076 SZO983076:TAK983076 TJK983076:TKG983076 TTG983076:TUC983076 UDC983076:UDY983076 UMY983076:UNU983076 UWU983076:UXQ983076 VGQ983076:VHM983076 VQM983076:VRI983076 WAI983076:WBE983076 WKE983076:WLA983076 WUA983076:WUW983076 HS65567:IK65568 RO65567:SG65568 ABK65567:ACC65568 ALG65567:ALY65568 AVC65567:AVU65568 BEY65567:BFQ65568 BOU65567:BPM65568 BYQ65567:BZI65568 CIM65567:CJE65568 CSI65567:CTA65568 DCE65567:DCW65568 DMA65567:DMS65568 DVW65567:DWO65568 EFS65567:EGK65568 EPO65567:EQG65568 EZK65567:FAC65568 FJG65567:FJY65568 FTC65567:FTU65568 GCY65567:GDQ65568 GMU65567:GNM65568 GWQ65567:GXI65568 HGM65567:HHE65568 HQI65567:HRA65568 IAE65567:IAW65568 IKA65567:IKS65568 ITW65567:IUO65568 JDS65567:JEK65568 JNO65567:JOG65568 JXK65567:JYC65568 KHG65567:KHY65568 KRC65567:KRU65568 LAY65567:LBQ65568 LKU65567:LLM65568 LUQ65567:LVI65568 MEM65567:MFE65568 MOI65567:MPA65568 MYE65567:MYW65568 NIA65567:NIS65568 NRW65567:NSO65568 OBS65567:OCK65568 OLO65567:OMG65568 OVK65567:OWC65568 PFG65567:PFY65568 PPC65567:PPU65568 PYY65567:PZQ65568 QIU65567:QJM65568 QSQ65567:QTI65568 RCM65567:RDE65568 RMI65567:RNA65568 RWE65567:RWW65568 SGA65567:SGS65568 SPW65567:SQO65568 SZS65567:TAK65568 TJO65567:TKG65568 TTK65567:TUC65568 UDG65567:UDY65568 UNC65567:UNU65568 UWY65567:UXQ65568 VGU65567:VHM65568 VQQ65567:VRI65568 WAM65567:WBE65568 WKI65567:WLA65568 WUE65567:WUW65568 HS131103:IK131104 RO131103:SG131104 ABK131103:ACC131104 ALG131103:ALY131104 AVC131103:AVU131104 BEY131103:BFQ131104 BOU131103:BPM131104 BYQ131103:BZI131104 CIM131103:CJE131104 CSI131103:CTA131104 DCE131103:DCW131104 DMA131103:DMS131104 DVW131103:DWO131104 EFS131103:EGK131104 EPO131103:EQG131104 EZK131103:FAC131104 FJG131103:FJY131104 FTC131103:FTU131104 GCY131103:GDQ131104 GMU131103:GNM131104 GWQ131103:GXI131104 HGM131103:HHE131104 HQI131103:HRA131104 IAE131103:IAW131104 IKA131103:IKS131104 ITW131103:IUO131104 JDS131103:JEK131104 JNO131103:JOG131104 JXK131103:JYC131104 KHG131103:KHY131104 KRC131103:KRU131104 LAY131103:LBQ131104 LKU131103:LLM131104 LUQ131103:LVI131104 MEM131103:MFE131104 MOI131103:MPA131104 MYE131103:MYW131104 NIA131103:NIS131104 NRW131103:NSO131104 OBS131103:OCK131104 OLO131103:OMG131104 OVK131103:OWC131104 PFG131103:PFY131104 PPC131103:PPU131104 PYY131103:PZQ131104 QIU131103:QJM131104 QSQ131103:QTI131104 RCM131103:RDE131104 RMI131103:RNA131104 RWE131103:RWW131104 SGA131103:SGS131104 SPW131103:SQO131104 SZS131103:TAK131104 TJO131103:TKG131104 TTK131103:TUC131104 UDG131103:UDY131104 UNC131103:UNU131104 UWY131103:UXQ131104 VGU131103:VHM131104 VQQ131103:VRI131104 WAM131103:WBE131104 WKI131103:WLA131104 WUE131103:WUW131104 HS196639:IK196640 RO196639:SG196640 ABK196639:ACC196640 ALG196639:ALY196640 AVC196639:AVU196640 BEY196639:BFQ196640 BOU196639:BPM196640 BYQ196639:BZI196640 CIM196639:CJE196640 CSI196639:CTA196640 DCE196639:DCW196640 DMA196639:DMS196640 DVW196639:DWO196640 EFS196639:EGK196640 EPO196639:EQG196640 EZK196639:FAC196640 FJG196639:FJY196640 FTC196639:FTU196640 GCY196639:GDQ196640 GMU196639:GNM196640 GWQ196639:GXI196640 HGM196639:HHE196640 HQI196639:HRA196640 IAE196639:IAW196640 IKA196639:IKS196640 ITW196639:IUO196640 JDS196639:JEK196640 JNO196639:JOG196640 JXK196639:JYC196640 KHG196639:KHY196640 KRC196639:KRU196640 LAY196639:LBQ196640 LKU196639:LLM196640 LUQ196639:LVI196640 MEM196639:MFE196640 MOI196639:MPA196640 MYE196639:MYW196640 NIA196639:NIS196640 NRW196639:NSO196640 OBS196639:OCK196640 OLO196639:OMG196640 OVK196639:OWC196640 PFG196639:PFY196640 PPC196639:PPU196640 PYY196639:PZQ196640 QIU196639:QJM196640 QSQ196639:QTI196640 RCM196639:RDE196640 RMI196639:RNA196640 RWE196639:RWW196640 SGA196639:SGS196640 SPW196639:SQO196640 SZS196639:TAK196640 TJO196639:TKG196640 TTK196639:TUC196640 UDG196639:UDY196640 UNC196639:UNU196640 UWY196639:UXQ196640 VGU196639:VHM196640 VQQ196639:VRI196640 WAM196639:WBE196640 WKI196639:WLA196640 WUE196639:WUW196640 HS262175:IK262176 RO262175:SG262176 ABK262175:ACC262176 ALG262175:ALY262176 AVC262175:AVU262176 BEY262175:BFQ262176 BOU262175:BPM262176 BYQ262175:BZI262176 CIM262175:CJE262176 CSI262175:CTA262176 DCE262175:DCW262176 DMA262175:DMS262176 DVW262175:DWO262176 EFS262175:EGK262176 EPO262175:EQG262176 EZK262175:FAC262176 FJG262175:FJY262176 FTC262175:FTU262176 GCY262175:GDQ262176 GMU262175:GNM262176 GWQ262175:GXI262176 HGM262175:HHE262176 HQI262175:HRA262176 IAE262175:IAW262176 IKA262175:IKS262176 ITW262175:IUO262176 JDS262175:JEK262176 JNO262175:JOG262176 JXK262175:JYC262176 KHG262175:KHY262176 KRC262175:KRU262176 LAY262175:LBQ262176 LKU262175:LLM262176 LUQ262175:LVI262176 MEM262175:MFE262176 MOI262175:MPA262176 MYE262175:MYW262176 NIA262175:NIS262176 NRW262175:NSO262176 OBS262175:OCK262176 OLO262175:OMG262176 OVK262175:OWC262176 PFG262175:PFY262176 PPC262175:PPU262176 PYY262175:PZQ262176 QIU262175:QJM262176 QSQ262175:QTI262176 RCM262175:RDE262176 RMI262175:RNA262176 RWE262175:RWW262176 SGA262175:SGS262176 SPW262175:SQO262176 SZS262175:TAK262176 TJO262175:TKG262176 TTK262175:TUC262176 UDG262175:UDY262176 UNC262175:UNU262176 UWY262175:UXQ262176 VGU262175:VHM262176 VQQ262175:VRI262176 WAM262175:WBE262176 WKI262175:WLA262176 WUE262175:WUW262176 HS327711:IK327712 RO327711:SG327712 ABK327711:ACC327712 ALG327711:ALY327712 AVC327711:AVU327712 BEY327711:BFQ327712 BOU327711:BPM327712 BYQ327711:BZI327712 CIM327711:CJE327712 CSI327711:CTA327712 DCE327711:DCW327712 DMA327711:DMS327712 DVW327711:DWO327712 EFS327711:EGK327712 EPO327711:EQG327712 EZK327711:FAC327712 FJG327711:FJY327712 FTC327711:FTU327712 GCY327711:GDQ327712 GMU327711:GNM327712 GWQ327711:GXI327712 HGM327711:HHE327712 HQI327711:HRA327712 IAE327711:IAW327712 IKA327711:IKS327712 ITW327711:IUO327712 JDS327711:JEK327712 JNO327711:JOG327712 JXK327711:JYC327712 KHG327711:KHY327712 KRC327711:KRU327712 LAY327711:LBQ327712 LKU327711:LLM327712 LUQ327711:LVI327712 MEM327711:MFE327712 MOI327711:MPA327712 MYE327711:MYW327712 NIA327711:NIS327712 NRW327711:NSO327712 OBS327711:OCK327712 OLO327711:OMG327712 OVK327711:OWC327712 PFG327711:PFY327712 PPC327711:PPU327712 PYY327711:PZQ327712 QIU327711:QJM327712 QSQ327711:QTI327712 RCM327711:RDE327712 RMI327711:RNA327712 RWE327711:RWW327712 SGA327711:SGS327712 SPW327711:SQO327712 SZS327711:TAK327712 TJO327711:TKG327712 TTK327711:TUC327712 UDG327711:UDY327712 UNC327711:UNU327712 UWY327711:UXQ327712 VGU327711:VHM327712 VQQ327711:VRI327712 WAM327711:WBE327712 WKI327711:WLA327712 WUE327711:WUW327712 HS393247:IK393248 RO393247:SG393248 ABK393247:ACC393248 ALG393247:ALY393248 AVC393247:AVU393248 BEY393247:BFQ393248 BOU393247:BPM393248 BYQ393247:BZI393248 CIM393247:CJE393248 CSI393247:CTA393248 DCE393247:DCW393248 DMA393247:DMS393248 DVW393247:DWO393248 EFS393247:EGK393248 EPO393247:EQG393248 EZK393247:FAC393248 FJG393247:FJY393248 FTC393247:FTU393248 GCY393247:GDQ393248 GMU393247:GNM393248 GWQ393247:GXI393248 HGM393247:HHE393248 HQI393247:HRA393248 IAE393247:IAW393248 IKA393247:IKS393248 ITW393247:IUO393248 JDS393247:JEK393248 JNO393247:JOG393248 JXK393247:JYC393248 KHG393247:KHY393248 KRC393247:KRU393248 LAY393247:LBQ393248 LKU393247:LLM393248 LUQ393247:LVI393248 MEM393247:MFE393248 MOI393247:MPA393248 MYE393247:MYW393248 NIA393247:NIS393248 NRW393247:NSO393248 OBS393247:OCK393248 OLO393247:OMG393248 OVK393247:OWC393248 PFG393247:PFY393248 PPC393247:PPU393248 PYY393247:PZQ393248 QIU393247:QJM393248 QSQ393247:QTI393248 RCM393247:RDE393248 RMI393247:RNA393248 RWE393247:RWW393248 SGA393247:SGS393248 SPW393247:SQO393248 SZS393247:TAK393248 TJO393247:TKG393248 TTK393247:TUC393248 UDG393247:UDY393248 UNC393247:UNU393248 UWY393247:UXQ393248 VGU393247:VHM393248 VQQ393247:VRI393248 WAM393247:WBE393248 WKI393247:WLA393248 WUE393247:WUW393248 HS458783:IK458784 RO458783:SG458784 ABK458783:ACC458784 ALG458783:ALY458784 AVC458783:AVU458784 BEY458783:BFQ458784 BOU458783:BPM458784 BYQ458783:BZI458784 CIM458783:CJE458784 CSI458783:CTA458784 DCE458783:DCW458784 DMA458783:DMS458784 DVW458783:DWO458784 EFS458783:EGK458784 EPO458783:EQG458784 EZK458783:FAC458784 FJG458783:FJY458784 FTC458783:FTU458784 GCY458783:GDQ458784 GMU458783:GNM458784 GWQ458783:GXI458784 HGM458783:HHE458784 HQI458783:HRA458784 IAE458783:IAW458784 IKA458783:IKS458784 ITW458783:IUO458784 JDS458783:JEK458784 JNO458783:JOG458784 JXK458783:JYC458784 KHG458783:KHY458784 KRC458783:KRU458784 LAY458783:LBQ458784 LKU458783:LLM458784 LUQ458783:LVI458784 MEM458783:MFE458784 MOI458783:MPA458784 MYE458783:MYW458784 NIA458783:NIS458784 NRW458783:NSO458784 OBS458783:OCK458784 OLO458783:OMG458784 OVK458783:OWC458784 PFG458783:PFY458784 PPC458783:PPU458784 PYY458783:PZQ458784 QIU458783:QJM458784 QSQ458783:QTI458784 RCM458783:RDE458784 RMI458783:RNA458784 RWE458783:RWW458784 SGA458783:SGS458784 SPW458783:SQO458784 SZS458783:TAK458784 TJO458783:TKG458784 TTK458783:TUC458784 UDG458783:UDY458784 UNC458783:UNU458784 UWY458783:UXQ458784 VGU458783:VHM458784 VQQ458783:VRI458784 WAM458783:WBE458784 WKI458783:WLA458784 WUE458783:WUW458784 HS524319:IK524320 RO524319:SG524320 ABK524319:ACC524320 ALG524319:ALY524320 AVC524319:AVU524320 BEY524319:BFQ524320 BOU524319:BPM524320 BYQ524319:BZI524320 CIM524319:CJE524320 CSI524319:CTA524320 DCE524319:DCW524320 DMA524319:DMS524320 DVW524319:DWO524320 EFS524319:EGK524320 EPO524319:EQG524320 EZK524319:FAC524320 FJG524319:FJY524320 FTC524319:FTU524320 GCY524319:GDQ524320 GMU524319:GNM524320 GWQ524319:GXI524320 HGM524319:HHE524320 HQI524319:HRA524320 IAE524319:IAW524320 IKA524319:IKS524320 ITW524319:IUO524320 JDS524319:JEK524320 JNO524319:JOG524320 JXK524319:JYC524320 KHG524319:KHY524320 KRC524319:KRU524320 LAY524319:LBQ524320 LKU524319:LLM524320 LUQ524319:LVI524320 MEM524319:MFE524320 MOI524319:MPA524320 MYE524319:MYW524320 NIA524319:NIS524320 NRW524319:NSO524320 OBS524319:OCK524320 OLO524319:OMG524320 OVK524319:OWC524320 PFG524319:PFY524320 PPC524319:PPU524320 PYY524319:PZQ524320 QIU524319:QJM524320 QSQ524319:QTI524320 RCM524319:RDE524320 RMI524319:RNA524320 RWE524319:RWW524320 SGA524319:SGS524320 SPW524319:SQO524320 SZS524319:TAK524320 TJO524319:TKG524320 TTK524319:TUC524320 UDG524319:UDY524320 UNC524319:UNU524320 UWY524319:UXQ524320 VGU524319:VHM524320 VQQ524319:VRI524320 WAM524319:WBE524320 WKI524319:WLA524320 WUE524319:WUW524320 HS589855:IK589856 RO589855:SG589856 ABK589855:ACC589856 ALG589855:ALY589856 AVC589855:AVU589856 BEY589855:BFQ589856 BOU589855:BPM589856 BYQ589855:BZI589856 CIM589855:CJE589856 CSI589855:CTA589856 DCE589855:DCW589856 DMA589855:DMS589856 DVW589855:DWO589856 EFS589855:EGK589856 EPO589855:EQG589856 EZK589855:FAC589856 FJG589855:FJY589856 FTC589855:FTU589856 GCY589855:GDQ589856 GMU589855:GNM589856 GWQ589855:GXI589856 HGM589855:HHE589856 HQI589855:HRA589856 IAE589855:IAW589856 IKA589855:IKS589856 ITW589855:IUO589856 JDS589855:JEK589856 JNO589855:JOG589856 JXK589855:JYC589856 KHG589855:KHY589856 KRC589855:KRU589856 LAY589855:LBQ589856 LKU589855:LLM589856 LUQ589855:LVI589856 MEM589855:MFE589856 MOI589855:MPA589856 MYE589855:MYW589856 NIA589855:NIS589856 NRW589855:NSO589856 OBS589855:OCK589856 OLO589855:OMG589856 OVK589855:OWC589856 PFG589855:PFY589856 PPC589855:PPU589856 PYY589855:PZQ589856 QIU589855:QJM589856 QSQ589855:QTI589856 RCM589855:RDE589856 RMI589855:RNA589856 RWE589855:RWW589856 SGA589855:SGS589856 SPW589855:SQO589856 SZS589855:TAK589856 TJO589855:TKG589856 TTK589855:TUC589856 UDG589855:UDY589856 UNC589855:UNU589856 UWY589855:UXQ589856 VGU589855:VHM589856 VQQ589855:VRI589856 WAM589855:WBE589856 WKI589855:WLA589856 WUE589855:WUW589856 HS655391:IK655392 RO655391:SG655392 ABK655391:ACC655392 ALG655391:ALY655392 AVC655391:AVU655392 BEY655391:BFQ655392 BOU655391:BPM655392 BYQ655391:BZI655392 CIM655391:CJE655392 CSI655391:CTA655392 DCE655391:DCW655392 DMA655391:DMS655392 DVW655391:DWO655392 EFS655391:EGK655392 EPO655391:EQG655392 EZK655391:FAC655392 FJG655391:FJY655392 FTC655391:FTU655392 GCY655391:GDQ655392 GMU655391:GNM655392 GWQ655391:GXI655392 HGM655391:HHE655392 HQI655391:HRA655392 IAE655391:IAW655392 IKA655391:IKS655392 ITW655391:IUO655392 JDS655391:JEK655392 JNO655391:JOG655392 JXK655391:JYC655392 KHG655391:KHY655392 KRC655391:KRU655392 LAY655391:LBQ655392 LKU655391:LLM655392 LUQ655391:LVI655392 MEM655391:MFE655392 MOI655391:MPA655392 MYE655391:MYW655392 NIA655391:NIS655392 NRW655391:NSO655392 OBS655391:OCK655392 OLO655391:OMG655392 OVK655391:OWC655392 PFG655391:PFY655392 PPC655391:PPU655392 PYY655391:PZQ655392 QIU655391:QJM655392 QSQ655391:QTI655392 RCM655391:RDE655392 RMI655391:RNA655392 RWE655391:RWW655392 SGA655391:SGS655392 SPW655391:SQO655392 SZS655391:TAK655392 TJO655391:TKG655392 TTK655391:TUC655392 UDG655391:UDY655392 UNC655391:UNU655392 UWY655391:UXQ655392 VGU655391:VHM655392 VQQ655391:VRI655392 WAM655391:WBE655392 WKI655391:WLA655392 WUE655391:WUW655392 HS720927:IK720928 RO720927:SG720928 ABK720927:ACC720928 ALG720927:ALY720928 AVC720927:AVU720928 BEY720927:BFQ720928 BOU720927:BPM720928 BYQ720927:BZI720928 CIM720927:CJE720928 CSI720927:CTA720928 DCE720927:DCW720928 DMA720927:DMS720928 DVW720927:DWO720928 EFS720927:EGK720928 EPO720927:EQG720928 EZK720927:FAC720928 FJG720927:FJY720928 FTC720927:FTU720928 GCY720927:GDQ720928 GMU720927:GNM720928 GWQ720927:GXI720928 HGM720927:HHE720928 HQI720927:HRA720928 IAE720927:IAW720928 IKA720927:IKS720928 ITW720927:IUO720928 JDS720927:JEK720928 JNO720927:JOG720928 JXK720927:JYC720928 KHG720927:KHY720928 KRC720927:KRU720928 LAY720927:LBQ720928 LKU720927:LLM720928 LUQ720927:LVI720928 MEM720927:MFE720928 MOI720927:MPA720928 MYE720927:MYW720928 NIA720927:NIS720928 NRW720927:NSO720928 OBS720927:OCK720928 OLO720927:OMG720928 OVK720927:OWC720928 PFG720927:PFY720928 PPC720927:PPU720928 PYY720927:PZQ720928 QIU720927:QJM720928 QSQ720927:QTI720928 RCM720927:RDE720928 RMI720927:RNA720928 RWE720927:RWW720928 SGA720927:SGS720928 SPW720927:SQO720928 SZS720927:TAK720928 TJO720927:TKG720928 TTK720927:TUC720928 UDG720927:UDY720928 UNC720927:UNU720928 UWY720927:UXQ720928 VGU720927:VHM720928 VQQ720927:VRI720928 WAM720927:WBE720928 WKI720927:WLA720928 WUE720927:WUW720928 HS786463:IK786464 RO786463:SG786464 ABK786463:ACC786464 ALG786463:ALY786464 AVC786463:AVU786464 BEY786463:BFQ786464 BOU786463:BPM786464 BYQ786463:BZI786464 CIM786463:CJE786464 CSI786463:CTA786464 DCE786463:DCW786464 DMA786463:DMS786464 DVW786463:DWO786464 EFS786463:EGK786464 EPO786463:EQG786464 EZK786463:FAC786464 FJG786463:FJY786464 FTC786463:FTU786464 GCY786463:GDQ786464 GMU786463:GNM786464 GWQ786463:GXI786464 HGM786463:HHE786464 HQI786463:HRA786464 IAE786463:IAW786464 IKA786463:IKS786464 ITW786463:IUO786464 JDS786463:JEK786464 JNO786463:JOG786464 JXK786463:JYC786464 KHG786463:KHY786464 KRC786463:KRU786464 LAY786463:LBQ786464 LKU786463:LLM786464 LUQ786463:LVI786464 MEM786463:MFE786464 MOI786463:MPA786464 MYE786463:MYW786464 NIA786463:NIS786464 NRW786463:NSO786464 OBS786463:OCK786464 OLO786463:OMG786464 OVK786463:OWC786464 PFG786463:PFY786464 PPC786463:PPU786464 PYY786463:PZQ786464 QIU786463:QJM786464 QSQ786463:QTI786464 RCM786463:RDE786464 RMI786463:RNA786464 RWE786463:RWW786464 SGA786463:SGS786464 SPW786463:SQO786464 SZS786463:TAK786464 TJO786463:TKG786464 TTK786463:TUC786464 UDG786463:UDY786464 UNC786463:UNU786464 UWY786463:UXQ786464 VGU786463:VHM786464 VQQ786463:VRI786464 WAM786463:WBE786464 WKI786463:WLA786464 WUE786463:WUW786464 HS851999:IK852000 RO851999:SG852000 ABK851999:ACC852000 ALG851999:ALY852000 AVC851999:AVU852000 BEY851999:BFQ852000 BOU851999:BPM852000 BYQ851999:BZI852000 CIM851999:CJE852000 CSI851999:CTA852000 DCE851999:DCW852000 DMA851999:DMS852000 DVW851999:DWO852000 EFS851999:EGK852000 EPO851999:EQG852000 EZK851999:FAC852000 FJG851999:FJY852000 FTC851999:FTU852000 GCY851999:GDQ852000 GMU851999:GNM852000 GWQ851999:GXI852000 HGM851999:HHE852000 HQI851999:HRA852000 IAE851999:IAW852000 IKA851999:IKS852000 ITW851999:IUO852000 JDS851999:JEK852000 JNO851999:JOG852000 JXK851999:JYC852000 KHG851999:KHY852000 KRC851999:KRU852000 LAY851999:LBQ852000 LKU851999:LLM852000 LUQ851999:LVI852000 MEM851999:MFE852000 MOI851999:MPA852000 MYE851999:MYW852000 NIA851999:NIS852000 NRW851999:NSO852000 OBS851999:OCK852000 OLO851999:OMG852000 OVK851999:OWC852000 PFG851999:PFY852000 PPC851999:PPU852000 PYY851999:PZQ852000 QIU851999:QJM852000 QSQ851999:QTI852000 RCM851999:RDE852000 RMI851999:RNA852000 RWE851999:RWW852000 SGA851999:SGS852000 SPW851999:SQO852000 SZS851999:TAK852000 TJO851999:TKG852000 TTK851999:TUC852000 UDG851999:UDY852000 UNC851999:UNU852000 UWY851999:UXQ852000 VGU851999:VHM852000 VQQ851999:VRI852000 WAM851999:WBE852000 WKI851999:WLA852000 WUE851999:WUW852000 HS917535:IK917536 RO917535:SG917536 ABK917535:ACC917536 ALG917535:ALY917536 AVC917535:AVU917536 BEY917535:BFQ917536 BOU917535:BPM917536 BYQ917535:BZI917536 CIM917535:CJE917536 CSI917535:CTA917536 DCE917535:DCW917536 DMA917535:DMS917536 DVW917535:DWO917536 EFS917535:EGK917536 EPO917535:EQG917536 EZK917535:FAC917536 FJG917535:FJY917536 FTC917535:FTU917536 GCY917535:GDQ917536 GMU917535:GNM917536 GWQ917535:GXI917536 HGM917535:HHE917536 HQI917535:HRA917536 IAE917535:IAW917536 IKA917535:IKS917536 ITW917535:IUO917536 JDS917535:JEK917536 JNO917535:JOG917536 JXK917535:JYC917536 KHG917535:KHY917536 KRC917535:KRU917536 LAY917535:LBQ917536 LKU917535:LLM917536 LUQ917535:LVI917536 MEM917535:MFE917536 MOI917535:MPA917536 MYE917535:MYW917536 NIA917535:NIS917536 NRW917535:NSO917536 OBS917535:OCK917536 OLO917535:OMG917536 OVK917535:OWC917536 PFG917535:PFY917536 PPC917535:PPU917536 PYY917535:PZQ917536 QIU917535:QJM917536 QSQ917535:QTI917536 RCM917535:RDE917536 RMI917535:RNA917536 RWE917535:RWW917536 SGA917535:SGS917536 SPW917535:SQO917536 SZS917535:TAK917536 TJO917535:TKG917536 TTK917535:TUC917536 UDG917535:UDY917536 UNC917535:UNU917536 UWY917535:UXQ917536 VGU917535:VHM917536 VQQ917535:VRI917536 WAM917535:WBE917536 WKI917535:WLA917536 WUE917535:WUW917536 HS983071:IK983072 RO983071:SG983072 ABK983071:ACC983072 ALG983071:ALY983072 AVC983071:AVU983072 BEY983071:BFQ983072 BOU983071:BPM983072 BYQ983071:BZI983072 CIM983071:CJE983072 CSI983071:CTA983072 DCE983071:DCW983072 DMA983071:DMS983072 DVW983071:DWO983072 EFS983071:EGK983072 EPO983071:EQG983072 EZK983071:FAC983072 FJG983071:FJY983072 FTC983071:FTU983072 GCY983071:GDQ983072 GMU983071:GNM983072 GWQ983071:GXI983072 HGM983071:HHE983072 HQI983071:HRA983072 IAE983071:IAW983072 IKA983071:IKS983072 ITW983071:IUO983072 JDS983071:JEK983072 JNO983071:JOG983072 JXK983071:JYC983072 KHG983071:KHY983072 KRC983071:KRU983072 LAY983071:LBQ983072 LKU983071:LLM983072 LUQ983071:LVI983072 MEM983071:MFE983072 MOI983071:MPA983072 MYE983071:MYW983072 NIA983071:NIS983072 NRW983071:NSO983072 OBS983071:OCK983072 OLO983071:OMG983072 OVK983071:OWC983072 PFG983071:PFY983072 PPC983071:PPU983072 PYY983071:PZQ983072 QIU983071:QJM983072 QSQ983071:QTI983072 RCM983071:RDE983072 RMI983071:RNA983072 RWE983071:RWW983072 SGA983071:SGS983072 SPW983071:SQO983072 SZS983071:TAK983072 TJO983071:TKG983072 TTK983071:TUC983072 UDG983071:UDY983072 UNC983071:UNU983072 UWY983071:UXQ983072 VGU983071:VHM983072 VQQ983071:VRI983072 WAM983071:WBE983072 WKI983071:WLA983072 WUE983071:WUW983072 O65561:O65564 HV65562:HV65565 RR65562:RR65565 ABN65562:ABN65565 ALJ65562:ALJ65565 AVF65562:AVF65565 BFB65562:BFB65565 BOX65562:BOX65565 BYT65562:BYT65565 CIP65562:CIP65565 CSL65562:CSL65565 DCH65562:DCH65565 DMD65562:DMD65565 DVZ65562:DVZ65565 EFV65562:EFV65565 EPR65562:EPR65565 EZN65562:EZN65565 FJJ65562:FJJ65565 FTF65562:FTF65565 GDB65562:GDB65565 GMX65562:GMX65565 GWT65562:GWT65565 HGP65562:HGP65565 HQL65562:HQL65565 IAH65562:IAH65565 IKD65562:IKD65565 ITZ65562:ITZ65565 JDV65562:JDV65565 JNR65562:JNR65565 JXN65562:JXN65565 KHJ65562:KHJ65565 KRF65562:KRF65565 LBB65562:LBB65565 LKX65562:LKX65565 LUT65562:LUT65565 MEP65562:MEP65565 MOL65562:MOL65565 MYH65562:MYH65565 NID65562:NID65565 NRZ65562:NRZ65565 OBV65562:OBV65565 OLR65562:OLR65565 OVN65562:OVN65565 PFJ65562:PFJ65565 PPF65562:PPF65565 PZB65562:PZB65565 QIX65562:QIX65565 QST65562:QST65565 RCP65562:RCP65565 RML65562:RML65565 RWH65562:RWH65565 SGD65562:SGD65565 SPZ65562:SPZ65565 SZV65562:SZV65565 TJR65562:TJR65565 TTN65562:TTN65565 UDJ65562:UDJ65565 UNF65562:UNF65565 UXB65562:UXB65565 VGX65562:VGX65565 VQT65562:VQT65565 WAP65562:WAP65565 WKL65562:WKL65565 WUH65562:WUH65565 O131097:O131100 HV131098:HV131101 RR131098:RR131101 ABN131098:ABN131101 ALJ131098:ALJ131101 AVF131098:AVF131101 BFB131098:BFB131101 BOX131098:BOX131101 BYT131098:BYT131101 CIP131098:CIP131101 CSL131098:CSL131101 DCH131098:DCH131101 DMD131098:DMD131101 DVZ131098:DVZ131101 EFV131098:EFV131101 EPR131098:EPR131101 EZN131098:EZN131101 FJJ131098:FJJ131101 FTF131098:FTF131101 GDB131098:GDB131101 GMX131098:GMX131101 GWT131098:GWT131101 HGP131098:HGP131101 HQL131098:HQL131101 IAH131098:IAH131101 IKD131098:IKD131101 ITZ131098:ITZ131101 JDV131098:JDV131101 JNR131098:JNR131101 JXN131098:JXN131101 KHJ131098:KHJ131101 KRF131098:KRF131101 LBB131098:LBB131101 LKX131098:LKX131101 LUT131098:LUT131101 MEP131098:MEP131101 MOL131098:MOL131101 MYH131098:MYH131101 NID131098:NID131101 NRZ131098:NRZ131101 OBV131098:OBV131101 OLR131098:OLR131101 OVN131098:OVN131101 PFJ131098:PFJ131101 PPF131098:PPF131101 PZB131098:PZB131101 QIX131098:QIX131101 QST131098:QST131101 RCP131098:RCP131101 RML131098:RML131101 RWH131098:RWH131101 SGD131098:SGD131101 SPZ131098:SPZ131101 SZV131098:SZV131101 TJR131098:TJR131101 TTN131098:TTN131101 UDJ131098:UDJ131101 UNF131098:UNF131101 UXB131098:UXB131101 VGX131098:VGX131101 VQT131098:VQT131101 WAP131098:WAP131101 WKL131098:WKL131101 WUH131098:WUH131101 O196633:O196636 HV196634:HV196637 RR196634:RR196637 ABN196634:ABN196637 ALJ196634:ALJ196637 AVF196634:AVF196637 BFB196634:BFB196637 BOX196634:BOX196637 BYT196634:BYT196637 CIP196634:CIP196637 CSL196634:CSL196637 DCH196634:DCH196637 DMD196634:DMD196637 DVZ196634:DVZ196637 EFV196634:EFV196637 EPR196634:EPR196637 EZN196634:EZN196637 FJJ196634:FJJ196637 FTF196634:FTF196637 GDB196634:GDB196637 GMX196634:GMX196637 GWT196634:GWT196637 HGP196634:HGP196637 HQL196634:HQL196637 IAH196634:IAH196637 IKD196634:IKD196637 ITZ196634:ITZ196637 JDV196634:JDV196637 JNR196634:JNR196637 JXN196634:JXN196637 KHJ196634:KHJ196637 KRF196634:KRF196637 LBB196634:LBB196637 LKX196634:LKX196637 LUT196634:LUT196637 MEP196634:MEP196637 MOL196634:MOL196637 MYH196634:MYH196637 NID196634:NID196637 NRZ196634:NRZ196637 OBV196634:OBV196637 OLR196634:OLR196637 OVN196634:OVN196637 PFJ196634:PFJ196637 PPF196634:PPF196637 PZB196634:PZB196637 QIX196634:QIX196637 QST196634:QST196637 RCP196634:RCP196637 RML196634:RML196637 RWH196634:RWH196637 SGD196634:SGD196637 SPZ196634:SPZ196637 SZV196634:SZV196637 TJR196634:TJR196637 TTN196634:TTN196637 UDJ196634:UDJ196637 UNF196634:UNF196637 UXB196634:UXB196637 VGX196634:VGX196637 VQT196634:VQT196637 WAP196634:WAP196637 WKL196634:WKL196637 WUH196634:WUH196637 O262169:O262172 HV262170:HV262173 RR262170:RR262173 ABN262170:ABN262173 ALJ262170:ALJ262173 AVF262170:AVF262173 BFB262170:BFB262173 BOX262170:BOX262173 BYT262170:BYT262173 CIP262170:CIP262173 CSL262170:CSL262173 DCH262170:DCH262173 DMD262170:DMD262173 DVZ262170:DVZ262173 EFV262170:EFV262173 EPR262170:EPR262173 EZN262170:EZN262173 FJJ262170:FJJ262173 FTF262170:FTF262173 GDB262170:GDB262173 GMX262170:GMX262173 GWT262170:GWT262173 HGP262170:HGP262173 HQL262170:HQL262173 IAH262170:IAH262173 IKD262170:IKD262173 ITZ262170:ITZ262173 JDV262170:JDV262173 JNR262170:JNR262173 JXN262170:JXN262173 KHJ262170:KHJ262173 KRF262170:KRF262173 LBB262170:LBB262173 LKX262170:LKX262173 LUT262170:LUT262173 MEP262170:MEP262173 MOL262170:MOL262173 MYH262170:MYH262173 NID262170:NID262173 NRZ262170:NRZ262173 OBV262170:OBV262173 OLR262170:OLR262173 OVN262170:OVN262173 PFJ262170:PFJ262173 PPF262170:PPF262173 PZB262170:PZB262173 QIX262170:QIX262173 QST262170:QST262173 RCP262170:RCP262173 RML262170:RML262173 RWH262170:RWH262173 SGD262170:SGD262173 SPZ262170:SPZ262173 SZV262170:SZV262173 TJR262170:TJR262173 TTN262170:TTN262173 UDJ262170:UDJ262173 UNF262170:UNF262173 UXB262170:UXB262173 VGX262170:VGX262173 VQT262170:VQT262173 WAP262170:WAP262173 WKL262170:WKL262173 WUH262170:WUH262173 O327705:O327708 HV327706:HV327709 RR327706:RR327709 ABN327706:ABN327709 ALJ327706:ALJ327709 AVF327706:AVF327709 BFB327706:BFB327709 BOX327706:BOX327709 BYT327706:BYT327709 CIP327706:CIP327709 CSL327706:CSL327709 DCH327706:DCH327709 DMD327706:DMD327709 DVZ327706:DVZ327709 EFV327706:EFV327709 EPR327706:EPR327709 EZN327706:EZN327709 FJJ327706:FJJ327709 FTF327706:FTF327709 GDB327706:GDB327709 GMX327706:GMX327709 GWT327706:GWT327709 HGP327706:HGP327709 HQL327706:HQL327709 IAH327706:IAH327709 IKD327706:IKD327709 ITZ327706:ITZ327709 JDV327706:JDV327709 JNR327706:JNR327709 JXN327706:JXN327709 KHJ327706:KHJ327709 KRF327706:KRF327709 LBB327706:LBB327709 LKX327706:LKX327709 LUT327706:LUT327709 MEP327706:MEP327709 MOL327706:MOL327709 MYH327706:MYH327709 NID327706:NID327709 NRZ327706:NRZ327709 OBV327706:OBV327709 OLR327706:OLR327709 OVN327706:OVN327709 PFJ327706:PFJ327709 PPF327706:PPF327709 PZB327706:PZB327709 QIX327706:QIX327709 QST327706:QST327709 RCP327706:RCP327709 RML327706:RML327709 RWH327706:RWH327709 SGD327706:SGD327709 SPZ327706:SPZ327709 SZV327706:SZV327709 TJR327706:TJR327709 TTN327706:TTN327709 UDJ327706:UDJ327709 UNF327706:UNF327709 UXB327706:UXB327709 VGX327706:VGX327709 VQT327706:VQT327709 WAP327706:WAP327709 WKL327706:WKL327709 WUH327706:WUH327709 O393241:O393244 HV393242:HV393245 RR393242:RR393245 ABN393242:ABN393245 ALJ393242:ALJ393245 AVF393242:AVF393245 BFB393242:BFB393245 BOX393242:BOX393245 BYT393242:BYT393245 CIP393242:CIP393245 CSL393242:CSL393245 DCH393242:DCH393245 DMD393242:DMD393245 DVZ393242:DVZ393245 EFV393242:EFV393245 EPR393242:EPR393245 EZN393242:EZN393245 FJJ393242:FJJ393245 FTF393242:FTF393245 GDB393242:GDB393245 GMX393242:GMX393245 GWT393242:GWT393245 HGP393242:HGP393245 HQL393242:HQL393245 IAH393242:IAH393245 IKD393242:IKD393245 ITZ393242:ITZ393245 JDV393242:JDV393245 JNR393242:JNR393245 JXN393242:JXN393245 KHJ393242:KHJ393245 KRF393242:KRF393245 LBB393242:LBB393245 LKX393242:LKX393245 LUT393242:LUT393245 MEP393242:MEP393245 MOL393242:MOL393245 MYH393242:MYH393245 NID393242:NID393245 NRZ393242:NRZ393245 OBV393242:OBV393245 OLR393242:OLR393245 OVN393242:OVN393245 PFJ393242:PFJ393245 PPF393242:PPF393245 PZB393242:PZB393245 QIX393242:QIX393245 QST393242:QST393245 RCP393242:RCP393245 RML393242:RML393245 RWH393242:RWH393245 SGD393242:SGD393245 SPZ393242:SPZ393245 SZV393242:SZV393245 TJR393242:TJR393245 TTN393242:TTN393245 UDJ393242:UDJ393245 UNF393242:UNF393245 UXB393242:UXB393245 VGX393242:VGX393245 VQT393242:VQT393245 WAP393242:WAP393245 WKL393242:WKL393245 WUH393242:WUH393245 O458777:O458780 HV458778:HV458781 RR458778:RR458781 ABN458778:ABN458781 ALJ458778:ALJ458781 AVF458778:AVF458781 BFB458778:BFB458781 BOX458778:BOX458781 BYT458778:BYT458781 CIP458778:CIP458781 CSL458778:CSL458781 DCH458778:DCH458781 DMD458778:DMD458781 DVZ458778:DVZ458781 EFV458778:EFV458781 EPR458778:EPR458781 EZN458778:EZN458781 FJJ458778:FJJ458781 FTF458778:FTF458781 GDB458778:GDB458781 GMX458778:GMX458781 GWT458778:GWT458781 HGP458778:HGP458781 HQL458778:HQL458781 IAH458778:IAH458781 IKD458778:IKD458781 ITZ458778:ITZ458781 JDV458778:JDV458781 JNR458778:JNR458781 JXN458778:JXN458781 KHJ458778:KHJ458781 KRF458778:KRF458781 LBB458778:LBB458781 LKX458778:LKX458781 LUT458778:LUT458781 MEP458778:MEP458781 MOL458778:MOL458781 MYH458778:MYH458781 NID458778:NID458781 NRZ458778:NRZ458781 OBV458778:OBV458781 OLR458778:OLR458781 OVN458778:OVN458781 PFJ458778:PFJ458781 PPF458778:PPF458781 PZB458778:PZB458781 QIX458778:QIX458781 QST458778:QST458781 RCP458778:RCP458781 RML458778:RML458781 RWH458778:RWH458781 SGD458778:SGD458781 SPZ458778:SPZ458781 SZV458778:SZV458781 TJR458778:TJR458781 TTN458778:TTN458781 UDJ458778:UDJ458781 UNF458778:UNF458781 UXB458778:UXB458781 VGX458778:VGX458781 VQT458778:VQT458781 WAP458778:WAP458781 WKL458778:WKL458781 WUH458778:WUH458781 O524313:O524316 HV524314:HV524317 RR524314:RR524317 ABN524314:ABN524317 ALJ524314:ALJ524317 AVF524314:AVF524317 BFB524314:BFB524317 BOX524314:BOX524317 BYT524314:BYT524317 CIP524314:CIP524317 CSL524314:CSL524317 DCH524314:DCH524317 DMD524314:DMD524317 DVZ524314:DVZ524317 EFV524314:EFV524317 EPR524314:EPR524317 EZN524314:EZN524317 FJJ524314:FJJ524317 FTF524314:FTF524317 GDB524314:GDB524317 GMX524314:GMX524317 GWT524314:GWT524317 HGP524314:HGP524317 HQL524314:HQL524317 IAH524314:IAH524317 IKD524314:IKD524317 ITZ524314:ITZ524317 JDV524314:JDV524317 JNR524314:JNR524317 JXN524314:JXN524317 KHJ524314:KHJ524317 KRF524314:KRF524317 LBB524314:LBB524317 LKX524314:LKX524317 LUT524314:LUT524317 MEP524314:MEP524317 MOL524314:MOL524317 MYH524314:MYH524317 NID524314:NID524317 NRZ524314:NRZ524317 OBV524314:OBV524317 OLR524314:OLR524317 OVN524314:OVN524317 PFJ524314:PFJ524317 PPF524314:PPF524317 PZB524314:PZB524317 QIX524314:QIX524317 QST524314:QST524317 RCP524314:RCP524317 RML524314:RML524317 RWH524314:RWH524317 SGD524314:SGD524317 SPZ524314:SPZ524317 SZV524314:SZV524317 TJR524314:TJR524317 TTN524314:TTN524317 UDJ524314:UDJ524317 UNF524314:UNF524317 UXB524314:UXB524317 VGX524314:VGX524317 VQT524314:VQT524317 WAP524314:WAP524317 WKL524314:WKL524317 WUH524314:WUH524317 O589849:O589852 HV589850:HV589853 RR589850:RR589853 ABN589850:ABN589853 ALJ589850:ALJ589853 AVF589850:AVF589853 BFB589850:BFB589853 BOX589850:BOX589853 BYT589850:BYT589853 CIP589850:CIP589853 CSL589850:CSL589853 DCH589850:DCH589853 DMD589850:DMD589853 DVZ589850:DVZ589853 EFV589850:EFV589853 EPR589850:EPR589853 EZN589850:EZN589853 FJJ589850:FJJ589853 FTF589850:FTF589853 GDB589850:GDB589853 GMX589850:GMX589853 GWT589850:GWT589853 HGP589850:HGP589853 HQL589850:HQL589853 IAH589850:IAH589853 IKD589850:IKD589853 ITZ589850:ITZ589853 JDV589850:JDV589853 JNR589850:JNR589853 JXN589850:JXN589853 KHJ589850:KHJ589853 KRF589850:KRF589853 LBB589850:LBB589853 LKX589850:LKX589853 LUT589850:LUT589853 MEP589850:MEP589853 MOL589850:MOL589853 MYH589850:MYH589853 NID589850:NID589853 NRZ589850:NRZ589853 OBV589850:OBV589853 OLR589850:OLR589853 OVN589850:OVN589853 PFJ589850:PFJ589853 PPF589850:PPF589853 PZB589850:PZB589853 QIX589850:QIX589853 QST589850:QST589853 RCP589850:RCP589853 RML589850:RML589853 RWH589850:RWH589853 SGD589850:SGD589853 SPZ589850:SPZ589853 SZV589850:SZV589853 TJR589850:TJR589853 TTN589850:TTN589853 UDJ589850:UDJ589853 UNF589850:UNF589853 UXB589850:UXB589853 VGX589850:VGX589853 VQT589850:VQT589853 WAP589850:WAP589853 WKL589850:WKL589853 WUH589850:WUH589853 O655385:O655388 HV655386:HV655389 RR655386:RR655389 ABN655386:ABN655389 ALJ655386:ALJ655389 AVF655386:AVF655389 BFB655386:BFB655389 BOX655386:BOX655389 BYT655386:BYT655389 CIP655386:CIP655389 CSL655386:CSL655389 DCH655386:DCH655389 DMD655386:DMD655389 DVZ655386:DVZ655389 EFV655386:EFV655389 EPR655386:EPR655389 EZN655386:EZN655389 FJJ655386:FJJ655389 FTF655386:FTF655389 GDB655386:GDB655389 GMX655386:GMX655389 GWT655386:GWT655389 HGP655386:HGP655389 HQL655386:HQL655389 IAH655386:IAH655389 IKD655386:IKD655389 ITZ655386:ITZ655389 JDV655386:JDV655389 JNR655386:JNR655389 JXN655386:JXN655389 KHJ655386:KHJ655389 KRF655386:KRF655389 LBB655386:LBB655389 LKX655386:LKX655389 LUT655386:LUT655389 MEP655386:MEP655389 MOL655386:MOL655389 MYH655386:MYH655389 NID655386:NID655389 NRZ655386:NRZ655389 OBV655386:OBV655389 OLR655386:OLR655389 OVN655386:OVN655389 PFJ655386:PFJ655389 PPF655386:PPF655389 PZB655386:PZB655389 QIX655386:QIX655389 QST655386:QST655389 RCP655386:RCP655389 RML655386:RML655389 RWH655386:RWH655389 SGD655386:SGD655389 SPZ655386:SPZ655389 SZV655386:SZV655389 TJR655386:TJR655389 TTN655386:TTN655389 UDJ655386:UDJ655389 UNF655386:UNF655389 UXB655386:UXB655389 VGX655386:VGX655389 VQT655386:VQT655389 WAP655386:WAP655389 WKL655386:WKL655389 WUH655386:WUH655389 O720921:O720924 HV720922:HV720925 RR720922:RR720925 ABN720922:ABN720925 ALJ720922:ALJ720925 AVF720922:AVF720925 BFB720922:BFB720925 BOX720922:BOX720925 BYT720922:BYT720925 CIP720922:CIP720925 CSL720922:CSL720925 DCH720922:DCH720925 DMD720922:DMD720925 DVZ720922:DVZ720925 EFV720922:EFV720925 EPR720922:EPR720925 EZN720922:EZN720925 FJJ720922:FJJ720925 FTF720922:FTF720925 GDB720922:GDB720925 GMX720922:GMX720925 GWT720922:GWT720925 HGP720922:HGP720925 HQL720922:HQL720925 IAH720922:IAH720925 IKD720922:IKD720925 ITZ720922:ITZ720925 JDV720922:JDV720925 JNR720922:JNR720925 JXN720922:JXN720925 KHJ720922:KHJ720925 KRF720922:KRF720925 LBB720922:LBB720925 LKX720922:LKX720925 LUT720922:LUT720925 MEP720922:MEP720925 MOL720922:MOL720925 MYH720922:MYH720925 NID720922:NID720925 NRZ720922:NRZ720925 OBV720922:OBV720925 OLR720922:OLR720925 OVN720922:OVN720925 PFJ720922:PFJ720925 PPF720922:PPF720925 PZB720922:PZB720925 QIX720922:QIX720925 QST720922:QST720925 RCP720922:RCP720925 RML720922:RML720925 RWH720922:RWH720925 SGD720922:SGD720925 SPZ720922:SPZ720925 SZV720922:SZV720925 TJR720922:TJR720925 TTN720922:TTN720925 UDJ720922:UDJ720925 UNF720922:UNF720925 UXB720922:UXB720925 VGX720922:VGX720925 VQT720922:VQT720925 WAP720922:WAP720925 WKL720922:WKL720925 WUH720922:WUH720925 O786457:O786460 HV786458:HV786461 RR786458:RR786461 ABN786458:ABN786461 ALJ786458:ALJ786461 AVF786458:AVF786461 BFB786458:BFB786461 BOX786458:BOX786461 BYT786458:BYT786461 CIP786458:CIP786461 CSL786458:CSL786461 DCH786458:DCH786461 DMD786458:DMD786461 DVZ786458:DVZ786461 EFV786458:EFV786461 EPR786458:EPR786461 EZN786458:EZN786461 FJJ786458:FJJ786461 FTF786458:FTF786461 GDB786458:GDB786461 GMX786458:GMX786461 GWT786458:GWT786461 HGP786458:HGP786461 HQL786458:HQL786461 IAH786458:IAH786461 IKD786458:IKD786461 ITZ786458:ITZ786461 JDV786458:JDV786461 JNR786458:JNR786461 JXN786458:JXN786461 KHJ786458:KHJ786461 KRF786458:KRF786461 LBB786458:LBB786461 LKX786458:LKX786461 LUT786458:LUT786461 MEP786458:MEP786461 MOL786458:MOL786461 MYH786458:MYH786461 NID786458:NID786461 NRZ786458:NRZ786461 OBV786458:OBV786461 OLR786458:OLR786461 OVN786458:OVN786461 PFJ786458:PFJ786461 PPF786458:PPF786461 PZB786458:PZB786461 QIX786458:QIX786461 QST786458:QST786461 RCP786458:RCP786461 RML786458:RML786461 RWH786458:RWH786461 SGD786458:SGD786461 SPZ786458:SPZ786461 SZV786458:SZV786461 TJR786458:TJR786461 TTN786458:TTN786461 UDJ786458:UDJ786461 UNF786458:UNF786461 UXB786458:UXB786461 VGX786458:VGX786461 VQT786458:VQT786461 WAP786458:WAP786461 WKL786458:WKL786461 WUH786458:WUH786461 O851993:O851996 HV851994:HV851997 RR851994:RR851997 ABN851994:ABN851997 ALJ851994:ALJ851997 AVF851994:AVF851997 BFB851994:BFB851997 BOX851994:BOX851997 BYT851994:BYT851997 CIP851994:CIP851997 CSL851994:CSL851997 DCH851994:DCH851997 DMD851994:DMD851997 DVZ851994:DVZ851997 EFV851994:EFV851997 EPR851994:EPR851997 EZN851994:EZN851997 FJJ851994:FJJ851997 FTF851994:FTF851997 GDB851994:GDB851997 GMX851994:GMX851997 GWT851994:GWT851997 HGP851994:HGP851997 HQL851994:HQL851997 IAH851994:IAH851997 IKD851994:IKD851997 ITZ851994:ITZ851997 JDV851994:JDV851997 JNR851994:JNR851997 JXN851994:JXN851997 KHJ851994:KHJ851997 KRF851994:KRF851997 LBB851994:LBB851997 LKX851994:LKX851997 LUT851994:LUT851997 MEP851994:MEP851997 MOL851994:MOL851997 MYH851994:MYH851997 NID851994:NID851997 NRZ851994:NRZ851997 OBV851994:OBV851997 OLR851994:OLR851997 OVN851994:OVN851997 PFJ851994:PFJ851997 PPF851994:PPF851997 PZB851994:PZB851997 QIX851994:QIX851997 QST851994:QST851997 RCP851994:RCP851997 RML851994:RML851997 RWH851994:RWH851997 SGD851994:SGD851997 SPZ851994:SPZ851997 SZV851994:SZV851997 TJR851994:TJR851997 TTN851994:TTN851997 UDJ851994:UDJ851997 UNF851994:UNF851997 UXB851994:UXB851997 VGX851994:VGX851997 VQT851994:VQT851997 WAP851994:WAP851997 WKL851994:WKL851997 WUH851994:WUH851997 O917529:O917532 HV917530:HV917533 RR917530:RR917533 ABN917530:ABN917533 ALJ917530:ALJ917533 AVF917530:AVF917533 BFB917530:BFB917533 BOX917530:BOX917533 BYT917530:BYT917533 CIP917530:CIP917533 CSL917530:CSL917533 DCH917530:DCH917533 DMD917530:DMD917533 DVZ917530:DVZ917533 EFV917530:EFV917533 EPR917530:EPR917533 EZN917530:EZN917533 FJJ917530:FJJ917533 FTF917530:FTF917533 GDB917530:GDB917533 GMX917530:GMX917533 GWT917530:GWT917533 HGP917530:HGP917533 HQL917530:HQL917533 IAH917530:IAH917533 IKD917530:IKD917533 ITZ917530:ITZ917533 JDV917530:JDV917533 JNR917530:JNR917533 JXN917530:JXN917533 KHJ917530:KHJ917533 KRF917530:KRF917533 LBB917530:LBB917533 LKX917530:LKX917533 LUT917530:LUT917533 MEP917530:MEP917533 MOL917530:MOL917533 MYH917530:MYH917533 NID917530:NID917533 NRZ917530:NRZ917533 OBV917530:OBV917533 OLR917530:OLR917533 OVN917530:OVN917533 PFJ917530:PFJ917533 PPF917530:PPF917533 PZB917530:PZB917533 QIX917530:QIX917533 QST917530:QST917533 RCP917530:RCP917533 RML917530:RML917533 RWH917530:RWH917533 SGD917530:SGD917533 SPZ917530:SPZ917533 SZV917530:SZV917533 TJR917530:TJR917533 TTN917530:TTN917533 UDJ917530:UDJ917533 UNF917530:UNF917533 UXB917530:UXB917533 VGX917530:VGX917533 VQT917530:VQT917533 WAP917530:WAP917533 WKL917530:WKL917533 WUH917530:WUH917533 O983065:O983068 HV983066:HV983069 RR983066:RR983069 ABN983066:ABN983069 ALJ983066:ALJ983069 AVF983066:AVF983069 BFB983066:BFB983069 BOX983066:BOX983069 BYT983066:BYT983069 CIP983066:CIP983069 CSL983066:CSL983069 DCH983066:DCH983069 DMD983066:DMD983069 DVZ983066:DVZ983069 EFV983066:EFV983069 EPR983066:EPR983069 EZN983066:EZN983069 FJJ983066:FJJ983069 FTF983066:FTF983069 GDB983066:GDB983069 GMX983066:GMX983069 GWT983066:GWT983069 HGP983066:HGP983069 HQL983066:HQL983069 IAH983066:IAH983069 IKD983066:IKD983069 ITZ983066:ITZ983069 JDV983066:JDV983069 JNR983066:JNR983069 JXN983066:JXN983069 KHJ983066:KHJ983069 KRF983066:KRF983069 LBB983066:LBB983069 LKX983066:LKX983069 LUT983066:LUT983069 MEP983066:MEP983069 MOL983066:MOL983069 MYH983066:MYH983069 NID983066:NID983069 NRZ983066:NRZ983069 OBV983066:OBV983069 OLR983066:OLR983069 OVN983066:OVN983069 PFJ983066:PFJ983069 PPF983066:PPF983069 PZB983066:PZB983069 QIX983066:QIX983069 QST983066:QST983069 RCP983066:RCP983069 RML983066:RML983069 RWH983066:RWH983069 SGD983066:SGD983069 SPZ983066:SPZ983069 SZV983066:SZV983069 TJR983066:TJR983069 TTN983066:TTN983069 UDJ983066:UDJ983069 UNF983066:UNF983069 UXB983066:UXB983069 VGX983066:VGX983069 VQT983066:VQT983069 WAP983066:WAP983069 WKL983066:WKL983069 WUH983066:WUH983069 HO65576:IK65578 RK65576:SG65578 ABG65576:ACC65578 ALC65576:ALY65578 AUY65576:AVU65578 BEU65576:BFQ65578 BOQ65576:BPM65578 BYM65576:BZI65578 CII65576:CJE65578 CSE65576:CTA65578 DCA65576:DCW65578 DLW65576:DMS65578 DVS65576:DWO65578 EFO65576:EGK65578 EPK65576:EQG65578 EZG65576:FAC65578 FJC65576:FJY65578 FSY65576:FTU65578 GCU65576:GDQ65578 GMQ65576:GNM65578 GWM65576:GXI65578 HGI65576:HHE65578 HQE65576:HRA65578 IAA65576:IAW65578 IJW65576:IKS65578 ITS65576:IUO65578 JDO65576:JEK65578 JNK65576:JOG65578 JXG65576:JYC65578 KHC65576:KHY65578 KQY65576:KRU65578 LAU65576:LBQ65578 LKQ65576:LLM65578 LUM65576:LVI65578 MEI65576:MFE65578 MOE65576:MPA65578 MYA65576:MYW65578 NHW65576:NIS65578 NRS65576:NSO65578 OBO65576:OCK65578 OLK65576:OMG65578 OVG65576:OWC65578 PFC65576:PFY65578 POY65576:PPU65578 PYU65576:PZQ65578 QIQ65576:QJM65578 QSM65576:QTI65578 RCI65576:RDE65578 RME65576:RNA65578 RWA65576:RWW65578 SFW65576:SGS65578 SPS65576:SQO65578 SZO65576:TAK65578 TJK65576:TKG65578 TTG65576:TUC65578 UDC65576:UDY65578 UMY65576:UNU65578 UWU65576:UXQ65578 VGQ65576:VHM65578 VQM65576:VRI65578 WAI65576:WBE65578 WKE65576:WLA65578 WUA65576:WUW65578 HO131112:IK131114 RK131112:SG131114 ABG131112:ACC131114 ALC131112:ALY131114 AUY131112:AVU131114 BEU131112:BFQ131114 BOQ131112:BPM131114 BYM131112:BZI131114 CII131112:CJE131114 CSE131112:CTA131114 DCA131112:DCW131114 DLW131112:DMS131114 DVS131112:DWO131114 EFO131112:EGK131114 EPK131112:EQG131114 EZG131112:FAC131114 FJC131112:FJY131114 FSY131112:FTU131114 GCU131112:GDQ131114 GMQ131112:GNM131114 GWM131112:GXI131114 HGI131112:HHE131114 HQE131112:HRA131114 IAA131112:IAW131114 IJW131112:IKS131114 ITS131112:IUO131114 JDO131112:JEK131114 JNK131112:JOG131114 JXG131112:JYC131114 KHC131112:KHY131114 KQY131112:KRU131114 LAU131112:LBQ131114 LKQ131112:LLM131114 LUM131112:LVI131114 MEI131112:MFE131114 MOE131112:MPA131114 MYA131112:MYW131114 NHW131112:NIS131114 NRS131112:NSO131114 OBO131112:OCK131114 OLK131112:OMG131114 OVG131112:OWC131114 PFC131112:PFY131114 POY131112:PPU131114 PYU131112:PZQ131114 QIQ131112:QJM131114 QSM131112:QTI131114 RCI131112:RDE131114 RME131112:RNA131114 RWA131112:RWW131114 SFW131112:SGS131114 SPS131112:SQO131114 SZO131112:TAK131114 TJK131112:TKG131114 TTG131112:TUC131114 UDC131112:UDY131114 UMY131112:UNU131114 UWU131112:UXQ131114 VGQ131112:VHM131114 VQM131112:VRI131114 WAI131112:WBE131114 WKE131112:WLA131114 WUA131112:WUW131114 HO196648:IK196650 RK196648:SG196650 ABG196648:ACC196650 ALC196648:ALY196650 AUY196648:AVU196650 BEU196648:BFQ196650 BOQ196648:BPM196650 BYM196648:BZI196650 CII196648:CJE196650 CSE196648:CTA196650 DCA196648:DCW196650 DLW196648:DMS196650 DVS196648:DWO196650 EFO196648:EGK196650 EPK196648:EQG196650 EZG196648:FAC196650 FJC196648:FJY196650 FSY196648:FTU196650 GCU196648:GDQ196650 GMQ196648:GNM196650 GWM196648:GXI196650 HGI196648:HHE196650 HQE196648:HRA196650 IAA196648:IAW196650 IJW196648:IKS196650 ITS196648:IUO196650 JDO196648:JEK196650 JNK196648:JOG196650 JXG196648:JYC196650 KHC196648:KHY196650 KQY196648:KRU196650 LAU196648:LBQ196650 LKQ196648:LLM196650 LUM196648:LVI196650 MEI196648:MFE196650 MOE196648:MPA196650 MYA196648:MYW196650 NHW196648:NIS196650 NRS196648:NSO196650 OBO196648:OCK196650 OLK196648:OMG196650 OVG196648:OWC196650 PFC196648:PFY196650 POY196648:PPU196650 PYU196648:PZQ196650 QIQ196648:QJM196650 QSM196648:QTI196650 RCI196648:RDE196650 RME196648:RNA196650 RWA196648:RWW196650 SFW196648:SGS196650 SPS196648:SQO196650 SZO196648:TAK196650 TJK196648:TKG196650 TTG196648:TUC196650 UDC196648:UDY196650 UMY196648:UNU196650 UWU196648:UXQ196650 VGQ196648:VHM196650 VQM196648:VRI196650 WAI196648:WBE196650 WKE196648:WLA196650 WUA196648:WUW196650 HO262184:IK262186 RK262184:SG262186 ABG262184:ACC262186 ALC262184:ALY262186 AUY262184:AVU262186 BEU262184:BFQ262186 BOQ262184:BPM262186 BYM262184:BZI262186 CII262184:CJE262186 CSE262184:CTA262186 DCA262184:DCW262186 DLW262184:DMS262186 DVS262184:DWO262186 EFO262184:EGK262186 EPK262184:EQG262186 EZG262184:FAC262186 FJC262184:FJY262186 FSY262184:FTU262186 GCU262184:GDQ262186 GMQ262184:GNM262186 GWM262184:GXI262186 HGI262184:HHE262186 HQE262184:HRA262186 IAA262184:IAW262186 IJW262184:IKS262186 ITS262184:IUO262186 JDO262184:JEK262186 JNK262184:JOG262186 JXG262184:JYC262186 KHC262184:KHY262186 KQY262184:KRU262186 LAU262184:LBQ262186 LKQ262184:LLM262186 LUM262184:LVI262186 MEI262184:MFE262186 MOE262184:MPA262186 MYA262184:MYW262186 NHW262184:NIS262186 NRS262184:NSO262186 OBO262184:OCK262186 OLK262184:OMG262186 OVG262184:OWC262186 PFC262184:PFY262186 POY262184:PPU262186 PYU262184:PZQ262186 QIQ262184:QJM262186 QSM262184:QTI262186 RCI262184:RDE262186 RME262184:RNA262186 RWA262184:RWW262186 SFW262184:SGS262186 SPS262184:SQO262186 SZO262184:TAK262186 TJK262184:TKG262186 TTG262184:TUC262186 UDC262184:UDY262186 UMY262184:UNU262186 UWU262184:UXQ262186 VGQ262184:VHM262186 VQM262184:VRI262186 WAI262184:WBE262186 WKE262184:WLA262186 WUA262184:WUW262186 HO327720:IK327722 RK327720:SG327722 ABG327720:ACC327722 ALC327720:ALY327722 AUY327720:AVU327722 BEU327720:BFQ327722 BOQ327720:BPM327722 BYM327720:BZI327722 CII327720:CJE327722 CSE327720:CTA327722 DCA327720:DCW327722 DLW327720:DMS327722 DVS327720:DWO327722 EFO327720:EGK327722 EPK327720:EQG327722 EZG327720:FAC327722 FJC327720:FJY327722 FSY327720:FTU327722 GCU327720:GDQ327722 GMQ327720:GNM327722 GWM327720:GXI327722 HGI327720:HHE327722 HQE327720:HRA327722 IAA327720:IAW327722 IJW327720:IKS327722 ITS327720:IUO327722 JDO327720:JEK327722 JNK327720:JOG327722 JXG327720:JYC327722 KHC327720:KHY327722 KQY327720:KRU327722 LAU327720:LBQ327722 LKQ327720:LLM327722 LUM327720:LVI327722 MEI327720:MFE327722 MOE327720:MPA327722 MYA327720:MYW327722 NHW327720:NIS327722 NRS327720:NSO327722 OBO327720:OCK327722 OLK327720:OMG327722 OVG327720:OWC327722 PFC327720:PFY327722 POY327720:PPU327722 PYU327720:PZQ327722 QIQ327720:QJM327722 QSM327720:QTI327722 RCI327720:RDE327722 RME327720:RNA327722 RWA327720:RWW327722 SFW327720:SGS327722 SPS327720:SQO327722 SZO327720:TAK327722 TJK327720:TKG327722 TTG327720:TUC327722 UDC327720:UDY327722 UMY327720:UNU327722 UWU327720:UXQ327722 VGQ327720:VHM327722 VQM327720:VRI327722 WAI327720:WBE327722 WKE327720:WLA327722 WUA327720:WUW327722 HO393256:IK393258 RK393256:SG393258 ABG393256:ACC393258 ALC393256:ALY393258 AUY393256:AVU393258 BEU393256:BFQ393258 BOQ393256:BPM393258 BYM393256:BZI393258 CII393256:CJE393258 CSE393256:CTA393258 DCA393256:DCW393258 DLW393256:DMS393258 DVS393256:DWO393258 EFO393256:EGK393258 EPK393256:EQG393258 EZG393256:FAC393258 FJC393256:FJY393258 FSY393256:FTU393258 GCU393256:GDQ393258 GMQ393256:GNM393258 GWM393256:GXI393258 HGI393256:HHE393258 HQE393256:HRA393258 IAA393256:IAW393258 IJW393256:IKS393258 ITS393256:IUO393258 JDO393256:JEK393258 JNK393256:JOG393258 JXG393256:JYC393258 KHC393256:KHY393258 KQY393256:KRU393258 LAU393256:LBQ393258 LKQ393256:LLM393258 LUM393256:LVI393258 MEI393256:MFE393258 MOE393256:MPA393258 MYA393256:MYW393258 NHW393256:NIS393258 NRS393256:NSO393258 OBO393256:OCK393258 OLK393256:OMG393258 OVG393256:OWC393258 PFC393256:PFY393258 POY393256:PPU393258 PYU393256:PZQ393258 QIQ393256:QJM393258 QSM393256:QTI393258 RCI393256:RDE393258 RME393256:RNA393258 RWA393256:RWW393258 SFW393256:SGS393258 SPS393256:SQO393258 SZO393256:TAK393258 TJK393256:TKG393258 TTG393256:TUC393258 UDC393256:UDY393258 UMY393256:UNU393258 UWU393256:UXQ393258 VGQ393256:VHM393258 VQM393256:VRI393258 WAI393256:WBE393258 WKE393256:WLA393258 WUA393256:WUW393258 HO458792:IK458794 RK458792:SG458794 ABG458792:ACC458794 ALC458792:ALY458794 AUY458792:AVU458794 BEU458792:BFQ458794 BOQ458792:BPM458794 BYM458792:BZI458794 CII458792:CJE458794 CSE458792:CTA458794 DCA458792:DCW458794 DLW458792:DMS458794 DVS458792:DWO458794 EFO458792:EGK458794 EPK458792:EQG458794 EZG458792:FAC458794 FJC458792:FJY458794 FSY458792:FTU458794 GCU458792:GDQ458794 GMQ458792:GNM458794 GWM458792:GXI458794 HGI458792:HHE458794 HQE458792:HRA458794 IAA458792:IAW458794 IJW458792:IKS458794 ITS458792:IUO458794 JDO458792:JEK458794 JNK458792:JOG458794 JXG458792:JYC458794 KHC458792:KHY458794 KQY458792:KRU458794 LAU458792:LBQ458794 LKQ458792:LLM458794 LUM458792:LVI458794 MEI458792:MFE458794 MOE458792:MPA458794 MYA458792:MYW458794 NHW458792:NIS458794 NRS458792:NSO458794 OBO458792:OCK458794 OLK458792:OMG458794 OVG458792:OWC458794 PFC458792:PFY458794 POY458792:PPU458794 PYU458792:PZQ458794 QIQ458792:QJM458794 QSM458792:QTI458794 RCI458792:RDE458794 RME458792:RNA458794 RWA458792:RWW458794 SFW458792:SGS458794 SPS458792:SQO458794 SZO458792:TAK458794 TJK458792:TKG458794 TTG458792:TUC458794 UDC458792:UDY458794 UMY458792:UNU458794 UWU458792:UXQ458794 VGQ458792:VHM458794 VQM458792:VRI458794 WAI458792:WBE458794 WKE458792:WLA458794 WUA458792:WUW458794 HO524328:IK524330 RK524328:SG524330 ABG524328:ACC524330 ALC524328:ALY524330 AUY524328:AVU524330 BEU524328:BFQ524330 BOQ524328:BPM524330 BYM524328:BZI524330 CII524328:CJE524330 CSE524328:CTA524330 DCA524328:DCW524330 DLW524328:DMS524330 DVS524328:DWO524330 EFO524328:EGK524330 EPK524328:EQG524330 EZG524328:FAC524330 FJC524328:FJY524330 FSY524328:FTU524330 GCU524328:GDQ524330 GMQ524328:GNM524330 GWM524328:GXI524330 HGI524328:HHE524330 HQE524328:HRA524330 IAA524328:IAW524330 IJW524328:IKS524330 ITS524328:IUO524330 JDO524328:JEK524330 JNK524328:JOG524330 JXG524328:JYC524330 KHC524328:KHY524330 KQY524328:KRU524330 LAU524328:LBQ524330 LKQ524328:LLM524330 LUM524328:LVI524330 MEI524328:MFE524330 MOE524328:MPA524330 MYA524328:MYW524330 NHW524328:NIS524330 NRS524328:NSO524330 OBO524328:OCK524330 OLK524328:OMG524330 OVG524328:OWC524330 PFC524328:PFY524330 POY524328:PPU524330 PYU524328:PZQ524330 QIQ524328:QJM524330 QSM524328:QTI524330 RCI524328:RDE524330 RME524328:RNA524330 RWA524328:RWW524330 SFW524328:SGS524330 SPS524328:SQO524330 SZO524328:TAK524330 TJK524328:TKG524330 TTG524328:TUC524330 UDC524328:UDY524330 UMY524328:UNU524330 UWU524328:UXQ524330 VGQ524328:VHM524330 VQM524328:VRI524330 WAI524328:WBE524330 WKE524328:WLA524330 WUA524328:WUW524330 HO589864:IK589866 RK589864:SG589866 ABG589864:ACC589866 ALC589864:ALY589866 AUY589864:AVU589866 BEU589864:BFQ589866 BOQ589864:BPM589866 BYM589864:BZI589866 CII589864:CJE589866 CSE589864:CTA589866 DCA589864:DCW589866 DLW589864:DMS589866 DVS589864:DWO589866 EFO589864:EGK589866 EPK589864:EQG589866 EZG589864:FAC589866 FJC589864:FJY589866 FSY589864:FTU589866 GCU589864:GDQ589866 GMQ589864:GNM589866 GWM589864:GXI589866 HGI589864:HHE589866 HQE589864:HRA589866 IAA589864:IAW589866 IJW589864:IKS589866 ITS589864:IUO589866 JDO589864:JEK589866 JNK589864:JOG589866 JXG589864:JYC589866 KHC589864:KHY589866 KQY589864:KRU589866 LAU589864:LBQ589866 LKQ589864:LLM589866 LUM589864:LVI589866 MEI589864:MFE589866 MOE589864:MPA589866 MYA589864:MYW589866 NHW589864:NIS589866 NRS589864:NSO589866 OBO589864:OCK589866 OLK589864:OMG589866 OVG589864:OWC589866 PFC589864:PFY589866 POY589864:PPU589866 PYU589864:PZQ589866 QIQ589864:QJM589866 QSM589864:QTI589866 RCI589864:RDE589866 RME589864:RNA589866 RWA589864:RWW589866 SFW589864:SGS589866 SPS589864:SQO589866 SZO589864:TAK589866 TJK589864:TKG589866 TTG589864:TUC589866 UDC589864:UDY589866 UMY589864:UNU589866 UWU589864:UXQ589866 VGQ589864:VHM589866 VQM589864:VRI589866 WAI589864:WBE589866 WKE589864:WLA589866 WUA589864:WUW589866 HO655400:IK655402 RK655400:SG655402 ABG655400:ACC655402 ALC655400:ALY655402 AUY655400:AVU655402 BEU655400:BFQ655402 BOQ655400:BPM655402 BYM655400:BZI655402 CII655400:CJE655402 CSE655400:CTA655402 DCA655400:DCW655402 DLW655400:DMS655402 DVS655400:DWO655402 EFO655400:EGK655402 EPK655400:EQG655402 EZG655400:FAC655402 FJC655400:FJY655402 FSY655400:FTU655402 GCU655400:GDQ655402 GMQ655400:GNM655402 GWM655400:GXI655402 HGI655400:HHE655402 HQE655400:HRA655402 IAA655400:IAW655402 IJW655400:IKS655402 ITS655400:IUO655402 JDO655400:JEK655402 JNK655400:JOG655402 JXG655400:JYC655402 KHC655400:KHY655402 KQY655400:KRU655402 LAU655400:LBQ655402 LKQ655400:LLM655402 LUM655400:LVI655402 MEI655400:MFE655402 MOE655400:MPA655402 MYA655400:MYW655402 NHW655400:NIS655402 NRS655400:NSO655402 OBO655400:OCK655402 OLK655400:OMG655402 OVG655400:OWC655402 PFC655400:PFY655402 POY655400:PPU655402 PYU655400:PZQ655402 QIQ655400:QJM655402 QSM655400:QTI655402 RCI655400:RDE655402 RME655400:RNA655402 RWA655400:RWW655402 SFW655400:SGS655402 SPS655400:SQO655402 SZO655400:TAK655402 TJK655400:TKG655402 TTG655400:TUC655402 UDC655400:UDY655402 UMY655400:UNU655402 UWU655400:UXQ655402 VGQ655400:VHM655402 VQM655400:VRI655402 WAI655400:WBE655402 WKE655400:WLA655402 WUA655400:WUW655402 HO720936:IK720938 RK720936:SG720938 ABG720936:ACC720938 ALC720936:ALY720938 AUY720936:AVU720938 BEU720936:BFQ720938 BOQ720936:BPM720938 BYM720936:BZI720938 CII720936:CJE720938 CSE720936:CTA720938 DCA720936:DCW720938 DLW720936:DMS720938 DVS720936:DWO720938 EFO720936:EGK720938 EPK720936:EQG720938 EZG720936:FAC720938 FJC720936:FJY720938 FSY720936:FTU720938 GCU720936:GDQ720938 GMQ720936:GNM720938 GWM720936:GXI720938 HGI720936:HHE720938 HQE720936:HRA720938 IAA720936:IAW720938 IJW720936:IKS720938 ITS720936:IUO720938 JDO720936:JEK720938 JNK720936:JOG720938 JXG720936:JYC720938 KHC720936:KHY720938 KQY720936:KRU720938 LAU720936:LBQ720938 LKQ720936:LLM720938 LUM720936:LVI720938 MEI720936:MFE720938 MOE720936:MPA720938 MYA720936:MYW720938 NHW720936:NIS720938 NRS720936:NSO720938 OBO720936:OCK720938 OLK720936:OMG720938 OVG720936:OWC720938 PFC720936:PFY720938 POY720936:PPU720938 PYU720936:PZQ720938 QIQ720936:QJM720938 QSM720936:QTI720938 RCI720936:RDE720938 RME720936:RNA720938 RWA720936:RWW720938 SFW720936:SGS720938 SPS720936:SQO720938 SZO720936:TAK720938 TJK720936:TKG720938 TTG720936:TUC720938 UDC720936:UDY720938 UMY720936:UNU720938 UWU720936:UXQ720938 VGQ720936:VHM720938 VQM720936:VRI720938 WAI720936:WBE720938 WKE720936:WLA720938 WUA720936:WUW720938 HO786472:IK786474 RK786472:SG786474 ABG786472:ACC786474 ALC786472:ALY786474 AUY786472:AVU786474 BEU786472:BFQ786474 BOQ786472:BPM786474 BYM786472:BZI786474 CII786472:CJE786474 CSE786472:CTA786474 DCA786472:DCW786474 DLW786472:DMS786474 DVS786472:DWO786474 EFO786472:EGK786474 EPK786472:EQG786474 EZG786472:FAC786474 FJC786472:FJY786474 FSY786472:FTU786474 GCU786472:GDQ786474 GMQ786472:GNM786474 GWM786472:GXI786474 HGI786472:HHE786474 HQE786472:HRA786474 IAA786472:IAW786474 IJW786472:IKS786474 ITS786472:IUO786474 JDO786472:JEK786474 JNK786472:JOG786474 JXG786472:JYC786474 KHC786472:KHY786474 KQY786472:KRU786474 LAU786472:LBQ786474 LKQ786472:LLM786474 LUM786472:LVI786474 MEI786472:MFE786474 MOE786472:MPA786474 MYA786472:MYW786474 NHW786472:NIS786474 NRS786472:NSO786474 OBO786472:OCK786474 OLK786472:OMG786474 OVG786472:OWC786474 PFC786472:PFY786474 POY786472:PPU786474 PYU786472:PZQ786474 QIQ786472:QJM786474 QSM786472:QTI786474 RCI786472:RDE786474 RME786472:RNA786474 RWA786472:RWW786474 SFW786472:SGS786474 SPS786472:SQO786474 SZO786472:TAK786474 TJK786472:TKG786474 TTG786472:TUC786474 UDC786472:UDY786474 UMY786472:UNU786474 UWU786472:UXQ786474 VGQ786472:VHM786474 VQM786472:VRI786474 WAI786472:WBE786474 WKE786472:WLA786474 WUA786472:WUW786474 HO852008:IK852010 RK852008:SG852010 ABG852008:ACC852010 ALC852008:ALY852010 AUY852008:AVU852010 BEU852008:BFQ852010 BOQ852008:BPM852010 BYM852008:BZI852010 CII852008:CJE852010 CSE852008:CTA852010 DCA852008:DCW852010 DLW852008:DMS852010 DVS852008:DWO852010 EFO852008:EGK852010 EPK852008:EQG852010 EZG852008:FAC852010 FJC852008:FJY852010 FSY852008:FTU852010 GCU852008:GDQ852010 GMQ852008:GNM852010 GWM852008:GXI852010 HGI852008:HHE852010 HQE852008:HRA852010 IAA852008:IAW852010 IJW852008:IKS852010 ITS852008:IUO852010 JDO852008:JEK852010 JNK852008:JOG852010 JXG852008:JYC852010 KHC852008:KHY852010 KQY852008:KRU852010 LAU852008:LBQ852010 LKQ852008:LLM852010 LUM852008:LVI852010 MEI852008:MFE852010 MOE852008:MPA852010 MYA852008:MYW852010 NHW852008:NIS852010 NRS852008:NSO852010 OBO852008:OCK852010 OLK852008:OMG852010 OVG852008:OWC852010 PFC852008:PFY852010 POY852008:PPU852010 PYU852008:PZQ852010 QIQ852008:QJM852010 QSM852008:QTI852010 RCI852008:RDE852010 RME852008:RNA852010 RWA852008:RWW852010 SFW852008:SGS852010 SPS852008:SQO852010 SZO852008:TAK852010 TJK852008:TKG852010 TTG852008:TUC852010 UDC852008:UDY852010 UMY852008:UNU852010 UWU852008:UXQ852010 VGQ852008:VHM852010 VQM852008:VRI852010 WAI852008:WBE852010 WKE852008:WLA852010 WUA852008:WUW852010 HO917544:IK917546 RK917544:SG917546 ABG917544:ACC917546 ALC917544:ALY917546 AUY917544:AVU917546 BEU917544:BFQ917546 BOQ917544:BPM917546 BYM917544:BZI917546 CII917544:CJE917546 CSE917544:CTA917546 DCA917544:DCW917546 DLW917544:DMS917546 DVS917544:DWO917546 EFO917544:EGK917546 EPK917544:EQG917546 EZG917544:FAC917546 FJC917544:FJY917546 FSY917544:FTU917546 GCU917544:GDQ917546 GMQ917544:GNM917546 GWM917544:GXI917546 HGI917544:HHE917546 HQE917544:HRA917546 IAA917544:IAW917546 IJW917544:IKS917546 ITS917544:IUO917546 JDO917544:JEK917546 JNK917544:JOG917546 JXG917544:JYC917546 KHC917544:KHY917546 KQY917544:KRU917546 LAU917544:LBQ917546 LKQ917544:LLM917546 LUM917544:LVI917546 MEI917544:MFE917546 MOE917544:MPA917546 MYA917544:MYW917546 NHW917544:NIS917546 NRS917544:NSO917546 OBO917544:OCK917546 OLK917544:OMG917546 OVG917544:OWC917546 PFC917544:PFY917546 POY917544:PPU917546 PYU917544:PZQ917546 QIQ917544:QJM917546 QSM917544:QTI917546 RCI917544:RDE917546 RME917544:RNA917546 RWA917544:RWW917546 SFW917544:SGS917546 SPS917544:SQO917546 SZO917544:TAK917546 TJK917544:TKG917546 TTG917544:TUC917546 UDC917544:UDY917546 UMY917544:UNU917546 UWU917544:UXQ917546 VGQ917544:VHM917546 VQM917544:VRI917546 WAI917544:WBE917546 WKE917544:WLA917546 WUA917544:WUW917546 HO983080:IK983082 RK983080:SG983082 ABG983080:ACC983082 ALC983080:ALY983082 AUY983080:AVU983082 BEU983080:BFQ983082 BOQ983080:BPM983082 BYM983080:BZI983082 CII983080:CJE983082 CSE983080:CTA983082 DCA983080:DCW983082 DLW983080:DMS983082 DVS983080:DWO983082 EFO983080:EGK983082 EPK983080:EQG983082 EZG983080:FAC983082 FJC983080:FJY983082 FSY983080:FTU983082 GCU983080:GDQ983082 GMQ983080:GNM983082 GWM983080:GXI983082 HGI983080:HHE983082 HQE983080:HRA983082 IAA983080:IAW983082 IJW983080:IKS983082 ITS983080:IUO983082 JDO983080:JEK983082 JNK983080:JOG983082 JXG983080:JYC983082 KHC983080:KHY983082 KQY983080:KRU983082 LAU983080:LBQ983082 LKQ983080:LLM983082 LUM983080:LVI983082 MEI983080:MFE983082 MOE983080:MPA983082 MYA983080:MYW983082 NHW983080:NIS983082 NRS983080:NSO983082 OBO983080:OCK983082 OLK983080:OMG983082 OVG983080:OWC983082 PFC983080:PFY983082 POY983080:PPU983082 PYU983080:PZQ983082 QIQ983080:QJM983082 QSM983080:QTI983082 RCI983080:RDE983082 RME983080:RNA983082 RWA983080:RWW983082 SFW983080:SGS983082 SPS983080:SQO983082 SZO983080:TAK983082 TJK983080:TKG983082 TTG983080:TUC983082 UDC983080:UDY983082 UMY983080:UNU983082 UWU983080:UXQ983082 VGQ983080:VHM983082 VQM983080:VRI983082 WAI983080:WBE983082 WKE983080:WLA983082 WUA983080:WUW983082 O65558:O65559 HV65559:HV65560 RR65559:RR65560 ABN65559:ABN65560 ALJ65559:ALJ65560 AVF65559:AVF65560 BFB65559:BFB65560 BOX65559:BOX65560 BYT65559:BYT65560 CIP65559:CIP65560 CSL65559:CSL65560 DCH65559:DCH65560 DMD65559:DMD65560 DVZ65559:DVZ65560 EFV65559:EFV65560 EPR65559:EPR65560 EZN65559:EZN65560 FJJ65559:FJJ65560 FTF65559:FTF65560 GDB65559:GDB65560 GMX65559:GMX65560 GWT65559:GWT65560 HGP65559:HGP65560 HQL65559:HQL65560 IAH65559:IAH65560 IKD65559:IKD65560 ITZ65559:ITZ65560 JDV65559:JDV65560 JNR65559:JNR65560 JXN65559:JXN65560 KHJ65559:KHJ65560 KRF65559:KRF65560 LBB65559:LBB65560 LKX65559:LKX65560 LUT65559:LUT65560 MEP65559:MEP65560 MOL65559:MOL65560 MYH65559:MYH65560 NID65559:NID65560 NRZ65559:NRZ65560 OBV65559:OBV65560 OLR65559:OLR65560 OVN65559:OVN65560 PFJ65559:PFJ65560 PPF65559:PPF65560 PZB65559:PZB65560 QIX65559:QIX65560 QST65559:QST65560 RCP65559:RCP65560 RML65559:RML65560 RWH65559:RWH65560 SGD65559:SGD65560 SPZ65559:SPZ65560 SZV65559:SZV65560 TJR65559:TJR65560 TTN65559:TTN65560 UDJ65559:UDJ65560 UNF65559:UNF65560 UXB65559:UXB65560 VGX65559:VGX65560 VQT65559:VQT65560 WAP65559:WAP65560 WKL65559:WKL65560 WUH65559:WUH65560 O131094:O131095 HV131095:HV131096 RR131095:RR131096 ABN131095:ABN131096 ALJ131095:ALJ131096 AVF131095:AVF131096 BFB131095:BFB131096 BOX131095:BOX131096 BYT131095:BYT131096 CIP131095:CIP131096 CSL131095:CSL131096 DCH131095:DCH131096 DMD131095:DMD131096 DVZ131095:DVZ131096 EFV131095:EFV131096 EPR131095:EPR131096 EZN131095:EZN131096 FJJ131095:FJJ131096 FTF131095:FTF131096 GDB131095:GDB131096 GMX131095:GMX131096 GWT131095:GWT131096 HGP131095:HGP131096 HQL131095:HQL131096 IAH131095:IAH131096 IKD131095:IKD131096 ITZ131095:ITZ131096 JDV131095:JDV131096 JNR131095:JNR131096 JXN131095:JXN131096 KHJ131095:KHJ131096 KRF131095:KRF131096 LBB131095:LBB131096 LKX131095:LKX131096 LUT131095:LUT131096 MEP131095:MEP131096 MOL131095:MOL131096 MYH131095:MYH131096 NID131095:NID131096 NRZ131095:NRZ131096 OBV131095:OBV131096 OLR131095:OLR131096 OVN131095:OVN131096 PFJ131095:PFJ131096 PPF131095:PPF131096 PZB131095:PZB131096 QIX131095:QIX131096 QST131095:QST131096 RCP131095:RCP131096 RML131095:RML131096 RWH131095:RWH131096 SGD131095:SGD131096 SPZ131095:SPZ131096 SZV131095:SZV131096 TJR131095:TJR131096 TTN131095:TTN131096 UDJ131095:UDJ131096 UNF131095:UNF131096 UXB131095:UXB131096 VGX131095:VGX131096 VQT131095:VQT131096 WAP131095:WAP131096 WKL131095:WKL131096 WUH131095:WUH131096 O196630:O196631 HV196631:HV196632 RR196631:RR196632 ABN196631:ABN196632 ALJ196631:ALJ196632 AVF196631:AVF196632 BFB196631:BFB196632 BOX196631:BOX196632 BYT196631:BYT196632 CIP196631:CIP196632 CSL196631:CSL196632 DCH196631:DCH196632 DMD196631:DMD196632 DVZ196631:DVZ196632 EFV196631:EFV196632 EPR196631:EPR196632 EZN196631:EZN196632 FJJ196631:FJJ196632 FTF196631:FTF196632 GDB196631:GDB196632 GMX196631:GMX196632 GWT196631:GWT196632 HGP196631:HGP196632 HQL196631:HQL196632 IAH196631:IAH196632 IKD196631:IKD196632 ITZ196631:ITZ196632 JDV196631:JDV196632 JNR196631:JNR196632 JXN196631:JXN196632 KHJ196631:KHJ196632 KRF196631:KRF196632 LBB196631:LBB196632 LKX196631:LKX196632 LUT196631:LUT196632 MEP196631:MEP196632 MOL196631:MOL196632 MYH196631:MYH196632 NID196631:NID196632 NRZ196631:NRZ196632 OBV196631:OBV196632 OLR196631:OLR196632 OVN196631:OVN196632 PFJ196631:PFJ196632 PPF196631:PPF196632 PZB196631:PZB196632 QIX196631:QIX196632 QST196631:QST196632 RCP196631:RCP196632 RML196631:RML196632 RWH196631:RWH196632 SGD196631:SGD196632 SPZ196631:SPZ196632 SZV196631:SZV196632 TJR196631:TJR196632 TTN196631:TTN196632 UDJ196631:UDJ196632 UNF196631:UNF196632 UXB196631:UXB196632 VGX196631:VGX196632 VQT196631:VQT196632 WAP196631:WAP196632 WKL196631:WKL196632 WUH196631:WUH196632 O262166:O262167 HV262167:HV262168 RR262167:RR262168 ABN262167:ABN262168 ALJ262167:ALJ262168 AVF262167:AVF262168 BFB262167:BFB262168 BOX262167:BOX262168 BYT262167:BYT262168 CIP262167:CIP262168 CSL262167:CSL262168 DCH262167:DCH262168 DMD262167:DMD262168 DVZ262167:DVZ262168 EFV262167:EFV262168 EPR262167:EPR262168 EZN262167:EZN262168 FJJ262167:FJJ262168 FTF262167:FTF262168 GDB262167:GDB262168 GMX262167:GMX262168 GWT262167:GWT262168 HGP262167:HGP262168 HQL262167:HQL262168 IAH262167:IAH262168 IKD262167:IKD262168 ITZ262167:ITZ262168 JDV262167:JDV262168 JNR262167:JNR262168 JXN262167:JXN262168 KHJ262167:KHJ262168 KRF262167:KRF262168 LBB262167:LBB262168 LKX262167:LKX262168 LUT262167:LUT262168 MEP262167:MEP262168 MOL262167:MOL262168 MYH262167:MYH262168 NID262167:NID262168 NRZ262167:NRZ262168 OBV262167:OBV262168 OLR262167:OLR262168 OVN262167:OVN262168 PFJ262167:PFJ262168 PPF262167:PPF262168 PZB262167:PZB262168 QIX262167:QIX262168 QST262167:QST262168 RCP262167:RCP262168 RML262167:RML262168 RWH262167:RWH262168 SGD262167:SGD262168 SPZ262167:SPZ262168 SZV262167:SZV262168 TJR262167:TJR262168 TTN262167:TTN262168 UDJ262167:UDJ262168 UNF262167:UNF262168 UXB262167:UXB262168 VGX262167:VGX262168 VQT262167:VQT262168 WAP262167:WAP262168 WKL262167:WKL262168 WUH262167:WUH262168 O327702:O327703 HV327703:HV327704 RR327703:RR327704 ABN327703:ABN327704 ALJ327703:ALJ327704 AVF327703:AVF327704 BFB327703:BFB327704 BOX327703:BOX327704 BYT327703:BYT327704 CIP327703:CIP327704 CSL327703:CSL327704 DCH327703:DCH327704 DMD327703:DMD327704 DVZ327703:DVZ327704 EFV327703:EFV327704 EPR327703:EPR327704 EZN327703:EZN327704 FJJ327703:FJJ327704 FTF327703:FTF327704 GDB327703:GDB327704 GMX327703:GMX327704 GWT327703:GWT327704 HGP327703:HGP327704 HQL327703:HQL327704 IAH327703:IAH327704 IKD327703:IKD327704 ITZ327703:ITZ327704 JDV327703:JDV327704 JNR327703:JNR327704 JXN327703:JXN327704 KHJ327703:KHJ327704 KRF327703:KRF327704 LBB327703:LBB327704 LKX327703:LKX327704 LUT327703:LUT327704 MEP327703:MEP327704 MOL327703:MOL327704 MYH327703:MYH327704 NID327703:NID327704 NRZ327703:NRZ327704 OBV327703:OBV327704 OLR327703:OLR327704 OVN327703:OVN327704 PFJ327703:PFJ327704 PPF327703:PPF327704 PZB327703:PZB327704 QIX327703:QIX327704 QST327703:QST327704 RCP327703:RCP327704 RML327703:RML327704 RWH327703:RWH327704 SGD327703:SGD327704 SPZ327703:SPZ327704 SZV327703:SZV327704 TJR327703:TJR327704 TTN327703:TTN327704 UDJ327703:UDJ327704 UNF327703:UNF327704 UXB327703:UXB327704 VGX327703:VGX327704 VQT327703:VQT327704 WAP327703:WAP327704 WKL327703:WKL327704 WUH327703:WUH327704 O393238:O393239 HV393239:HV393240 RR393239:RR393240 ABN393239:ABN393240 ALJ393239:ALJ393240 AVF393239:AVF393240 BFB393239:BFB393240 BOX393239:BOX393240 BYT393239:BYT393240 CIP393239:CIP393240 CSL393239:CSL393240 DCH393239:DCH393240 DMD393239:DMD393240 DVZ393239:DVZ393240 EFV393239:EFV393240 EPR393239:EPR393240 EZN393239:EZN393240 FJJ393239:FJJ393240 FTF393239:FTF393240 GDB393239:GDB393240 GMX393239:GMX393240 GWT393239:GWT393240 HGP393239:HGP393240 HQL393239:HQL393240 IAH393239:IAH393240 IKD393239:IKD393240 ITZ393239:ITZ393240 JDV393239:JDV393240 JNR393239:JNR393240 JXN393239:JXN393240 KHJ393239:KHJ393240 KRF393239:KRF393240 LBB393239:LBB393240 LKX393239:LKX393240 LUT393239:LUT393240 MEP393239:MEP393240 MOL393239:MOL393240 MYH393239:MYH393240 NID393239:NID393240 NRZ393239:NRZ393240 OBV393239:OBV393240 OLR393239:OLR393240 OVN393239:OVN393240 PFJ393239:PFJ393240 PPF393239:PPF393240 PZB393239:PZB393240 QIX393239:QIX393240 QST393239:QST393240 RCP393239:RCP393240 RML393239:RML393240 RWH393239:RWH393240 SGD393239:SGD393240 SPZ393239:SPZ393240 SZV393239:SZV393240 TJR393239:TJR393240 TTN393239:TTN393240 UDJ393239:UDJ393240 UNF393239:UNF393240 UXB393239:UXB393240 VGX393239:VGX393240 VQT393239:VQT393240 WAP393239:WAP393240 WKL393239:WKL393240 WUH393239:WUH393240 O458774:O458775 HV458775:HV458776 RR458775:RR458776 ABN458775:ABN458776 ALJ458775:ALJ458776 AVF458775:AVF458776 BFB458775:BFB458776 BOX458775:BOX458776 BYT458775:BYT458776 CIP458775:CIP458776 CSL458775:CSL458776 DCH458775:DCH458776 DMD458775:DMD458776 DVZ458775:DVZ458776 EFV458775:EFV458776 EPR458775:EPR458776 EZN458775:EZN458776 FJJ458775:FJJ458776 FTF458775:FTF458776 GDB458775:GDB458776 GMX458775:GMX458776 GWT458775:GWT458776 HGP458775:HGP458776 HQL458775:HQL458776 IAH458775:IAH458776 IKD458775:IKD458776 ITZ458775:ITZ458776 JDV458775:JDV458776 JNR458775:JNR458776 JXN458775:JXN458776 KHJ458775:KHJ458776 KRF458775:KRF458776 LBB458775:LBB458776 LKX458775:LKX458776 LUT458775:LUT458776 MEP458775:MEP458776 MOL458775:MOL458776 MYH458775:MYH458776 NID458775:NID458776 NRZ458775:NRZ458776 OBV458775:OBV458776 OLR458775:OLR458776 OVN458775:OVN458776 PFJ458775:PFJ458776 PPF458775:PPF458776 PZB458775:PZB458776 QIX458775:QIX458776 QST458775:QST458776 RCP458775:RCP458776 RML458775:RML458776 RWH458775:RWH458776 SGD458775:SGD458776 SPZ458775:SPZ458776 SZV458775:SZV458776 TJR458775:TJR458776 TTN458775:TTN458776 UDJ458775:UDJ458776 UNF458775:UNF458776 UXB458775:UXB458776 VGX458775:VGX458776 VQT458775:VQT458776 WAP458775:WAP458776 WKL458775:WKL458776 WUH458775:WUH458776 O524310:O524311 HV524311:HV524312 RR524311:RR524312 ABN524311:ABN524312 ALJ524311:ALJ524312 AVF524311:AVF524312 BFB524311:BFB524312 BOX524311:BOX524312 BYT524311:BYT524312 CIP524311:CIP524312 CSL524311:CSL524312 DCH524311:DCH524312 DMD524311:DMD524312 DVZ524311:DVZ524312 EFV524311:EFV524312 EPR524311:EPR524312 EZN524311:EZN524312 FJJ524311:FJJ524312 FTF524311:FTF524312 GDB524311:GDB524312 GMX524311:GMX524312 GWT524311:GWT524312 HGP524311:HGP524312 HQL524311:HQL524312 IAH524311:IAH524312 IKD524311:IKD524312 ITZ524311:ITZ524312 JDV524311:JDV524312 JNR524311:JNR524312 JXN524311:JXN524312 KHJ524311:KHJ524312 KRF524311:KRF524312 LBB524311:LBB524312 LKX524311:LKX524312 LUT524311:LUT524312 MEP524311:MEP524312 MOL524311:MOL524312 MYH524311:MYH524312 NID524311:NID524312 NRZ524311:NRZ524312 OBV524311:OBV524312 OLR524311:OLR524312 OVN524311:OVN524312 PFJ524311:PFJ524312 PPF524311:PPF524312 PZB524311:PZB524312 QIX524311:QIX524312 QST524311:QST524312 RCP524311:RCP524312 RML524311:RML524312 RWH524311:RWH524312 SGD524311:SGD524312 SPZ524311:SPZ524312 SZV524311:SZV524312 TJR524311:TJR524312 TTN524311:TTN524312 UDJ524311:UDJ524312 UNF524311:UNF524312 UXB524311:UXB524312 VGX524311:VGX524312 VQT524311:VQT524312 WAP524311:WAP524312 WKL524311:WKL524312 WUH524311:WUH524312 O589846:O589847 HV589847:HV589848 RR589847:RR589848 ABN589847:ABN589848 ALJ589847:ALJ589848 AVF589847:AVF589848 BFB589847:BFB589848 BOX589847:BOX589848 BYT589847:BYT589848 CIP589847:CIP589848 CSL589847:CSL589848 DCH589847:DCH589848 DMD589847:DMD589848 DVZ589847:DVZ589848 EFV589847:EFV589848 EPR589847:EPR589848 EZN589847:EZN589848 FJJ589847:FJJ589848 FTF589847:FTF589848 GDB589847:GDB589848 GMX589847:GMX589848 GWT589847:GWT589848 HGP589847:HGP589848 HQL589847:HQL589848 IAH589847:IAH589848 IKD589847:IKD589848 ITZ589847:ITZ589848 JDV589847:JDV589848 JNR589847:JNR589848 JXN589847:JXN589848 KHJ589847:KHJ589848 KRF589847:KRF589848 LBB589847:LBB589848 LKX589847:LKX589848 LUT589847:LUT589848 MEP589847:MEP589848 MOL589847:MOL589848 MYH589847:MYH589848 NID589847:NID589848 NRZ589847:NRZ589848 OBV589847:OBV589848 OLR589847:OLR589848 OVN589847:OVN589848 PFJ589847:PFJ589848 PPF589847:PPF589848 PZB589847:PZB589848 QIX589847:QIX589848 QST589847:QST589848 RCP589847:RCP589848 RML589847:RML589848 RWH589847:RWH589848 SGD589847:SGD589848 SPZ589847:SPZ589848 SZV589847:SZV589848 TJR589847:TJR589848 TTN589847:TTN589848 UDJ589847:UDJ589848 UNF589847:UNF589848 UXB589847:UXB589848 VGX589847:VGX589848 VQT589847:VQT589848 WAP589847:WAP589848 WKL589847:WKL589848 WUH589847:WUH589848 O655382:O655383 HV655383:HV655384 RR655383:RR655384 ABN655383:ABN655384 ALJ655383:ALJ655384 AVF655383:AVF655384 BFB655383:BFB655384 BOX655383:BOX655384 BYT655383:BYT655384 CIP655383:CIP655384 CSL655383:CSL655384 DCH655383:DCH655384 DMD655383:DMD655384 DVZ655383:DVZ655384 EFV655383:EFV655384 EPR655383:EPR655384 EZN655383:EZN655384 FJJ655383:FJJ655384 FTF655383:FTF655384 GDB655383:GDB655384 GMX655383:GMX655384 GWT655383:GWT655384 HGP655383:HGP655384 HQL655383:HQL655384 IAH655383:IAH655384 IKD655383:IKD655384 ITZ655383:ITZ655384 JDV655383:JDV655384 JNR655383:JNR655384 JXN655383:JXN655384 KHJ655383:KHJ655384 KRF655383:KRF655384 LBB655383:LBB655384 LKX655383:LKX655384 LUT655383:LUT655384 MEP655383:MEP655384 MOL655383:MOL655384 MYH655383:MYH655384 NID655383:NID655384 NRZ655383:NRZ655384 OBV655383:OBV655384 OLR655383:OLR655384 OVN655383:OVN655384 PFJ655383:PFJ655384 PPF655383:PPF655384 PZB655383:PZB655384 QIX655383:QIX655384 QST655383:QST655384 RCP655383:RCP655384 RML655383:RML655384 RWH655383:RWH655384 SGD655383:SGD655384 SPZ655383:SPZ655384 SZV655383:SZV655384 TJR655383:TJR655384 TTN655383:TTN655384 UDJ655383:UDJ655384 UNF655383:UNF655384 UXB655383:UXB655384 VGX655383:VGX655384 VQT655383:VQT655384 WAP655383:WAP655384 WKL655383:WKL655384 WUH655383:WUH655384 O720918:O720919 HV720919:HV720920 RR720919:RR720920 ABN720919:ABN720920 ALJ720919:ALJ720920 AVF720919:AVF720920 BFB720919:BFB720920 BOX720919:BOX720920 BYT720919:BYT720920 CIP720919:CIP720920 CSL720919:CSL720920 DCH720919:DCH720920 DMD720919:DMD720920 DVZ720919:DVZ720920 EFV720919:EFV720920 EPR720919:EPR720920 EZN720919:EZN720920 FJJ720919:FJJ720920 FTF720919:FTF720920 GDB720919:GDB720920 GMX720919:GMX720920 GWT720919:GWT720920 HGP720919:HGP720920 HQL720919:HQL720920 IAH720919:IAH720920 IKD720919:IKD720920 ITZ720919:ITZ720920 JDV720919:JDV720920 JNR720919:JNR720920 JXN720919:JXN720920 KHJ720919:KHJ720920 KRF720919:KRF720920 LBB720919:LBB720920 LKX720919:LKX720920 LUT720919:LUT720920 MEP720919:MEP720920 MOL720919:MOL720920 MYH720919:MYH720920 NID720919:NID720920 NRZ720919:NRZ720920 OBV720919:OBV720920 OLR720919:OLR720920 OVN720919:OVN720920 PFJ720919:PFJ720920 PPF720919:PPF720920 PZB720919:PZB720920 QIX720919:QIX720920 QST720919:QST720920 RCP720919:RCP720920 RML720919:RML720920 RWH720919:RWH720920 SGD720919:SGD720920 SPZ720919:SPZ720920 SZV720919:SZV720920 TJR720919:TJR720920 TTN720919:TTN720920 UDJ720919:UDJ720920 UNF720919:UNF720920 UXB720919:UXB720920 VGX720919:VGX720920 VQT720919:VQT720920 WAP720919:WAP720920 WKL720919:WKL720920 WUH720919:WUH720920 O786454:O786455 HV786455:HV786456 RR786455:RR786456 ABN786455:ABN786456 ALJ786455:ALJ786456 AVF786455:AVF786456 BFB786455:BFB786456 BOX786455:BOX786456 BYT786455:BYT786456 CIP786455:CIP786456 CSL786455:CSL786456 DCH786455:DCH786456 DMD786455:DMD786456 DVZ786455:DVZ786456 EFV786455:EFV786456 EPR786455:EPR786456 EZN786455:EZN786456 FJJ786455:FJJ786456 FTF786455:FTF786456 GDB786455:GDB786456 GMX786455:GMX786456 GWT786455:GWT786456 HGP786455:HGP786456 HQL786455:HQL786456 IAH786455:IAH786456 IKD786455:IKD786456 ITZ786455:ITZ786456 JDV786455:JDV786456 JNR786455:JNR786456 JXN786455:JXN786456 KHJ786455:KHJ786456 KRF786455:KRF786456 LBB786455:LBB786456 LKX786455:LKX786456 LUT786455:LUT786456 MEP786455:MEP786456 MOL786455:MOL786456 MYH786455:MYH786456 NID786455:NID786456 NRZ786455:NRZ786456 OBV786455:OBV786456 OLR786455:OLR786456 OVN786455:OVN786456 PFJ786455:PFJ786456 PPF786455:PPF786456 PZB786455:PZB786456 QIX786455:QIX786456 QST786455:QST786456 RCP786455:RCP786456 RML786455:RML786456 RWH786455:RWH786456 SGD786455:SGD786456 SPZ786455:SPZ786456 SZV786455:SZV786456 TJR786455:TJR786456 TTN786455:TTN786456 UDJ786455:UDJ786456 UNF786455:UNF786456 UXB786455:UXB786456 VGX786455:VGX786456 VQT786455:VQT786456 WAP786455:WAP786456 WKL786455:WKL786456 WUH786455:WUH786456 O851990:O851991 HV851991:HV851992 RR851991:RR851992 ABN851991:ABN851992 ALJ851991:ALJ851992 AVF851991:AVF851992 BFB851991:BFB851992 BOX851991:BOX851992 BYT851991:BYT851992 CIP851991:CIP851992 CSL851991:CSL851992 DCH851991:DCH851992 DMD851991:DMD851992 DVZ851991:DVZ851992 EFV851991:EFV851992 EPR851991:EPR851992 EZN851991:EZN851992 FJJ851991:FJJ851992 FTF851991:FTF851992 GDB851991:GDB851992 GMX851991:GMX851992 GWT851991:GWT851992 HGP851991:HGP851992 HQL851991:HQL851992 IAH851991:IAH851992 IKD851991:IKD851992 ITZ851991:ITZ851992 JDV851991:JDV851992 JNR851991:JNR851992 JXN851991:JXN851992 KHJ851991:KHJ851992 KRF851991:KRF851992 LBB851991:LBB851992 LKX851991:LKX851992 LUT851991:LUT851992 MEP851991:MEP851992 MOL851991:MOL851992 MYH851991:MYH851992 NID851991:NID851992 NRZ851991:NRZ851992 OBV851991:OBV851992 OLR851991:OLR851992 OVN851991:OVN851992 PFJ851991:PFJ851992 PPF851991:PPF851992 PZB851991:PZB851992 QIX851991:QIX851992 QST851991:QST851992 RCP851991:RCP851992 RML851991:RML851992 RWH851991:RWH851992 SGD851991:SGD851992 SPZ851991:SPZ851992 SZV851991:SZV851992 TJR851991:TJR851992 TTN851991:TTN851992 UDJ851991:UDJ851992 UNF851991:UNF851992 UXB851991:UXB851992 VGX851991:VGX851992 VQT851991:VQT851992 WAP851991:WAP851992 WKL851991:WKL851992 WUH851991:WUH851992 O917526:O917527 HV917527:HV917528 RR917527:RR917528 ABN917527:ABN917528 ALJ917527:ALJ917528 AVF917527:AVF917528 BFB917527:BFB917528 BOX917527:BOX917528 BYT917527:BYT917528 CIP917527:CIP917528 CSL917527:CSL917528 DCH917527:DCH917528 DMD917527:DMD917528 DVZ917527:DVZ917528 EFV917527:EFV917528 EPR917527:EPR917528 EZN917527:EZN917528 FJJ917527:FJJ917528 FTF917527:FTF917528 GDB917527:GDB917528 GMX917527:GMX917528 GWT917527:GWT917528 HGP917527:HGP917528 HQL917527:HQL917528 IAH917527:IAH917528 IKD917527:IKD917528 ITZ917527:ITZ917528 JDV917527:JDV917528 JNR917527:JNR917528 JXN917527:JXN917528 KHJ917527:KHJ917528 KRF917527:KRF917528 LBB917527:LBB917528 LKX917527:LKX917528 LUT917527:LUT917528 MEP917527:MEP917528 MOL917527:MOL917528 MYH917527:MYH917528 NID917527:NID917528 NRZ917527:NRZ917528 OBV917527:OBV917528 OLR917527:OLR917528 OVN917527:OVN917528 PFJ917527:PFJ917528 PPF917527:PPF917528 PZB917527:PZB917528 QIX917527:QIX917528 QST917527:QST917528 RCP917527:RCP917528 RML917527:RML917528 RWH917527:RWH917528 SGD917527:SGD917528 SPZ917527:SPZ917528 SZV917527:SZV917528 TJR917527:TJR917528 TTN917527:TTN917528 UDJ917527:UDJ917528 UNF917527:UNF917528 UXB917527:UXB917528 VGX917527:VGX917528 VQT917527:VQT917528 WAP917527:WAP917528 WKL917527:WKL917528 WUH917527:WUH917528 O983062:O983063 HV983063:HV983064 RR983063:RR983064 ABN983063:ABN983064 ALJ983063:ALJ983064 AVF983063:AVF983064 BFB983063:BFB983064 BOX983063:BOX983064 BYT983063:BYT983064 CIP983063:CIP983064 CSL983063:CSL983064 DCH983063:DCH983064 DMD983063:DMD983064 DVZ983063:DVZ983064 EFV983063:EFV983064 EPR983063:EPR983064 EZN983063:EZN983064 FJJ983063:FJJ983064 FTF983063:FTF983064 GDB983063:GDB983064 GMX983063:GMX983064 GWT983063:GWT983064 HGP983063:HGP983064 HQL983063:HQL983064 IAH983063:IAH983064 IKD983063:IKD983064 ITZ983063:ITZ983064 JDV983063:JDV983064 JNR983063:JNR983064 JXN983063:JXN983064 KHJ983063:KHJ983064 KRF983063:KRF983064 LBB983063:LBB983064 LKX983063:LKX983064 LUT983063:LUT983064 MEP983063:MEP983064 MOL983063:MOL983064 MYH983063:MYH983064 NID983063:NID983064 NRZ983063:NRZ983064 OBV983063:OBV983064 OLR983063:OLR983064 OVN983063:OVN983064 PFJ983063:PFJ983064 PPF983063:PPF983064 PZB983063:PZB983064 QIX983063:QIX983064 QST983063:QST983064 RCP983063:RCP983064 RML983063:RML983064 RWH983063:RWH983064 SGD983063:SGD983064 SPZ983063:SPZ983064 SZV983063:SZV983064 TJR983063:TJR983064 TTN983063:TTN983064 UDJ983063:UDJ983064 UNF983063:UNF983064 UXB983063:UXB983064 VGX983063:VGX983064 VQT983063:VQT983064 WAP983063:WAP983064 WKL983063:WKL983064 WUH983063:WUH983064 L65552:L65554 HS65553:HS65555 RO65553:RO65555 ABK65553:ABK65555 ALG65553:ALG65555 AVC65553:AVC65555 BEY65553:BEY65555 BOU65553:BOU65555 BYQ65553:BYQ65555 CIM65553:CIM65555 CSI65553:CSI65555 DCE65553:DCE65555 DMA65553:DMA65555 DVW65553:DVW65555 EFS65553:EFS65555 EPO65553:EPO65555 EZK65553:EZK65555 FJG65553:FJG65555 FTC65553:FTC65555 GCY65553:GCY65555 GMU65553:GMU65555 GWQ65553:GWQ65555 HGM65553:HGM65555 HQI65553:HQI65555 IAE65553:IAE65555 IKA65553:IKA65555 ITW65553:ITW65555 JDS65553:JDS65555 JNO65553:JNO65555 JXK65553:JXK65555 KHG65553:KHG65555 KRC65553:KRC65555 LAY65553:LAY65555 LKU65553:LKU65555 LUQ65553:LUQ65555 MEM65553:MEM65555 MOI65553:MOI65555 MYE65553:MYE65555 NIA65553:NIA65555 NRW65553:NRW65555 OBS65553:OBS65555 OLO65553:OLO65555 OVK65553:OVK65555 PFG65553:PFG65555 PPC65553:PPC65555 PYY65553:PYY65555 QIU65553:QIU65555 QSQ65553:QSQ65555 RCM65553:RCM65555 RMI65553:RMI65555 RWE65553:RWE65555 SGA65553:SGA65555 SPW65553:SPW65555 SZS65553:SZS65555 TJO65553:TJO65555 TTK65553:TTK65555 UDG65553:UDG65555 UNC65553:UNC65555 UWY65553:UWY65555 VGU65553:VGU65555 VQQ65553:VQQ65555 WAM65553:WAM65555 WKI65553:WKI65555 WUE65553:WUE65555 L131088:L131090 HS131089:HS131091 RO131089:RO131091 ABK131089:ABK131091 ALG131089:ALG131091 AVC131089:AVC131091 BEY131089:BEY131091 BOU131089:BOU131091 BYQ131089:BYQ131091 CIM131089:CIM131091 CSI131089:CSI131091 DCE131089:DCE131091 DMA131089:DMA131091 DVW131089:DVW131091 EFS131089:EFS131091 EPO131089:EPO131091 EZK131089:EZK131091 FJG131089:FJG131091 FTC131089:FTC131091 GCY131089:GCY131091 GMU131089:GMU131091 GWQ131089:GWQ131091 HGM131089:HGM131091 HQI131089:HQI131091 IAE131089:IAE131091 IKA131089:IKA131091 ITW131089:ITW131091 JDS131089:JDS131091 JNO131089:JNO131091 JXK131089:JXK131091 KHG131089:KHG131091 KRC131089:KRC131091 LAY131089:LAY131091 LKU131089:LKU131091 LUQ131089:LUQ131091 MEM131089:MEM131091 MOI131089:MOI131091 MYE131089:MYE131091 NIA131089:NIA131091 NRW131089:NRW131091 OBS131089:OBS131091 OLO131089:OLO131091 OVK131089:OVK131091 PFG131089:PFG131091 PPC131089:PPC131091 PYY131089:PYY131091 QIU131089:QIU131091 QSQ131089:QSQ131091 RCM131089:RCM131091 RMI131089:RMI131091 RWE131089:RWE131091 SGA131089:SGA131091 SPW131089:SPW131091 SZS131089:SZS131091 TJO131089:TJO131091 TTK131089:TTK131091 UDG131089:UDG131091 UNC131089:UNC131091 UWY131089:UWY131091 VGU131089:VGU131091 VQQ131089:VQQ131091 WAM131089:WAM131091 WKI131089:WKI131091 WUE131089:WUE131091 L196624:L196626 HS196625:HS196627 RO196625:RO196627 ABK196625:ABK196627 ALG196625:ALG196627 AVC196625:AVC196627 BEY196625:BEY196627 BOU196625:BOU196627 BYQ196625:BYQ196627 CIM196625:CIM196627 CSI196625:CSI196627 DCE196625:DCE196627 DMA196625:DMA196627 DVW196625:DVW196627 EFS196625:EFS196627 EPO196625:EPO196627 EZK196625:EZK196627 FJG196625:FJG196627 FTC196625:FTC196627 GCY196625:GCY196627 GMU196625:GMU196627 GWQ196625:GWQ196627 HGM196625:HGM196627 HQI196625:HQI196627 IAE196625:IAE196627 IKA196625:IKA196627 ITW196625:ITW196627 JDS196625:JDS196627 JNO196625:JNO196627 JXK196625:JXK196627 KHG196625:KHG196627 KRC196625:KRC196627 LAY196625:LAY196627 LKU196625:LKU196627 LUQ196625:LUQ196627 MEM196625:MEM196627 MOI196625:MOI196627 MYE196625:MYE196627 NIA196625:NIA196627 NRW196625:NRW196627 OBS196625:OBS196627 OLO196625:OLO196627 OVK196625:OVK196627 PFG196625:PFG196627 PPC196625:PPC196627 PYY196625:PYY196627 QIU196625:QIU196627 QSQ196625:QSQ196627 RCM196625:RCM196627 RMI196625:RMI196627 RWE196625:RWE196627 SGA196625:SGA196627 SPW196625:SPW196627 SZS196625:SZS196627 TJO196625:TJO196627 TTK196625:TTK196627 UDG196625:UDG196627 UNC196625:UNC196627 UWY196625:UWY196627 VGU196625:VGU196627 VQQ196625:VQQ196627 WAM196625:WAM196627 WKI196625:WKI196627 WUE196625:WUE196627 L262160:L262162 HS262161:HS262163 RO262161:RO262163 ABK262161:ABK262163 ALG262161:ALG262163 AVC262161:AVC262163 BEY262161:BEY262163 BOU262161:BOU262163 BYQ262161:BYQ262163 CIM262161:CIM262163 CSI262161:CSI262163 DCE262161:DCE262163 DMA262161:DMA262163 DVW262161:DVW262163 EFS262161:EFS262163 EPO262161:EPO262163 EZK262161:EZK262163 FJG262161:FJG262163 FTC262161:FTC262163 GCY262161:GCY262163 GMU262161:GMU262163 GWQ262161:GWQ262163 HGM262161:HGM262163 HQI262161:HQI262163 IAE262161:IAE262163 IKA262161:IKA262163 ITW262161:ITW262163 JDS262161:JDS262163 JNO262161:JNO262163 JXK262161:JXK262163 KHG262161:KHG262163 KRC262161:KRC262163 LAY262161:LAY262163 LKU262161:LKU262163 LUQ262161:LUQ262163 MEM262161:MEM262163 MOI262161:MOI262163 MYE262161:MYE262163 NIA262161:NIA262163 NRW262161:NRW262163 OBS262161:OBS262163 OLO262161:OLO262163 OVK262161:OVK262163 PFG262161:PFG262163 PPC262161:PPC262163 PYY262161:PYY262163 QIU262161:QIU262163 QSQ262161:QSQ262163 RCM262161:RCM262163 RMI262161:RMI262163 RWE262161:RWE262163 SGA262161:SGA262163 SPW262161:SPW262163 SZS262161:SZS262163 TJO262161:TJO262163 TTK262161:TTK262163 UDG262161:UDG262163 UNC262161:UNC262163 UWY262161:UWY262163 VGU262161:VGU262163 VQQ262161:VQQ262163 WAM262161:WAM262163 WKI262161:WKI262163 WUE262161:WUE262163 L327696:L327698 HS327697:HS327699 RO327697:RO327699 ABK327697:ABK327699 ALG327697:ALG327699 AVC327697:AVC327699 BEY327697:BEY327699 BOU327697:BOU327699 BYQ327697:BYQ327699 CIM327697:CIM327699 CSI327697:CSI327699 DCE327697:DCE327699 DMA327697:DMA327699 DVW327697:DVW327699 EFS327697:EFS327699 EPO327697:EPO327699 EZK327697:EZK327699 FJG327697:FJG327699 FTC327697:FTC327699 GCY327697:GCY327699 GMU327697:GMU327699 GWQ327697:GWQ327699 HGM327697:HGM327699 HQI327697:HQI327699 IAE327697:IAE327699 IKA327697:IKA327699 ITW327697:ITW327699 JDS327697:JDS327699 JNO327697:JNO327699 JXK327697:JXK327699 KHG327697:KHG327699 KRC327697:KRC327699 LAY327697:LAY327699 LKU327697:LKU327699 LUQ327697:LUQ327699 MEM327697:MEM327699 MOI327697:MOI327699 MYE327697:MYE327699 NIA327697:NIA327699 NRW327697:NRW327699 OBS327697:OBS327699 OLO327697:OLO327699 OVK327697:OVK327699 PFG327697:PFG327699 PPC327697:PPC327699 PYY327697:PYY327699 QIU327697:QIU327699 QSQ327697:QSQ327699 RCM327697:RCM327699 RMI327697:RMI327699 RWE327697:RWE327699 SGA327697:SGA327699 SPW327697:SPW327699 SZS327697:SZS327699 TJO327697:TJO327699 TTK327697:TTK327699 UDG327697:UDG327699 UNC327697:UNC327699 UWY327697:UWY327699 VGU327697:VGU327699 VQQ327697:VQQ327699 WAM327697:WAM327699 WKI327697:WKI327699 WUE327697:WUE327699 L393232:L393234 HS393233:HS393235 RO393233:RO393235 ABK393233:ABK393235 ALG393233:ALG393235 AVC393233:AVC393235 BEY393233:BEY393235 BOU393233:BOU393235 BYQ393233:BYQ393235 CIM393233:CIM393235 CSI393233:CSI393235 DCE393233:DCE393235 DMA393233:DMA393235 DVW393233:DVW393235 EFS393233:EFS393235 EPO393233:EPO393235 EZK393233:EZK393235 FJG393233:FJG393235 FTC393233:FTC393235 GCY393233:GCY393235 GMU393233:GMU393235 GWQ393233:GWQ393235 HGM393233:HGM393235 HQI393233:HQI393235 IAE393233:IAE393235 IKA393233:IKA393235 ITW393233:ITW393235 JDS393233:JDS393235 JNO393233:JNO393235 JXK393233:JXK393235 KHG393233:KHG393235 KRC393233:KRC393235 LAY393233:LAY393235 LKU393233:LKU393235 LUQ393233:LUQ393235 MEM393233:MEM393235 MOI393233:MOI393235 MYE393233:MYE393235 NIA393233:NIA393235 NRW393233:NRW393235 OBS393233:OBS393235 OLO393233:OLO393235 OVK393233:OVK393235 PFG393233:PFG393235 PPC393233:PPC393235 PYY393233:PYY393235 QIU393233:QIU393235 QSQ393233:QSQ393235 RCM393233:RCM393235 RMI393233:RMI393235 RWE393233:RWE393235 SGA393233:SGA393235 SPW393233:SPW393235 SZS393233:SZS393235 TJO393233:TJO393235 TTK393233:TTK393235 UDG393233:UDG393235 UNC393233:UNC393235 UWY393233:UWY393235 VGU393233:VGU393235 VQQ393233:VQQ393235 WAM393233:WAM393235 WKI393233:WKI393235 WUE393233:WUE393235 L458768:L458770 HS458769:HS458771 RO458769:RO458771 ABK458769:ABK458771 ALG458769:ALG458771 AVC458769:AVC458771 BEY458769:BEY458771 BOU458769:BOU458771 BYQ458769:BYQ458771 CIM458769:CIM458771 CSI458769:CSI458771 DCE458769:DCE458771 DMA458769:DMA458771 DVW458769:DVW458771 EFS458769:EFS458771 EPO458769:EPO458771 EZK458769:EZK458771 FJG458769:FJG458771 FTC458769:FTC458771 GCY458769:GCY458771 GMU458769:GMU458771 GWQ458769:GWQ458771 HGM458769:HGM458771 HQI458769:HQI458771 IAE458769:IAE458771 IKA458769:IKA458771 ITW458769:ITW458771 JDS458769:JDS458771 JNO458769:JNO458771 JXK458769:JXK458771 KHG458769:KHG458771 KRC458769:KRC458771 LAY458769:LAY458771 LKU458769:LKU458771 LUQ458769:LUQ458771 MEM458769:MEM458771 MOI458769:MOI458771 MYE458769:MYE458771 NIA458769:NIA458771 NRW458769:NRW458771 OBS458769:OBS458771 OLO458769:OLO458771 OVK458769:OVK458771 PFG458769:PFG458771 PPC458769:PPC458771 PYY458769:PYY458771 QIU458769:QIU458771 QSQ458769:QSQ458771 RCM458769:RCM458771 RMI458769:RMI458771 RWE458769:RWE458771 SGA458769:SGA458771 SPW458769:SPW458771 SZS458769:SZS458771 TJO458769:TJO458771 TTK458769:TTK458771 UDG458769:UDG458771 UNC458769:UNC458771 UWY458769:UWY458771 VGU458769:VGU458771 VQQ458769:VQQ458771 WAM458769:WAM458771 WKI458769:WKI458771 WUE458769:WUE458771 L524304:L524306 HS524305:HS524307 RO524305:RO524307 ABK524305:ABK524307 ALG524305:ALG524307 AVC524305:AVC524307 BEY524305:BEY524307 BOU524305:BOU524307 BYQ524305:BYQ524307 CIM524305:CIM524307 CSI524305:CSI524307 DCE524305:DCE524307 DMA524305:DMA524307 DVW524305:DVW524307 EFS524305:EFS524307 EPO524305:EPO524307 EZK524305:EZK524307 FJG524305:FJG524307 FTC524305:FTC524307 GCY524305:GCY524307 GMU524305:GMU524307 GWQ524305:GWQ524307 HGM524305:HGM524307 HQI524305:HQI524307 IAE524305:IAE524307 IKA524305:IKA524307 ITW524305:ITW524307 JDS524305:JDS524307 JNO524305:JNO524307 JXK524305:JXK524307 KHG524305:KHG524307 KRC524305:KRC524307 LAY524305:LAY524307 LKU524305:LKU524307 LUQ524305:LUQ524307 MEM524305:MEM524307 MOI524305:MOI524307 MYE524305:MYE524307 NIA524305:NIA524307 NRW524305:NRW524307 OBS524305:OBS524307 OLO524305:OLO524307 OVK524305:OVK524307 PFG524305:PFG524307 PPC524305:PPC524307 PYY524305:PYY524307 QIU524305:QIU524307 QSQ524305:QSQ524307 RCM524305:RCM524307 RMI524305:RMI524307 RWE524305:RWE524307 SGA524305:SGA524307 SPW524305:SPW524307 SZS524305:SZS524307 TJO524305:TJO524307 TTK524305:TTK524307 UDG524305:UDG524307 UNC524305:UNC524307 UWY524305:UWY524307 VGU524305:VGU524307 VQQ524305:VQQ524307 WAM524305:WAM524307 WKI524305:WKI524307 WUE524305:WUE524307 L589840:L589842 HS589841:HS589843 RO589841:RO589843 ABK589841:ABK589843 ALG589841:ALG589843 AVC589841:AVC589843 BEY589841:BEY589843 BOU589841:BOU589843 BYQ589841:BYQ589843 CIM589841:CIM589843 CSI589841:CSI589843 DCE589841:DCE589843 DMA589841:DMA589843 DVW589841:DVW589843 EFS589841:EFS589843 EPO589841:EPO589843 EZK589841:EZK589843 FJG589841:FJG589843 FTC589841:FTC589843 GCY589841:GCY589843 GMU589841:GMU589843 GWQ589841:GWQ589843 HGM589841:HGM589843 HQI589841:HQI589843 IAE589841:IAE589843 IKA589841:IKA589843 ITW589841:ITW589843 JDS589841:JDS589843 JNO589841:JNO589843 JXK589841:JXK589843 KHG589841:KHG589843 KRC589841:KRC589843 LAY589841:LAY589843 LKU589841:LKU589843 LUQ589841:LUQ589843 MEM589841:MEM589843 MOI589841:MOI589843 MYE589841:MYE589843 NIA589841:NIA589843 NRW589841:NRW589843 OBS589841:OBS589843 OLO589841:OLO589843 OVK589841:OVK589843 PFG589841:PFG589843 PPC589841:PPC589843 PYY589841:PYY589843 QIU589841:QIU589843 QSQ589841:QSQ589843 RCM589841:RCM589843 RMI589841:RMI589843 RWE589841:RWE589843 SGA589841:SGA589843 SPW589841:SPW589843 SZS589841:SZS589843 TJO589841:TJO589843 TTK589841:TTK589843 UDG589841:UDG589843 UNC589841:UNC589843 UWY589841:UWY589843 VGU589841:VGU589843 VQQ589841:VQQ589843 WAM589841:WAM589843 WKI589841:WKI589843 WUE589841:WUE589843 L655376:L655378 HS655377:HS655379 RO655377:RO655379 ABK655377:ABK655379 ALG655377:ALG655379 AVC655377:AVC655379 BEY655377:BEY655379 BOU655377:BOU655379 BYQ655377:BYQ655379 CIM655377:CIM655379 CSI655377:CSI655379 DCE655377:DCE655379 DMA655377:DMA655379 DVW655377:DVW655379 EFS655377:EFS655379 EPO655377:EPO655379 EZK655377:EZK655379 FJG655377:FJG655379 FTC655377:FTC655379 GCY655377:GCY655379 GMU655377:GMU655379 GWQ655377:GWQ655379 HGM655377:HGM655379 HQI655377:HQI655379 IAE655377:IAE655379 IKA655377:IKA655379 ITW655377:ITW655379 JDS655377:JDS655379 JNO655377:JNO655379 JXK655377:JXK655379 KHG655377:KHG655379 KRC655377:KRC655379 LAY655377:LAY655379 LKU655377:LKU655379 LUQ655377:LUQ655379 MEM655377:MEM655379 MOI655377:MOI655379 MYE655377:MYE655379 NIA655377:NIA655379 NRW655377:NRW655379 OBS655377:OBS655379 OLO655377:OLO655379 OVK655377:OVK655379 PFG655377:PFG655379 PPC655377:PPC655379 PYY655377:PYY655379 QIU655377:QIU655379 QSQ655377:QSQ655379 RCM655377:RCM655379 RMI655377:RMI655379 RWE655377:RWE655379 SGA655377:SGA655379 SPW655377:SPW655379 SZS655377:SZS655379 TJO655377:TJO655379 TTK655377:TTK655379 UDG655377:UDG655379 UNC655377:UNC655379 UWY655377:UWY655379 VGU655377:VGU655379 VQQ655377:VQQ655379 WAM655377:WAM655379 WKI655377:WKI655379 WUE655377:WUE655379 L720912:L720914 HS720913:HS720915 RO720913:RO720915 ABK720913:ABK720915 ALG720913:ALG720915 AVC720913:AVC720915 BEY720913:BEY720915 BOU720913:BOU720915 BYQ720913:BYQ720915 CIM720913:CIM720915 CSI720913:CSI720915 DCE720913:DCE720915 DMA720913:DMA720915 DVW720913:DVW720915 EFS720913:EFS720915 EPO720913:EPO720915 EZK720913:EZK720915 FJG720913:FJG720915 FTC720913:FTC720915 GCY720913:GCY720915 GMU720913:GMU720915 GWQ720913:GWQ720915 HGM720913:HGM720915 HQI720913:HQI720915 IAE720913:IAE720915 IKA720913:IKA720915 ITW720913:ITW720915 JDS720913:JDS720915 JNO720913:JNO720915 JXK720913:JXK720915 KHG720913:KHG720915 KRC720913:KRC720915 LAY720913:LAY720915 LKU720913:LKU720915 LUQ720913:LUQ720915 MEM720913:MEM720915 MOI720913:MOI720915 MYE720913:MYE720915 NIA720913:NIA720915 NRW720913:NRW720915 OBS720913:OBS720915 OLO720913:OLO720915 OVK720913:OVK720915 PFG720913:PFG720915 PPC720913:PPC720915 PYY720913:PYY720915 QIU720913:QIU720915 QSQ720913:QSQ720915 RCM720913:RCM720915 RMI720913:RMI720915 RWE720913:RWE720915 SGA720913:SGA720915 SPW720913:SPW720915 SZS720913:SZS720915 TJO720913:TJO720915 TTK720913:TTK720915 UDG720913:UDG720915 UNC720913:UNC720915 UWY720913:UWY720915 VGU720913:VGU720915 VQQ720913:VQQ720915 WAM720913:WAM720915 WKI720913:WKI720915 WUE720913:WUE720915 L786448:L786450 HS786449:HS786451 RO786449:RO786451 ABK786449:ABK786451 ALG786449:ALG786451 AVC786449:AVC786451 BEY786449:BEY786451 BOU786449:BOU786451 BYQ786449:BYQ786451 CIM786449:CIM786451 CSI786449:CSI786451 DCE786449:DCE786451 DMA786449:DMA786451 DVW786449:DVW786451 EFS786449:EFS786451 EPO786449:EPO786451 EZK786449:EZK786451 FJG786449:FJG786451 FTC786449:FTC786451 GCY786449:GCY786451 GMU786449:GMU786451 GWQ786449:GWQ786451 HGM786449:HGM786451 HQI786449:HQI786451 IAE786449:IAE786451 IKA786449:IKA786451 ITW786449:ITW786451 JDS786449:JDS786451 JNO786449:JNO786451 JXK786449:JXK786451 KHG786449:KHG786451 KRC786449:KRC786451 LAY786449:LAY786451 LKU786449:LKU786451 LUQ786449:LUQ786451 MEM786449:MEM786451 MOI786449:MOI786451 MYE786449:MYE786451 NIA786449:NIA786451 NRW786449:NRW786451 OBS786449:OBS786451 OLO786449:OLO786451 OVK786449:OVK786451 PFG786449:PFG786451 PPC786449:PPC786451 PYY786449:PYY786451 QIU786449:QIU786451 QSQ786449:QSQ786451 RCM786449:RCM786451 RMI786449:RMI786451 RWE786449:RWE786451 SGA786449:SGA786451 SPW786449:SPW786451 SZS786449:SZS786451 TJO786449:TJO786451 TTK786449:TTK786451 UDG786449:UDG786451 UNC786449:UNC786451 UWY786449:UWY786451 VGU786449:VGU786451 VQQ786449:VQQ786451 WAM786449:WAM786451 WKI786449:WKI786451 WUE786449:WUE786451 L851984:L851986 HS851985:HS851987 RO851985:RO851987 ABK851985:ABK851987 ALG851985:ALG851987 AVC851985:AVC851987 BEY851985:BEY851987 BOU851985:BOU851987 BYQ851985:BYQ851987 CIM851985:CIM851987 CSI851985:CSI851987 DCE851985:DCE851987 DMA851985:DMA851987 DVW851985:DVW851987 EFS851985:EFS851987 EPO851985:EPO851987 EZK851985:EZK851987 FJG851985:FJG851987 FTC851985:FTC851987 GCY851985:GCY851987 GMU851985:GMU851987 GWQ851985:GWQ851987 HGM851985:HGM851987 HQI851985:HQI851987 IAE851985:IAE851987 IKA851985:IKA851987 ITW851985:ITW851987 JDS851985:JDS851987 JNO851985:JNO851987 JXK851985:JXK851987 KHG851985:KHG851987 KRC851985:KRC851987 LAY851985:LAY851987 LKU851985:LKU851987 LUQ851985:LUQ851987 MEM851985:MEM851987 MOI851985:MOI851987 MYE851985:MYE851987 NIA851985:NIA851987 NRW851985:NRW851987 OBS851985:OBS851987 OLO851985:OLO851987 OVK851985:OVK851987 PFG851985:PFG851987 PPC851985:PPC851987 PYY851985:PYY851987 QIU851985:QIU851987 QSQ851985:QSQ851987 RCM851985:RCM851987 RMI851985:RMI851987 RWE851985:RWE851987 SGA851985:SGA851987 SPW851985:SPW851987 SZS851985:SZS851987 TJO851985:TJO851987 TTK851985:TTK851987 UDG851985:UDG851987 UNC851985:UNC851987 UWY851985:UWY851987 VGU851985:VGU851987 VQQ851985:VQQ851987 WAM851985:WAM851987 WKI851985:WKI851987 WUE851985:WUE851987 L917520:L917522 HS917521:HS917523 RO917521:RO917523 ABK917521:ABK917523 ALG917521:ALG917523 AVC917521:AVC917523 BEY917521:BEY917523 BOU917521:BOU917523 BYQ917521:BYQ917523 CIM917521:CIM917523 CSI917521:CSI917523 DCE917521:DCE917523 DMA917521:DMA917523 DVW917521:DVW917523 EFS917521:EFS917523 EPO917521:EPO917523 EZK917521:EZK917523 FJG917521:FJG917523 FTC917521:FTC917523 GCY917521:GCY917523 GMU917521:GMU917523 GWQ917521:GWQ917523 HGM917521:HGM917523 HQI917521:HQI917523 IAE917521:IAE917523 IKA917521:IKA917523 ITW917521:ITW917523 JDS917521:JDS917523 JNO917521:JNO917523 JXK917521:JXK917523 KHG917521:KHG917523 KRC917521:KRC917523 LAY917521:LAY917523 LKU917521:LKU917523 LUQ917521:LUQ917523 MEM917521:MEM917523 MOI917521:MOI917523 MYE917521:MYE917523 NIA917521:NIA917523 NRW917521:NRW917523 OBS917521:OBS917523 OLO917521:OLO917523 OVK917521:OVK917523 PFG917521:PFG917523 PPC917521:PPC917523 PYY917521:PYY917523 QIU917521:QIU917523 QSQ917521:QSQ917523 RCM917521:RCM917523 RMI917521:RMI917523 RWE917521:RWE917523 SGA917521:SGA917523 SPW917521:SPW917523 SZS917521:SZS917523 TJO917521:TJO917523 TTK917521:TTK917523 UDG917521:UDG917523 UNC917521:UNC917523 UWY917521:UWY917523 VGU917521:VGU917523 VQQ917521:VQQ917523 WAM917521:WAM917523 WKI917521:WKI917523 WUE917521:WUE917523 L983056:L983058 HS983057:HS983059 RO983057:RO983059 ABK983057:ABK983059 ALG983057:ALG983059 AVC983057:AVC983059 BEY983057:BEY983059 BOU983057:BOU983059 BYQ983057:BYQ983059 CIM983057:CIM983059 CSI983057:CSI983059 DCE983057:DCE983059 DMA983057:DMA983059 DVW983057:DVW983059 EFS983057:EFS983059 EPO983057:EPO983059 EZK983057:EZK983059 FJG983057:FJG983059 FTC983057:FTC983059 GCY983057:GCY983059 GMU983057:GMU983059 GWQ983057:GWQ983059 HGM983057:HGM983059 HQI983057:HQI983059 IAE983057:IAE983059 IKA983057:IKA983059 ITW983057:ITW983059 JDS983057:JDS983059 JNO983057:JNO983059 JXK983057:JXK983059 KHG983057:KHG983059 KRC983057:KRC983059 LAY983057:LAY983059 LKU983057:LKU983059 LUQ983057:LUQ983059 MEM983057:MEM983059 MOI983057:MOI983059 MYE983057:MYE983059 NIA983057:NIA983059 NRW983057:NRW983059 OBS983057:OBS983059 OLO983057:OLO983059 OVK983057:OVK983059 PFG983057:PFG983059 PPC983057:PPC983059 PYY983057:PYY983059 QIU983057:QIU983059 QSQ983057:QSQ983059 RCM983057:RCM983059 RMI983057:RMI983059 RWE983057:RWE983059 SGA983057:SGA983059 SPW983057:SPW983059 SZS983057:SZS983059 TJO983057:TJO983059 TTK983057:TTK983059 UDG983057:UDG983059 UNC983057:UNC983059 UWY983057:UWY983059 VGU983057:VGU983059 VQQ983057:VQQ983059 WAM983057:WAM983059 WKI983057:WKI983059 WUE983057:WUE983059 M65553:N65554 HT65554:HU65555 RP65554:RQ65555 ABL65554:ABM65555 ALH65554:ALI65555 AVD65554:AVE65555 BEZ65554:BFA65555 BOV65554:BOW65555 BYR65554:BYS65555 CIN65554:CIO65555 CSJ65554:CSK65555 DCF65554:DCG65555 DMB65554:DMC65555 DVX65554:DVY65555 EFT65554:EFU65555 EPP65554:EPQ65555 EZL65554:EZM65555 FJH65554:FJI65555 FTD65554:FTE65555 GCZ65554:GDA65555 GMV65554:GMW65555 GWR65554:GWS65555 HGN65554:HGO65555 HQJ65554:HQK65555 IAF65554:IAG65555 IKB65554:IKC65555 ITX65554:ITY65555 JDT65554:JDU65555 JNP65554:JNQ65555 JXL65554:JXM65555 KHH65554:KHI65555 KRD65554:KRE65555 LAZ65554:LBA65555 LKV65554:LKW65555 LUR65554:LUS65555 MEN65554:MEO65555 MOJ65554:MOK65555 MYF65554:MYG65555 NIB65554:NIC65555 NRX65554:NRY65555 OBT65554:OBU65555 OLP65554:OLQ65555 OVL65554:OVM65555 PFH65554:PFI65555 PPD65554:PPE65555 PYZ65554:PZA65555 QIV65554:QIW65555 QSR65554:QSS65555 RCN65554:RCO65555 RMJ65554:RMK65555 RWF65554:RWG65555 SGB65554:SGC65555 SPX65554:SPY65555 SZT65554:SZU65555 TJP65554:TJQ65555 TTL65554:TTM65555 UDH65554:UDI65555 UND65554:UNE65555 UWZ65554:UXA65555 VGV65554:VGW65555 VQR65554:VQS65555 WAN65554:WAO65555 WKJ65554:WKK65555 WUF65554:WUG65555 M131089:N131090 HT131090:HU131091 RP131090:RQ131091 ABL131090:ABM131091 ALH131090:ALI131091 AVD131090:AVE131091 BEZ131090:BFA131091 BOV131090:BOW131091 BYR131090:BYS131091 CIN131090:CIO131091 CSJ131090:CSK131091 DCF131090:DCG131091 DMB131090:DMC131091 DVX131090:DVY131091 EFT131090:EFU131091 EPP131090:EPQ131091 EZL131090:EZM131091 FJH131090:FJI131091 FTD131090:FTE131091 GCZ131090:GDA131091 GMV131090:GMW131091 GWR131090:GWS131091 HGN131090:HGO131091 HQJ131090:HQK131091 IAF131090:IAG131091 IKB131090:IKC131091 ITX131090:ITY131091 JDT131090:JDU131091 JNP131090:JNQ131091 JXL131090:JXM131091 KHH131090:KHI131091 KRD131090:KRE131091 LAZ131090:LBA131091 LKV131090:LKW131091 LUR131090:LUS131091 MEN131090:MEO131091 MOJ131090:MOK131091 MYF131090:MYG131091 NIB131090:NIC131091 NRX131090:NRY131091 OBT131090:OBU131091 OLP131090:OLQ131091 OVL131090:OVM131091 PFH131090:PFI131091 PPD131090:PPE131091 PYZ131090:PZA131091 QIV131090:QIW131091 QSR131090:QSS131091 RCN131090:RCO131091 RMJ131090:RMK131091 RWF131090:RWG131091 SGB131090:SGC131091 SPX131090:SPY131091 SZT131090:SZU131091 TJP131090:TJQ131091 TTL131090:TTM131091 UDH131090:UDI131091 UND131090:UNE131091 UWZ131090:UXA131091 VGV131090:VGW131091 VQR131090:VQS131091 WAN131090:WAO131091 WKJ131090:WKK131091 WUF131090:WUG131091 M196625:N196626 HT196626:HU196627 RP196626:RQ196627 ABL196626:ABM196627 ALH196626:ALI196627 AVD196626:AVE196627 BEZ196626:BFA196627 BOV196626:BOW196627 BYR196626:BYS196627 CIN196626:CIO196627 CSJ196626:CSK196627 DCF196626:DCG196627 DMB196626:DMC196627 DVX196626:DVY196627 EFT196626:EFU196627 EPP196626:EPQ196627 EZL196626:EZM196627 FJH196626:FJI196627 FTD196626:FTE196627 GCZ196626:GDA196627 GMV196626:GMW196627 GWR196626:GWS196627 HGN196626:HGO196627 HQJ196626:HQK196627 IAF196626:IAG196627 IKB196626:IKC196627 ITX196626:ITY196627 JDT196626:JDU196627 JNP196626:JNQ196627 JXL196626:JXM196627 KHH196626:KHI196627 KRD196626:KRE196627 LAZ196626:LBA196627 LKV196626:LKW196627 LUR196626:LUS196627 MEN196626:MEO196627 MOJ196626:MOK196627 MYF196626:MYG196627 NIB196626:NIC196627 NRX196626:NRY196627 OBT196626:OBU196627 OLP196626:OLQ196627 OVL196626:OVM196627 PFH196626:PFI196627 PPD196626:PPE196627 PYZ196626:PZA196627 QIV196626:QIW196627 QSR196626:QSS196627 RCN196626:RCO196627 RMJ196626:RMK196627 RWF196626:RWG196627 SGB196626:SGC196627 SPX196626:SPY196627 SZT196626:SZU196627 TJP196626:TJQ196627 TTL196626:TTM196627 UDH196626:UDI196627 UND196626:UNE196627 UWZ196626:UXA196627 VGV196626:VGW196627 VQR196626:VQS196627 WAN196626:WAO196627 WKJ196626:WKK196627 WUF196626:WUG196627 M262161:N262162 HT262162:HU262163 RP262162:RQ262163 ABL262162:ABM262163 ALH262162:ALI262163 AVD262162:AVE262163 BEZ262162:BFA262163 BOV262162:BOW262163 BYR262162:BYS262163 CIN262162:CIO262163 CSJ262162:CSK262163 DCF262162:DCG262163 DMB262162:DMC262163 DVX262162:DVY262163 EFT262162:EFU262163 EPP262162:EPQ262163 EZL262162:EZM262163 FJH262162:FJI262163 FTD262162:FTE262163 GCZ262162:GDA262163 GMV262162:GMW262163 GWR262162:GWS262163 HGN262162:HGO262163 HQJ262162:HQK262163 IAF262162:IAG262163 IKB262162:IKC262163 ITX262162:ITY262163 JDT262162:JDU262163 JNP262162:JNQ262163 JXL262162:JXM262163 KHH262162:KHI262163 KRD262162:KRE262163 LAZ262162:LBA262163 LKV262162:LKW262163 LUR262162:LUS262163 MEN262162:MEO262163 MOJ262162:MOK262163 MYF262162:MYG262163 NIB262162:NIC262163 NRX262162:NRY262163 OBT262162:OBU262163 OLP262162:OLQ262163 OVL262162:OVM262163 PFH262162:PFI262163 PPD262162:PPE262163 PYZ262162:PZA262163 QIV262162:QIW262163 QSR262162:QSS262163 RCN262162:RCO262163 RMJ262162:RMK262163 RWF262162:RWG262163 SGB262162:SGC262163 SPX262162:SPY262163 SZT262162:SZU262163 TJP262162:TJQ262163 TTL262162:TTM262163 UDH262162:UDI262163 UND262162:UNE262163 UWZ262162:UXA262163 VGV262162:VGW262163 VQR262162:VQS262163 WAN262162:WAO262163 WKJ262162:WKK262163 WUF262162:WUG262163 M327697:N327698 HT327698:HU327699 RP327698:RQ327699 ABL327698:ABM327699 ALH327698:ALI327699 AVD327698:AVE327699 BEZ327698:BFA327699 BOV327698:BOW327699 BYR327698:BYS327699 CIN327698:CIO327699 CSJ327698:CSK327699 DCF327698:DCG327699 DMB327698:DMC327699 DVX327698:DVY327699 EFT327698:EFU327699 EPP327698:EPQ327699 EZL327698:EZM327699 FJH327698:FJI327699 FTD327698:FTE327699 GCZ327698:GDA327699 GMV327698:GMW327699 GWR327698:GWS327699 HGN327698:HGO327699 HQJ327698:HQK327699 IAF327698:IAG327699 IKB327698:IKC327699 ITX327698:ITY327699 JDT327698:JDU327699 JNP327698:JNQ327699 JXL327698:JXM327699 KHH327698:KHI327699 KRD327698:KRE327699 LAZ327698:LBA327699 LKV327698:LKW327699 LUR327698:LUS327699 MEN327698:MEO327699 MOJ327698:MOK327699 MYF327698:MYG327699 NIB327698:NIC327699 NRX327698:NRY327699 OBT327698:OBU327699 OLP327698:OLQ327699 OVL327698:OVM327699 PFH327698:PFI327699 PPD327698:PPE327699 PYZ327698:PZA327699 QIV327698:QIW327699 QSR327698:QSS327699 RCN327698:RCO327699 RMJ327698:RMK327699 RWF327698:RWG327699 SGB327698:SGC327699 SPX327698:SPY327699 SZT327698:SZU327699 TJP327698:TJQ327699 TTL327698:TTM327699 UDH327698:UDI327699 UND327698:UNE327699 UWZ327698:UXA327699 VGV327698:VGW327699 VQR327698:VQS327699 WAN327698:WAO327699 WKJ327698:WKK327699 WUF327698:WUG327699 M393233:N393234 HT393234:HU393235 RP393234:RQ393235 ABL393234:ABM393235 ALH393234:ALI393235 AVD393234:AVE393235 BEZ393234:BFA393235 BOV393234:BOW393235 BYR393234:BYS393235 CIN393234:CIO393235 CSJ393234:CSK393235 DCF393234:DCG393235 DMB393234:DMC393235 DVX393234:DVY393235 EFT393234:EFU393235 EPP393234:EPQ393235 EZL393234:EZM393235 FJH393234:FJI393235 FTD393234:FTE393235 GCZ393234:GDA393235 GMV393234:GMW393235 GWR393234:GWS393235 HGN393234:HGO393235 HQJ393234:HQK393235 IAF393234:IAG393235 IKB393234:IKC393235 ITX393234:ITY393235 JDT393234:JDU393235 JNP393234:JNQ393235 JXL393234:JXM393235 KHH393234:KHI393235 KRD393234:KRE393235 LAZ393234:LBA393235 LKV393234:LKW393235 LUR393234:LUS393235 MEN393234:MEO393235 MOJ393234:MOK393235 MYF393234:MYG393235 NIB393234:NIC393235 NRX393234:NRY393235 OBT393234:OBU393235 OLP393234:OLQ393235 OVL393234:OVM393235 PFH393234:PFI393235 PPD393234:PPE393235 PYZ393234:PZA393235 QIV393234:QIW393235 QSR393234:QSS393235 RCN393234:RCO393235 RMJ393234:RMK393235 RWF393234:RWG393235 SGB393234:SGC393235 SPX393234:SPY393235 SZT393234:SZU393235 TJP393234:TJQ393235 TTL393234:TTM393235 UDH393234:UDI393235 UND393234:UNE393235 UWZ393234:UXA393235 VGV393234:VGW393235 VQR393234:VQS393235 WAN393234:WAO393235 WKJ393234:WKK393235 WUF393234:WUG393235 M458769:N458770 HT458770:HU458771 RP458770:RQ458771 ABL458770:ABM458771 ALH458770:ALI458771 AVD458770:AVE458771 BEZ458770:BFA458771 BOV458770:BOW458771 BYR458770:BYS458771 CIN458770:CIO458771 CSJ458770:CSK458771 DCF458770:DCG458771 DMB458770:DMC458771 DVX458770:DVY458771 EFT458770:EFU458771 EPP458770:EPQ458771 EZL458770:EZM458771 FJH458770:FJI458771 FTD458770:FTE458771 GCZ458770:GDA458771 GMV458770:GMW458771 GWR458770:GWS458771 HGN458770:HGO458771 HQJ458770:HQK458771 IAF458770:IAG458771 IKB458770:IKC458771 ITX458770:ITY458771 JDT458770:JDU458771 JNP458770:JNQ458771 JXL458770:JXM458771 KHH458770:KHI458771 KRD458770:KRE458771 LAZ458770:LBA458771 LKV458770:LKW458771 LUR458770:LUS458771 MEN458770:MEO458771 MOJ458770:MOK458771 MYF458770:MYG458771 NIB458770:NIC458771 NRX458770:NRY458771 OBT458770:OBU458771 OLP458770:OLQ458771 OVL458770:OVM458771 PFH458770:PFI458771 PPD458770:PPE458771 PYZ458770:PZA458771 QIV458770:QIW458771 QSR458770:QSS458771 RCN458770:RCO458771 RMJ458770:RMK458771 RWF458770:RWG458771 SGB458770:SGC458771 SPX458770:SPY458771 SZT458770:SZU458771 TJP458770:TJQ458771 TTL458770:TTM458771 UDH458770:UDI458771 UND458770:UNE458771 UWZ458770:UXA458771 VGV458770:VGW458771 VQR458770:VQS458771 WAN458770:WAO458771 WKJ458770:WKK458771 WUF458770:WUG458771 M524305:N524306 HT524306:HU524307 RP524306:RQ524307 ABL524306:ABM524307 ALH524306:ALI524307 AVD524306:AVE524307 BEZ524306:BFA524307 BOV524306:BOW524307 BYR524306:BYS524307 CIN524306:CIO524307 CSJ524306:CSK524307 DCF524306:DCG524307 DMB524306:DMC524307 DVX524306:DVY524307 EFT524306:EFU524307 EPP524306:EPQ524307 EZL524306:EZM524307 FJH524306:FJI524307 FTD524306:FTE524307 GCZ524306:GDA524307 GMV524306:GMW524307 GWR524306:GWS524307 HGN524306:HGO524307 HQJ524306:HQK524307 IAF524306:IAG524307 IKB524306:IKC524307 ITX524306:ITY524307 JDT524306:JDU524307 JNP524306:JNQ524307 JXL524306:JXM524307 KHH524306:KHI524307 KRD524306:KRE524307 LAZ524306:LBA524307 LKV524306:LKW524307 LUR524306:LUS524307 MEN524306:MEO524307 MOJ524306:MOK524307 MYF524306:MYG524307 NIB524306:NIC524307 NRX524306:NRY524307 OBT524306:OBU524307 OLP524306:OLQ524307 OVL524306:OVM524307 PFH524306:PFI524307 PPD524306:PPE524307 PYZ524306:PZA524307 QIV524306:QIW524307 QSR524306:QSS524307 RCN524306:RCO524307 RMJ524306:RMK524307 RWF524306:RWG524307 SGB524306:SGC524307 SPX524306:SPY524307 SZT524306:SZU524307 TJP524306:TJQ524307 TTL524306:TTM524307 UDH524306:UDI524307 UND524306:UNE524307 UWZ524306:UXA524307 VGV524306:VGW524307 VQR524306:VQS524307 WAN524306:WAO524307 WKJ524306:WKK524307 WUF524306:WUG524307 M589841:N589842 HT589842:HU589843 RP589842:RQ589843 ABL589842:ABM589843 ALH589842:ALI589843 AVD589842:AVE589843 BEZ589842:BFA589843 BOV589842:BOW589843 BYR589842:BYS589843 CIN589842:CIO589843 CSJ589842:CSK589843 DCF589842:DCG589843 DMB589842:DMC589843 DVX589842:DVY589843 EFT589842:EFU589843 EPP589842:EPQ589843 EZL589842:EZM589843 FJH589842:FJI589843 FTD589842:FTE589843 GCZ589842:GDA589843 GMV589842:GMW589843 GWR589842:GWS589843 HGN589842:HGO589843 HQJ589842:HQK589843 IAF589842:IAG589843 IKB589842:IKC589843 ITX589842:ITY589843 JDT589842:JDU589843 JNP589842:JNQ589843 JXL589842:JXM589843 KHH589842:KHI589843 KRD589842:KRE589843 LAZ589842:LBA589843 LKV589842:LKW589843 LUR589842:LUS589843 MEN589842:MEO589843 MOJ589842:MOK589843 MYF589842:MYG589843 NIB589842:NIC589843 NRX589842:NRY589843 OBT589842:OBU589843 OLP589842:OLQ589843 OVL589842:OVM589843 PFH589842:PFI589843 PPD589842:PPE589843 PYZ589842:PZA589843 QIV589842:QIW589843 QSR589842:QSS589843 RCN589842:RCO589843 RMJ589842:RMK589843 RWF589842:RWG589843 SGB589842:SGC589843 SPX589842:SPY589843 SZT589842:SZU589843 TJP589842:TJQ589843 TTL589842:TTM589843 UDH589842:UDI589843 UND589842:UNE589843 UWZ589842:UXA589843 VGV589842:VGW589843 VQR589842:VQS589843 WAN589842:WAO589843 WKJ589842:WKK589843 WUF589842:WUG589843 M655377:N655378 HT655378:HU655379 RP655378:RQ655379 ABL655378:ABM655379 ALH655378:ALI655379 AVD655378:AVE655379 BEZ655378:BFA655379 BOV655378:BOW655379 BYR655378:BYS655379 CIN655378:CIO655379 CSJ655378:CSK655379 DCF655378:DCG655379 DMB655378:DMC655379 DVX655378:DVY655379 EFT655378:EFU655379 EPP655378:EPQ655379 EZL655378:EZM655379 FJH655378:FJI655379 FTD655378:FTE655379 GCZ655378:GDA655379 GMV655378:GMW655379 GWR655378:GWS655379 HGN655378:HGO655379 HQJ655378:HQK655379 IAF655378:IAG655379 IKB655378:IKC655379 ITX655378:ITY655379 JDT655378:JDU655379 JNP655378:JNQ655379 JXL655378:JXM655379 KHH655378:KHI655379 KRD655378:KRE655379 LAZ655378:LBA655379 LKV655378:LKW655379 LUR655378:LUS655379 MEN655378:MEO655379 MOJ655378:MOK655379 MYF655378:MYG655379 NIB655378:NIC655379 NRX655378:NRY655379 OBT655378:OBU655379 OLP655378:OLQ655379 OVL655378:OVM655379 PFH655378:PFI655379 PPD655378:PPE655379 PYZ655378:PZA655379 QIV655378:QIW655379 QSR655378:QSS655379 RCN655378:RCO655379 RMJ655378:RMK655379 RWF655378:RWG655379 SGB655378:SGC655379 SPX655378:SPY655379 SZT655378:SZU655379 TJP655378:TJQ655379 TTL655378:TTM655379 UDH655378:UDI655379 UND655378:UNE655379 UWZ655378:UXA655379 VGV655378:VGW655379 VQR655378:VQS655379 WAN655378:WAO655379 WKJ655378:WKK655379 WUF655378:WUG655379 M720913:N720914 HT720914:HU720915 RP720914:RQ720915 ABL720914:ABM720915 ALH720914:ALI720915 AVD720914:AVE720915 BEZ720914:BFA720915 BOV720914:BOW720915 BYR720914:BYS720915 CIN720914:CIO720915 CSJ720914:CSK720915 DCF720914:DCG720915 DMB720914:DMC720915 DVX720914:DVY720915 EFT720914:EFU720915 EPP720914:EPQ720915 EZL720914:EZM720915 FJH720914:FJI720915 FTD720914:FTE720915 GCZ720914:GDA720915 GMV720914:GMW720915 GWR720914:GWS720915 HGN720914:HGO720915 HQJ720914:HQK720915 IAF720914:IAG720915 IKB720914:IKC720915 ITX720914:ITY720915 JDT720914:JDU720915 JNP720914:JNQ720915 JXL720914:JXM720915 KHH720914:KHI720915 KRD720914:KRE720915 LAZ720914:LBA720915 LKV720914:LKW720915 LUR720914:LUS720915 MEN720914:MEO720915 MOJ720914:MOK720915 MYF720914:MYG720915 NIB720914:NIC720915 NRX720914:NRY720915 OBT720914:OBU720915 OLP720914:OLQ720915 OVL720914:OVM720915 PFH720914:PFI720915 PPD720914:PPE720915 PYZ720914:PZA720915 QIV720914:QIW720915 QSR720914:QSS720915 RCN720914:RCO720915 RMJ720914:RMK720915 RWF720914:RWG720915 SGB720914:SGC720915 SPX720914:SPY720915 SZT720914:SZU720915 TJP720914:TJQ720915 TTL720914:TTM720915 UDH720914:UDI720915 UND720914:UNE720915 UWZ720914:UXA720915 VGV720914:VGW720915 VQR720914:VQS720915 WAN720914:WAO720915 WKJ720914:WKK720915 WUF720914:WUG720915 M786449:N786450 HT786450:HU786451 RP786450:RQ786451 ABL786450:ABM786451 ALH786450:ALI786451 AVD786450:AVE786451 BEZ786450:BFA786451 BOV786450:BOW786451 BYR786450:BYS786451 CIN786450:CIO786451 CSJ786450:CSK786451 DCF786450:DCG786451 DMB786450:DMC786451 DVX786450:DVY786451 EFT786450:EFU786451 EPP786450:EPQ786451 EZL786450:EZM786451 FJH786450:FJI786451 FTD786450:FTE786451 GCZ786450:GDA786451 GMV786450:GMW786451 GWR786450:GWS786451 HGN786450:HGO786451 HQJ786450:HQK786451 IAF786450:IAG786451 IKB786450:IKC786451 ITX786450:ITY786451 JDT786450:JDU786451 JNP786450:JNQ786451 JXL786450:JXM786451 KHH786450:KHI786451 KRD786450:KRE786451 LAZ786450:LBA786451 LKV786450:LKW786451 LUR786450:LUS786451 MEN786450:MEO786451 MOJ786450:MOK786451 MYF786450:MYG786451 NIB786450:NIC786451 NRX786450:NRY786451 OBT786450:OBU786451 OLP786450:OLQ786451 OVL786450:OVM786451 PFH786450:PFI786451 PPD786450:PPE786451 PYZ786450:PZA786451 QIV786450:QIW786451 QSR786450:QSS786451 RCN786450:RCO786451 RMJ786450:RMK786451 RWF786450:RWG786451 SGB786450:SGC786451 SPX786450:SPY786451 SZT786450:SZU786451 TJP786450:TJQ786451 TTL786450:TTM786451 UDH786450:UDI786451 UND786450:UNE786451 UWZ786450:UXA786451 VGV786450:VGW786451 VQR786450:VQS786451 WAN786450:WAO786451 WKJ786450:WKK786451 WUF786450:WUG786451 M851985:N851986 HT851986:HU851987 RP851986:RQ851987 ABL851986:ABM851987 ALH851986:ALI851987 AVD851986:AVE851987 BEZ851986:BFA851987 BOV851986:BOW851987 BYR851986:BYS851987 CIN851986:CIO851987 CSJ851986:CSK851987 DCF851986:DCG851987 DMB851986:DMC851987 DVX851986:DVY851987 EFT851986:EFU851987 EPP851986:EPQ851987 EZL851986:EZM851987 FJH851986:FJI851987 FTD851986:FTE851987 GCZ851986:GDA851987 GMV851986:GMW851987 GWR851986:GWS851987 HGN851986:HGO851987 HQJ851986:HQK851987 IAF851986:IAG851987 IKB851986:IKC851987 ITX851986:ITY851987 JDT851986:JDU851987 JNP851986:JNQ851987 JXL851986:JXM851987 KHH851986:KHI851987 KRD851986:KRE851987 LAZ851986:LBA851987 LKV851986:LKW851987 LUR851986:LUS851987 MEN851986:MEO851987 MOJ851986:MOK851987 MYF851986:MYG851987 NIB851986:NIC851987 NRX851986:NRY851987 OBT851986:OBU851987 OLP851986:OLQ851987 OVL851986:OVM851987 PFH851986:PFI851987 PPD851986:PPE851987 PYZ851986:PZA851987 QIV851986:QIW851987 QSR851986:QSS851987 RCN851986:RCO851987 RMJ851986:RMK851987 RWF851986:RWG851987 SGB851986:SGC851987 SPX851986:SPY851987 SZT851986:SZU851987 TJP851986:TJQ851987 TTL851986:TTM851987 UDH851986:UDI851987 UND851986:UNE851987 UWZ851986:UXA851987 VGV851986:VGW851987 VQR851986:VQS851987 WAN851986:WAO851987 WKJ851986:WKK851987 WUF851986:WUG851987 M917521:N917522 HT917522:HU917523 RP917522:RQ917523 ABL917522:ABM917523 ALH917522:ALI917523 AVD917522:AVE917523 BEZ917522:BFA917523 BOV917522:BOW917523 BYR917522:BYS917523 CIN917522:CIO917523 CSJ917522:CSK917523 DCF917522:DCG917523 DMB917522:DMC917523 DVX917522:DVY917523 EFT917522:EFU917523 EPP917522:EPQ917523 EZL917522:EZM917523 FJH917522:FJI917523 FTD917522:FTE917523 GCZ917522:GDA917523 GMV917522:GMW917523 GWR917522:GWS917523 HGN917522:HGO917523 HQJ917522:HQK917523 IAF917522:IAG917523 IKB917522:IKC917523 ITX917522:ITY917523 JDT917522:JDU917523 JNP917522:JNQ917523 JXL917522:JXM917523 KHH917522:KHI917523 KRD917522:KRE917523 LAZ917522:LBA917523 LKV917522:LKW917523 LUR917522:LUS917523 MEN917522:MEO917523 MOJ917522:MOK917523 MYF917522:MYG917523 NIB917522:NIC917523 NRX917522:NRY917523 OBT917522:OBU917523 OLP917522:OLQ917523 OVL917522:OVM917523 PFH917522:PFI917523 PPD917522:PPE917523 PYZ917522:PZA917523 QIV917522:QIW917523 QSR917522:QSS917523 RCN917522:RCO917523 RMJ917522:RMK917523 RWF917522:RWG917523 SGB917522:SGC917523 SPX917522:SPY917523 SZT917522:SZU917523 TJP917522:TJQ917523 TTL917522:TTM917523 UDH917522:UDI917523 UND917522:UNE917523 UWZ917522:UXA917523 VGV917522:VGW917523 VQR917522:VQS917523 WAN917522:WAO917523 WKJ917522:WKK917523 WUF917522:WUG917523 M983057:N983058 HT983058:HU983059 RP983058:RQ983059 ABL983058:ABM983059 ALH983058:ALI983059 AVD983058:AVE983059 BEZ983058:BFA983059 BOV983058:BOW983059 BYR983058:BYS983059 CIN983058:CIO983059 CSJ983058:CSK983059 DCF983058:DCG983059 DMB983058:DMC983059 DVX983058:DVY983059 EFT983058:EFU983059 EPP983058:EPQ983059 EZL983058:EZM983059 FJH983058:FJI983059 FTD983058:FTE983059 GCZ983058:GDA983059 GMV983058:GMW983059 GWR983058:GWS983059 HGN983058:HGO983059 HQJ983058:HQK983059 IAF983058:IAG983059 IKB983058:IKC983059 ITX983058:ITY983059 JDT983058:JDU983059 JNP983058:JNQ983059 JXL983058:JXM983059 KHH983058:KHI983059 KRD983058:KRE983059 LAZ983058:LBA983059 LKV983058:LKW983059 LUR983058:LUS983059 MEN983058:MEO983059 MOJ983058:MOK983059 MYF983058:MYG983059 NIB983058:NIC983059 NRX983058:NRY983059 OBT983058:OBU983059 OLP983058:OLQ983059 OVL983058:OVM983059 PFH983058:PFI983059 PPD983058:PPE983059 PYZ983058:PZA983059 QIV983058:QIW983059 QSR983058:QSS983059 RCN983058:RCO983059 RMJ983058:RMK983059 RWF983058:RWG983059 SGB983058:SGC983059 SPX983058:SPY983059 SZT983058:SZU983059 TJP983058:TJQ983059 TTL983058:TTM983059 UDH983058:UDI983059 UND983058:UNE983059 UWZ983058:UXA983059 VGV983058:VGW983059 VQR983058:VQS983059 WAN983058:WAO983059 WKJ983058:WKK983059 WUF983058:WUG983059 L65550 HS65551 RO65551 ABK65551 ALG65551 AVC65551 BEY65551 BOU65551 BYQ65551 CIM65551 CSI65551 DCE65551 DMA65551 DVW65551 EFS65551 EPO65551 EZK65551 FJG65551 FTC65551 GCY65551 GMU65551 GWQ65551 HGM65551 HQI65551 IAE65551 IKA65551 ITW65551 JDS65551 JNO65551 JXK65551 KHG65551 KRC65551 LAY65551 LKU65551 LUQ65551 MEM65551 MOI65551 MYE65551 NIA65551 NRW65551 OBS65551 OLO65551 OVK65551 PFG65551 PPC65551 PYY65551 QIU65551 QSQ65551 RCM65551 RMI65551 RWE65551 SGA65551 SPW65551 SZS65551 TJO65551 TTK65551 UDG65551 UNC65551 UWY65551 VGU65551 VQQ65551 WAM65551 WKI65551 WUE65551 L131086 HS131087 RO131087 ABK131087 ALG131087 AVC131087 BEY131087 BOU131087 BYQ131087 CIM131087 CSI131087 DCE131087 DMA131087 DVW131087 EFS131087 EPO131087 EZK131087 FJG131087 FTC131087 GCY131087 GMU131087 GWQ131087 HGM131087 HQI131087 IAE131087 IKA131087 ITW131087 JDS131087 JNO131087 JXK131087 KHG131087 KRC131087 LAY131087 LKU131087 LUQ131087 MEM131087 MOI131087 MYE131087 NIA131087 NRW131087 OBS131087 OLO131087 OVK131087 PFG131087 PPC131087 PYY131087 QIU131087 QSQ131087 RCM131087 RMI131087 RWE131087 SGA131087 SPW131087 SZS131087 TJO131087 TTK131087 UDG131087 UNC131087 UWY131087 VGU131087 VQQ131087 WAM131087 WKI131087 WUE131087 L196622 HS196623 RO196623 ABK196623 ALG196623 AVC196623 BEY196623 BOU196623 BYQ196623 CIM196623 CSI196623 DCE196623 DMA196623 DVW196623 EFS196623 EPO196623 EZK196623 FJG196623 FTC196623 GCY196623 GMU196623 GWQ196623 HGM196623 HQI196623 IAE196623 IKA196623 ITW196623 JDS196623 JNO196623 JXK196623 KHG196623 KRC196623 LAY196623 LKU196623 LUQ196623 MEM196623 MOI196623 MYE196623 NIA196623 NRW196623 OBS196623 OLO196623 OVK196623 PFG196623 PPC196623 PYY196623 QIU196623 QSQ196623 RCM196623 RMI196623 RWE196623 SGA196623 SPW196623 SZS196623 TJO196623 TTK196623 UDG196623 UNC196623 UWY196623 VGU196623 VQQ196623 WAM196623 WKI196623 WUE196623 L262158 HS262159 RO262159 ABK262159 ALG262159 AVC262159 BEY262159 BOU262159 BYQ262159 CIM262159 CSI262159 DCE262159 DMA262159 DVW262159 EFS262159 EPO262159 EZK262159 FJG262159 FTC262159 GCY262159 GMU262159 GWQ262159 HGM262159 HQI262159 IAE262159 IKA262159 ITW262159 JDS262159 JNO262159 JXK262159 KHG262159 KRC262159 LAY262159 LKU262159 LUQ262159 MEM262159 MOI262159 MYE262159 NIA262159 NRW262159 OBS262159 OLO262159 OVK262159 PFG262159 PPC262159 PYY262159 QIU262159 QSQ262159 RCM262159 RMI262159 RWE262159 SGA262159 SPW262159 SZS262159 TJO262159 TTK262159 UDG262159 UNC262159 UWY262159 VGU262159 VQQ262159 WAM262159 WKI262159 WUE262159 L327694 HS327695 RO327695 ABK327695 ALG327695 AVC327695 BEY327695 BOU327695 BYQ327695 CIM327695 CSI327695 DCE327695 DMA327695 DVW327695 EFS327695 EPO327695 EZK327695 FJG327695 FTC327695 GCY327695 GMU327695 GWQ327695 HGM327695 HQI327695 IAE327695 IKA327695 ITW327695 JDS327695 JNO327695 JXK327695 KHG327695 KRC327695 LAY327695 LKU327695 LUQ327695 MEM327695 MOI327695 MYE327695 NIA327695 NRW327695 OBS327695 OLO327695 OVK327695 PFG327695 PPC327695 PYY327695 QIU327695 QSQ327695 RCM327695 RMI327695 RWE327695 SGA327695 SPW327695 SZS327695 TJO327695 TTK327695 UDG327695 UNC327695 UWY327695 VGU327695 VQQ327695 WAM327695 WKI327695 WUE327695 L393230 HS393231 RO393231 ABK393231 ALG393231 AVC393231 BEY393231 BOU393231 BYQ393231 CIM393231 CSI393231 DCE393231 DMA393231 DVW393231 EFS393231 EPO393231 EZK393231 FJG393231 FTC393231 GCY393231 GMU393231 GWQ393231 HGM393231 HQI393231 IAE393231 IKA393231 ITW393231 JDS393231 JNO393231 JXK393231 KHG393231 KRC393231 LAY393231 LKU393231 LUQ393231 MEM393231 MOI393231 MYE393231 NIA393231 NRW393231 OBS393231 OLO393231 OVK393231 PFG393231 PPC393231 PYY393231 QIU393231 QSQ393231 RCM393231 RMI393231 RWE393231 SGA393231 SPW393231 SZS393231 TJO393231 TTK393231 UDG393231 UNC393231 UWY393231 VGU393231 VQQ393231 WAM393231 WKI393231 WUE393231 L458766 HS458767 RO458767 ABK458767 ALG458767 AVC458767 BEY458767 BOU458767 BYQ458767 CIM458767 CSI458767 DCE458767 DMA458767 DVW458767 EFS458767 EPO458767 EZK458767 FJG458767 FTC458767 GCY458767 GMU458767 GWQ458767 HGM458767 HQI458767 IAE458767 IKA458767 ITW458767 JDS458767 JNO458767 JXK458767 KHG458767 KRC458767 LAY458767 LKU458767 LUQ458767 MEM458767 MOI458767 MYE458767 NIA458767 NRW458767 OBS458767 OLO458767 OVK458767 PFG458767 PPC458767 PYY458767 QIU458767 QSQ458767 RCM458767 RMI458767 RWE458767 SGA458767 SPW458767 SZS458767 TJO458767 TTK458767 UDG458767 UNC458767 UWY458767 VGU458767 VQQ458767 WAM458767 WKI458767 WUE458767 L524302 HS524303 RO524303 ABK524303 ALG524303 AVC524303 BEY524303 BOU524303 BYQ524303 CIM524303 CSI524303 DCE524303 DMA524303 DVW524303 EFS524303 EPO524303 EZK524303 FJG524303 FTC524303 GCY524303 GMU524303 GWQ524303 HGM524303 HQI524303 IAE524303 IKA524303 ITW524303 JDS524303 JNO524303 JXK524303 KHG524303 KRC524303 LAY524303 LKU524303 LUQ524303 MEM524303 MOI524303 MYE524303 NIA524303 NRW524303 OBS524303 OLO524303 OVK524303 PFG524303 PPC524303 PYY524303 QIU524303 QSQ524303 RCM524303 RMI524303 RWE524303 SGA524303 SPW524303 SZS524303 TJO524303 TTK524303 UDG524303 UNC524303 UWY524303 VGU524303 VQQ524303 WAM524303 WKI524303 WUE524303 L589838 HS589839 RO589839 ABK589839 ALG589839 AVC589839 BEY589839 BOU589839 BYQ589839 CIM589839 CSI589839 DCE589839 DMA589839 DVW589839 EFS589839 EPO589839 EZK589839 FJG589839 FTC589839 GCY589839 GMU589839 GWQ589839 HGM589839 HQI589839 IAE589839 IKA589839 ITW589839 JDS589839 JNO589839 JXK589839 KHG589839 KRC589839 LAY589839 LKU589839 LUQ589839 MEM589839 MOI589839 MYE589839 NIA589839 NRW589839 OBS589839 OLO589839 OVK589839 PFG589839 PPC589839 PYY589839 QIU589839 QSQ589839 RCM589839 RMI589839 RWE589839 SGA589839 SPW589839 SZS589839 TJO589839 TTK589839 UDG589839 UNC589839 UWY589839 VGU589839 VQQ589839 WAM589839 WKI589839 WUE589839 L655374 HS655375 RO655375 ABK655375 ALG655375 AVC655375 BEY655375 BOU655375 BYQ655375 CIM655375 CSI655375 DCE655375 DMA655375 DVW655375 EFS655375 EPO655375 EZK655375 FJG655375 FTC655375 GCY655375 GMU655375 GWQ655375 HGM655375 HQI655375 IAE655375 IKA655375 ITW655375 JDS655375 JNO655375 JXK655375 KHG655375 KRC655375 LAY655375 LKU655375 LUQ655375 MEM655375 MOI655375 MYE655375 NIA655375 NRW655375 OBS655375 OLO655375 OVK655375 PFG655375 PPC655375 PYY655375 QIU655375 QSQ655375 RCM655375 RMI655375 RWE655375 SGA655375 SPW655375 SZS655375 TJO655375 TTK655375 UDG655375 UNC655375 UWY655375 VGU655375 VQQ655375 WAM655375 WKI655375 WUE655375 L720910 HS720911 RO720911 ABK720911 ALG720911 AVC720911 BEY720911 BOU720911 BYQ720911 CIM720911 CSI720911 DCE720911 DMA720911 DVW720911 EFS720911 EPO720911 EZK720911 FJG720911 FTC720911 GCY720911 GMU720911 GWQ720911 HGM720911 HQI720911 IAE720911 IKA720911 ITW720911 JDS720911 JNO720911 JXK720911 KHG720911 KRC720911 LAY720911 LKU720911 LUQ720911 MEM720911 MOI720911 MYE720911 NIA720911 NRW720911 OBS720911 OLO720911 OVK720911 PFG720911 PPC720911 PYY720911 QIU720911 QSQ720911 RCM720911 RMI720911 RWE720911 SGA720911 SPW720911 SZS720911 TJO720911 TTK720911 UDG720911 UNC720911 UWY720911 VGU720911 VQQ720911 WAM720911 WKI720911 WUE720911 L786446 HS786447 RO786447 ABK786447 ALG786447 AVC786447 BEY786447 BOU786447 BYQ786447 CIM786447 CSI786447 DCE786447 DMA786447 DVW786447 EFS786447 EPO786447 EZK786447 FJG786447 FTC786447 GCY786447 GMU786447 GWQ786447 HGM786447 HQI786447 IAE786447 IKA786447 ITW786447 JDS786447 JNO786447 JXK786447 KHG786447 KRC786447 LAY786447 LKU786447 LUQ786447 MEM786447 MOI786447 MYE786447 NIA786447 NRW786447 OBS786447 OLO786447 OVK786447 PFG786447 PPC786447 PYY786447 QIU786447 QSQ786447 RCM786447 RMI786447 RWE786447 SGA786447 SPW786447 SZS786447 TJO786447 TTK786447 UDG786447 UNC786447 UWY786447 VGU786447 VQQ786447 WAM786447 WKI786447 WUE786447 L851982 HS851983 RO851983 ABK851983 ALG851983 AVC851983 BEY851983 BOU851983 BYQ851983 CIM851983 CSI851983 DCE851983 DMA851983 DVW851983 EFS851983 EPO851983 EZK851983 FJG851983 FTC851983 GCY851983 GMU851983 GWQ851983 HGM851983 HQI851983 IAE851983 IKA851983 ITW851983 JDS851983 JNO851983 JXK851983 KHG851983 KRC851983 LAY851983 LKU851983 LUQ851983 MEM851983 MOI851983 MYE851983 NIA851983 NRW851983 OBS851983 OLO851983 OVK851983 PFG851983 PPC851983 PYY851983 QIU851983 QSQ851983 RCM851983 RMI851983 RWE851983 SGA851983 SPW851983 SZS851983 TJO851983 TTK851983 UDG851983 UNC851983 UWY851983 VGU851983 VQQ851983 WAM851983 WKI851983 WUE851983 L917518 HS917519 RO917519 ABK917519 ALG917519 AVC917519 BEY917519 BOU917519 BYQ917519 CIM917519 CSI917519 DCE917519 DMA917519 DVW917519 EFS917519 EPO917519 EZK917519 FJG917519 FTC917519 GCY917519 GMU917519 GWQ917519 HGM917519 HQI917519 IAE917519 IKA917519 ITW917519 JDS917519 JNO917519 JXK917519 KHG917519 KRC917519 LAY917519 LKU917519 LUQ917519 MEM917519 MOI917519 MYE917519 NIA917519 NRW917519 OBS917519 OLO917519 OVK917519 PFG917519 PPC917519 PYY917519 QIU917519 QSQ917519 RCM917519 RMI917519 RWE917519 SGA917519 SPW917519 SZS917519 TJO917519 TTK917519 UDG917519 UNC917519 UWY917519 VGU917519 VQQ917519 WAM917519 WKI917519 WUE917519 L983054 HS983055 RO983055 ABK983055 ALG983055 AVC983055 BEY983055 BOU983055 BYQ983055 CIM983055 CSI983055 DCE983055 DMA983055 DVW983055 EFS983055 EPO983055 EZK983055 FJG983055 FTC983055 GCY983055 GMU983055 GWQ983055 HGM983055 HQI983055 IAE983055 IKA983055 ITW983055 JDS983055 JNO983055 JXK983055 KHG983055 KRC983055 LAY983055 LKU983055 LUQ983055 MEM983055 MOI983055 MYE983055 NIA983055 NRW983055 OBS983055 OLO983055 OVK983055 PFG983055 PPC983055 PYY983055 QIU983055 QSQ983055 RCM983055 RMI983055 RWE983055 SGA983055 SPW983055 SZS983055 TJO983055 TTK983055 UDG983055 UNC983055 UWY983055 VGU983055 VQQ983055 WAM983055 WKI983055 WUE983055 O65550:O65554 HV65551:HV65555 RR65551:RR65555 ABN65551:ABN65555 ALJ65551:ALJ65555 AVF65551:AVF65555 BFB65551:BFB65555 BOX65551:BOX65555 BYT65551:BYT65555 CIP65551:CIP65555 CSL65551:CSL65555 DCH65551:DCH65555 DMD65551:DMD65555 DVZ65551:DVZ65555 EFV65551:EFV65555 EPR65551:EPR65555 EZN65551:EZN65555 FJJ65551:FJJ65555 FTF65551:FTF65555 GDB65551:GDB65555 GMX65551:GMX65555 GWT65551:GWT65555 HGP65551:HGP65555 HQL65551:HQL65555 IAH65551:IAH65555 IKD65551:IKD65555 ITZ65551:ITZ65555 JDV65551:JDV65555 JNR65551:JNR65555 JXN65551:JXN65555 KHJ65551:KHJ65555 KRF65551:KRF65555 LBB65551:LBB65555 LKX65551:LKX65555 LUT65551:LUT65555 MEP65551:MEP65555 MOL65551:MOL65555 MYH65551:MYH65555 NID65551:NID65555 NRZ65551:NRZ65555 OBV65551:OBV65555 OLR65551:OLR65555 OVN65551:OVN65555 PFJ65551:PFJ65555 PPF65551:PPF65555 PZB65551:PZB65555 QIX65551:QIX65555 QST65551:QST65555 RCP65551:RCP65555 RML65551:RML65555 RWH65551:RWH65555 SGD65551:SGD65555 SPZ65551:SPZ65555 SZV65551:SZV65555 TJR65551:TJR65555 TTN65551:TTN65555 UDJ65551:UDJ65555 UNF65551:UNF65555 UXB65551:UXB65555 VGX65551:VGX65555 VQT65551:VQT65555 WAP65551:WAP65555 WKL65551:WKL65555 WUH65551:WUH65555 O131086:O131090 HV131087:HV131091 RR131087:RR131091 ABN131087:ABN131091 ALJ131087:ALJ131091 AVF131087:AVF131091 BFB131087:BFB131091 BOX131087:BOX131091 BYT131087:BYT131091 CIP131087:CIP131091 CSL131087:CSL131091 DCH131087:DCH131091 DMD131087:DMD131091 DVZ131087:DVZ131091 EFV131087:EFV131091 EPR131087:EPR131091 EZN131087:EZN131091 FJJ131087:FJJ131091 FTF131087:FTF131091 GDB131087:GDB131091 GMX131087:GMX131091 GWT131087:GWT131091 HGP131087:HGP131091 HQL131087:HQL131091 IAH131087:IAH131091 IKD131087:IKD131091 ITZ131087:ITZ131091 JDV131087:JDV131091 JNR131087:JNR131091 JXN131087:JXN131091 KHJ131087:KHJ131091 KRF131087:KRF131091 LBB131087:LBB131091 LKX131087:LKX131091 LUT131087:LUT131091 MEP131087:MEP131091 MOL131087:MOL131091 MYH131087:MYH131091 NID131087:NID131091 NRZ131087:NRZ131091 OBV131087:OBV131091 OLR131087:OLR131091 OVN131087:OVN131091 PFJ131087:PFJ131091 PPF131087:PPF131091 PZB131087:PZB131091 QIX131087:QIX131091 QST131087:QST131091 RCP131087:RCP131091 RML131087:RML131091 RWH131087:RWH131091 SGD131087:SGD131091 SPZ131087:SPZ131091 SZV131087:SZV131091 TJR131087:TJR131091 TTN131087:TTN131091 UDJ131087:UDJ131091 UNF131087:UNF131091 UXB131087:UXB131091 VGX131087:VGX131091 VQT131087:VQT131091 WAP131087:WAP131091 WKL131087:WKL131091 WUH131087:WUH131091 O196622:O196626 HV196623:HV196627 RR196623:RR196627 ABN196623:ABN196627 ALJ196623:ALJ196627 AVF196623:AVF196627 BFB196623:BFB196627 BOX196623:BOX196627 BYT196623:BYT196627 CIP196623:CIP196627 CSL196623:CSL196627 DCH196623:DCH196627 DMD196623:DMD196627 DVZ196623:DVZ196627 EFV196623:EFV196627 EPR196623:EPR196627 EZN196623:EZN196627 FJJ196623:FJJ196627 FTF196623:FTF196627 GDB196623:GDB196627 GMX196623:GMX196627 GWT196623:GWT196627 HGP196623:HGP196627 HQL196623:HQL196627 IAH196623:IAH196627 IKD196623:IKD196627 ITZ196623:ITZ196627 JDV196623:JDV196627 JNR196623:JNR196627 JXN196623:JXN196627 KHJ196623:KHJ196627 KRF196623:KRF196627 LBB196623:LBB196627 LKX196623:LKX196627 LUT196623:LUT196627 MEP196623:MEP196627 MOL196623:MOL196627 MYH196623:MYH196627 NID196623:NID196627 NRZ196623:NRZ196627 OBV196623:OBV196627 OLR196623:OLR196627 OVN196623:OVN196627 PFJ196623:PFJ196627 PPF196623:PPF196627 PZB196623:PZB196627 QIX196623:QIX196627 QST196623:QST196627 RCP196623:RCP196627 RML196623:RML196627 RWH196623:RWH196627 SGD196623:SGD196627 SPZ196623:SPZ196627 SZV196623:SZV196627 TJR196623:TJR196627 TTN196623:TTN196627 UDJ196623:UDJ196627 UNF196623:UNF196627 UXB196623:UXB196627 VGX196623:VGX196627 VQT196623:VQT196627 WAP196623:WAP196627 WKL196623:WKL196627 WUH196623:WUH196627 O262158:O262162 HV262159:HV262163 RR262159:RR262163 ABN262159:ABN262163 ALJ262159:ALJ262163 AVF262159:AVF262163 BFB262159:BFB262163 BOX262159:BOX262163 BYT262159:BYT262163 CIP262159:CIP262163 CSL262159:CSL262163 DCH262159:DCH262163 DMD262159:DMD262163 DVZ262159:DVZ262163 EFV262159:EFV262163 EPR262159:EPR262163 EZN262159:EZN262163 FJJ262159:FJJ262163 FTF262159:FTF262163 GDB262159:GDB262163 GMX262159:GMX262163 GWT262159:GWT262163 HGP262159:HGP262163 HQL262159:HQL262163 IAH262159:IAH262163 IKD262159:IKD262163 ITZ262159:ITZ262163 JDV262159:JDV262163 JNR262159:JNR262163 JXN262159:JXN262163 KHJ262159:KHJ262163 KRF262159:KRF262163 LBB262159:LBB262163 LKX262159:LKX262163 LUT262159:LUT262163 MEP262159:MEP262163 MOL262159:MOL262163 MYH262159:MYH262163 NID262159:NID262163 NRZ262159:NRZ262163 OBV262159:OBV262163 OLR262159:OLR262163 OVN262159:OVN262163 PFJ262159:PFJ262163 PPF262159:PPF262163 PZB262159:PZB262163 QIX262159:QIX262163 QST262159:QST262163 RCP262159:RCP262163 RML262159:RML262163 RWH262159:RWH262163 SGD262159:SGD262163 SPZ262159:SPZ262163 SZV262159:SZV262163 TJR262159:TJR262163 TTN262159:TTN262163 UDJ262159:UDJ262163 UNF262159:UNF262163 UXB262159:UXB262163 VGX262159:VGX262163 VQT262159:VQT262163 WAP262159:WAP262163 WKL262159:WKL262163 WUH262159:WUH262163 O327694:O327698 HV327695:HV327699 RR327695:RR327699 ABN327695:ABN327699 ALJ327695:ALJ327699 AVF327695:AVF327699 BFB327695:BFB327699 BOX327695:BOX327699 BYT327695:BYT327699 CIP327695:CIP327699 CSL327695:CSL327699 DCH327695:DCH327699 DMD327695:DMD327699 DVZ327695:DVZ327699 EFV327695:EFV327699 EPR327695:EPR327699 EZN327695:EZN327699 FJJ327695:FJJ327699 FTF327695:FTF327699 GDB327695:GDB327699 GMX327695:GMX327699 GWT327695:GWT327699 HGP327695:HGP327699 HQL327695:HQL327699 IAH327695:IAH327699 IKD327695:IKD327699 ITZ327695:ITZ327699 JDV327695:JDV327699 JNR327695:JNR327699 JXN327695:JXN327699 KHJ327695:KHJ327699 KRF327695:KRF327699 LBB327695:LBB327699 LKX327695:LKX327699 LUT327695:LUT327699 MEP327695:MEP327699 MOL327695:MOL327699 MYH327695:MYH327699 NID327695:NID327699 NRZ327695:NRZ327699 OBV327695:OBV327699 OLR327695:OLR327699 OVN327695:OVN327699 PFJ327695:PFJ327699 PPF327695:PPF327699 PZB327695:PZB327699 QIX327695:QIX327699 QST327695:QST327699 RCP327695:RCP327699 RML327695:RML327699 RWH327695:RWH327699 SGD327695:SGD327699 SPZ327695:SPZ327699 SZV327695:SZV327699 TJR327695:TJR327699 TTN327695:TTN327699 UDJ327695:UDJ327699 UNF327695:UNF327699 UXB327695:UXB327699 VGX327695:VGX327699 VQT327695:VQT327699 WAP327695:WAP327699 WKL327695:WKL327699 WUH327695:WUH327699 O393230:O393234 HV393231:HV393235 RR393231:RR393235 ABN393231:ABN393235 ALJ393231:ALJ393235 AVF393231:AVF393235 BFB393231:BFB393235 BOX393231:BOX393235 BYT393231:BYT393235 CIP393231:CIP393235 CSL393231:CSL393235 DCH393231:DCH393235 DMD393231:DMD393235 DVZ393231:DVZ393235 EFV393231:EFV393235 EPR393231:EPR393235 EZN393231:EZN393235 FJJ393231:FJJ393235 FTF393231:FTF393235 GDB393231:GDB393235 GMX393231:GMX393235 GWT393231:GWT393235 HGP393231:HGP393235 HQL393231:HQL393235 IAH393231:IAH393235 IKD393231:IKD393235 ITZ393231:ITZ393235 JDV393231:JDV393235 JNR393231:JNR393235 JXN393231:JXN393235 KHJ393231:KHJ393235 KRF393231:KRF393235 LBB393231:LBB393235 LKX393231:LKX393235 LUT393231:LUT393235 MEP393231:MEP393235 MOL393231:MOL393235 MYH393231:MYH393235 NID393231:NID393235 NRZ393231:NRZ393235 OBV393231:OBV393235 OLR393231:OLR393235 OVN393231:OVN393235 PFJ393231:PFJ393235 PPF393231:PPF393235 PZB393231:PZB393235 QIX393231:QIX393235 QST393231:QST393235 RCP393231:RCP393235 RML393231:RML393235 RWH393231:RWH393235 SGD393231:SGD393235 SPZ393231:SPZ393235 SZV393231:SZV393235 TJR393231:TJR393235 TTN393231:TTN393235 UDJ393231:UDJ393235 UNF393231:UNF393235 UXB393231:UXB393235 VGX393231:VGX393235 VQT393231:VQT393235 WAP393231:WAP393235 WKL393231:WKL393235 WUH393231:WUH393235 O458766:O458770 HV458767:HV458771 RR458767:RR458771 ABN458767:ABN458771 ALJ458767:ALJ458771 AVF458767:AVF458771 BFB458767:BFB458771 BOX458767:BOX458771 BYT458767:BYT458771 CIP458767:CIP458771 CSL458767:CSL458771 DCH458767:DCH458771 DMD458767:DMD458771 DVZ458767:DVZ458771 EFV458767:EFV458771 EPR458767:EPR458771 EZN458767:EZN458771 FJJ458767:FJJ458771 FTF458767:FTF458771 GDB458767:GDB458771 GMX458767:GMX458771 GWT458767:GWT458771 HGP458767:HGP458771 HQL458767:HQL458771 IAH458767:IAH458771 IKD458767:IKD458771 ITZ458767:ITZ458771 JDV458767:JDV458771 JNR458767:JNR458771 JXN458767:JXN458771 KHJ458767:KHJ458771 KRF458767:KRF458771 LBB458767:LBB458771 LKX458767:LKX458771 LUT458767:LUT458771 MEP458767:MEP458771 MOL458767:MOL458771 MYH458767:MYH458771 NID458767:NID458771 NRZ458767:NRZ458771 OBV458767:OBV458771 OLR458767:OLR458771 OVN458767:OVN458771 PFJ458767:PFJ458771 PPF458767:PPF458771 PZB458767:PZB458771 QIX458767:QIX458771 QST458767:QST458771 RCP458767:RCP458771 RML458767:RML458771 RWH458767:RWH458771 SGD458767:SGD458771 SPZ458767:SPZ458771 SZV458767:SZV458771 TJR458767:TJR458771 TTN458767:TTN458771 UDJ458767:UDJ458771 UNF458767:UNF458771 UXB458767:UXB458771 VGX458767:VGX458771 VQT458767:VQT458771 WAP458767:WAP458771 WKL458767:WKL458771 WUH458767:WUH458771 O524302:O524306 HV524303:HV524307 RR524303:RR524307 ABN524303:ABN524307 ALJ524303:ALJ524307 AVF524303:AVF524307 BFB524303:BFB524307 BOX524303:BOX524307 BYT524303:BYT524307 CIP524303:CIP524307 CSL524303:CSL524307 DCH524303:DCH524307 DMD524303:DMD524307 DVZ524303:DVZ524307 EFV524303:EFV524307 EPR524303:EPR524307 EZN524303:EZN524307 FJJ524303:FJJ524307 FTF524303:FTF524307 GDB524303:GDB524307 GMX524303:GMX524307 GWT524303:GWT524307 HGP524303:HGP524307 HQL524303:HQL524307 IAH524303:IAH524307 IKD524303:IKD524307 ITZ524303:ITZ524307 JDV524303:JDV524307 JNR524303:JNR524307 JXN524303:JXN524307 KHJ524303:KHJ524307 KRF524303:KRF524307 LBB524303:LBB524307 LKX524303:LKX524307 LUT524303:LUT524307 MEP524303:MEP524307 MOL524303:MOL524307 MYH524303:MYH524307 NID524303:NID524307 NRZ524303:NRZ524307 OBV524303:OBV524307 OLR524303:OLR524307 OVN524303:OVN524307 PFJ524303:PFJ524307 PPF524303:PPF524307 PZB524303:PZB524307 QIX524303:QIX524307 QST524303:QST524307 RCP524303:RCP524307 RML524303:RML524307 RWH524303:RWH524307 SGD524303:SGD524307 SPZ524303:SPZ524307 SZV524303:SZV524307 TJR524303:TJR524307 TTN524303:TTN524307 UDJ524303:UDJ524307 UNF524303:UNF524307 UXB524303:UXB524307 VGX524303:VGX524307 VQT524303:VQT524307 WAP524303:WAP524307 WKL524303:WKL524307 WUH524303:WUH524307 O589838:O589842 HV589839:HV589843 RR589839:RR589843 ABN589839:ABN589843 ALJ589839:ALJ589843 AVF589839:AVF589843 BFB589839:BFB589843 BOX589839:BOX589843 BYT589839:BYT589843 CIP589839:CIP589843 CSL589839:CSL589843 DCH589839:DCH589843 DMD589839:DMD589843 DVZ589839:DVZ589843 EFV589839:EFV589843 EPR589839:EPR589843 EZN589839:EZN589843 FJJ589839:FJJ589843 FTF589839:FTF589843 GDB589839:GDB589843 GMX589839:GMX589843 GWT589839:GWT589843 HGP589839:HGP589843 HQL589839:HQL589843 IAH589839:IAH589843 IKD589839:IKD589843 ITZ589839:ITZ589843 JDV589839:JDV589843 JNR589839:JNR589843 JXN589839:JXN589843 KHJ589839:KHJ589843 KRF589839:KRF589843 LBB589839:LBB589843 LKX589839:LKX589843 LUT589839:LUT589843 MEP589839:MEP589843 MOL589839:MOL589843 MYH589839:MYH589843 NID589839:NID589843 NRZ589839:NRZ589843 OBV589839:OBV589843 OLR589839:OLR589843 OVN589839:OVN589843 PFJ589839:PFJ589843 PPF589839:PPF589843 PZB589839:PZB589843 QIX589839:QIX589843 QST589839:QST589843 RCP589839:RCP589843 RML589839:RML589843 RWH589839:RWH589843 SGD589839:SGD589843 SPZ589839:SPZ589843 SZV589839:SZV589843 TJR589839:TJR589843 TTN589839:TTN589843 UDJ589839:UDJ589843 UNF589839:UNF589843 UXB589839:UXB589843 VGX589839:VGX589843 VQT589839:VQT589843 WAP589839:WAP589843 WKL589839:WKL589843 WUH589839:WUH589843 O655374:O655378 HV655375:HV655379 RR655375:RR655379 ABN655375:ABN655379 ALJ655375:ALJ655379 AVF655375:AVF655379 BFB655375:BFB655379 BOX655375:BOX655379 BYT655375:BYT655379 CIP655375:CIP655379 CSL655375:CSL655379 DCH655375:DCH655379 DMD655375:DMD655379 DVZ655375:DVZ655379 EFV655375:EFV655379 EPR655375:EPR655379 EZN655375:EZN655379 FJJ655375:FJJ655379 FTF655375:FTF655379 GDB655375:GDB655379 GMX655375:GMX655379 GWT655375:GWT655379 HGP655375:HGP655379 HQL655375:HQL655379 IAH655375:IAH655379 IKD655375:IKD655379 ITZ655375:ITZ655379 JDV655375:JDV655379 JNR655375:JNR655379 JXN655375:JXN655379 KHJ655375:KHJ655379 KRF655375:KRF655379 LBB655375:LBB655379 LKX655375:LKX655379 LUT655375:LUT655379 MEP655375:MEP655379 MOL655375:MOL655379 MYH655375:MYH655379 NID655375:NID655379 NRZ655375:NRZ655379 OBV655375:OBV655379 OLR655375:OLR655379 OVN655375:OVN655379 PFJ655375:PFJ655379 PPF655375:PPF655379 PZB655375:PZB655379 QIX655375:QIX655379 QST655375:QST655379 RCP655375:RCP655379 RML655375:RML655379 RWH655375:RWH655379 SGD655375:SGD655379 SPZ655375:SPZ655379 SZV655375:SZV655379 TJR655375:TJR655379 TTN655375:TTN655379 UDJ655375:UDJ655379 UNF655375:UNF655379 UXB655375:UXB655379 VGX655375:VGX655379 VQT655375:VQT655379 WAP655375:WAP655379 WKL655375:WKL655379 WUH655375:WUH655379 O720910:O720914 HV720911:HV720915 RR720911:RR720915 ABN720911:ABN720915 ALJ720911:ALJ720915 AVF720911:AVF720915 BFB720911:BFB720915 BOX720911:BOX720915 BYT720911:BYT720915 CIP720911:CIP720915 CSL720911:CSL720915 DCH720911:DCH720915 DMD720911:DMD720915 DVZ720911:DVZ720915 EFV720911:EFV720915 EPR720911:EPR720915 EZN720911:EZN720915 FJJ720911:FJJ720915 FTF720911:FTF720915 GDB720911:GDB720915 GMX720911:GMX720915 GWT720911:GWT720915 HGP720911:HGP720915 HQL720911:HQL720915 IAH720911:IAH720915 IKD720911:IKD720915 ITZ720911:ITZ720915 JDV720911:JDV720915 JNR720911:JNR720915 JXN720911:JXN720915 KHJ720911:KHJ720915 KRF720911:KRF720915 LBB720911:LBB720915 LKX720911:LKX720915 LUT720911:LUT720915 MEP720911:MEP720915 MOL720911:MOL720915 MYH720911:MYH720915 NID720911:NID720915 NRZ720911:NRZ720915 OBV720911:OBV720915 OLR720911:OLR720915 OVN720911:OVN720915 PFJ720911:PFJ720915 PPF720911:PPF720915 PZB720911:PZB720915 QIX720911:QIX720915 QST720911:QST720915 RCP720911:RCP720915 RML720911:RML720915 RWH720911:RWH720915 SGD720911:SGD720915 SPZ720911:SPZ720915 SZV720911:SZV720915 TJR720911:TJR720915 TTN720911:TTN720915 UDJ720911:UDJ720915 UNF720911:UNF720915 UXB720911:UXB720915 VGX720911:VGX720915 VQT720911:VQT720915 WAP720911:WAP720915 WKL720911:WKL720915 WUH720911:WUH720915 O786446:O786450 HV786447:HV786451 RR786447:RR786451 ABN786447:ABN786451 ALJ786447:ALJ786451 AVF786447:AVF786451 BFB786447:BFB786451 BOX786447:BOX786451 BYT786447:BYT786451 CIP786447:CIP786451 CSL786447:CSL786451 DCH786447:DCH786451 DMD786447:DMD786451 DVZ786447:DVZ786451 EFV786447:EFV786451 EPR786447:EPR786451 EZN786447:EZN786451 FJJ786447:FJJ786451 FTF786447:FTF786451 GDB786447:GDB786451 GMX786447:GMX786451 GWT786447:GWT786451 HGP786447:HGP786451 HQL786447:HQL786451 IAH786447:IAH786451 IKD786447:IKD786451 ITZ786447:ITZ786451 JDV786447:JDV786451 JNR786447:JNR786451 JXN786447:JXN786451 KHJ786447:KHJ786451 KRF786447:KRF786451 LBB786447:LBB786451 LKX786447:LKX786451 LUT786447:LUT786451 MEP786447:MEP786451 MOL786447:MOL786451 MYH786447:MYH786451 NID786447:NID786451 NRZ786447:NRZ786451 OBV786447:OBV786451 OLR786447:OLR786451 OVN786447:OVN786451 PFJ786447:PFJ786451 PPF786447:PPF786451 PZB786447:PZB786451 QIX786447:QIX786451 QST786447:QST786451 RCP786447:RCP786451 RML786447:RML786451 RWH786447:RWH786451 SGD786447:SGD786451 SPZ786447:SPZ786451 SZV786447:SZV786451 TJR786447:TJR786451 TTN786447:TTN786451 UDJ786447:UDJ786451 UNF786447:UNF786451 UXB786447:UXB786451 VGX786447:VGX786451 VQT786447:VQT786451 WAP786447:WAP786451 WKL786447:WKL786451 WUH786447:WUH786451 O851982:O851986 HV851983:HV851987 RR851983:RR851987 ABN851983:ABN851987 ALJ851983:ALJ851987 AVF851983:AVF851987 BFB851983:BFB851987 BOX851983:BOX851987 BYT851983:BYT851987 CIP851983:CIP851987 CSL851983:CSL851987 DCH851983:DCH851987 DMD851983:DMD851987 DVZ851983:DVZ851987 EFV851983:EFV851987 EPR851983:EPR851987 EZN851983:EZN851987 FJJ851983:FJJ851987 FTF851983:FTF851987 GDB851983:GDB851987 GMX851983:GMX851987 GWT851983:GWT851987 HGP851983:HGP851987 HQL851983:HQL851987 IAH851983:IAH851987 IKD851983:IKD851987 ITZ851983:ITZ851987 JDV851983:JDV851987 JNR851983:JNR851987 JXN851983:JXN851987 KHJ851983:KHJ851987 KRF851983:KRF851987 LBB851983:LBB851987 LKX851983:LKX851987 LUT851983:LUT851987 MEP851983:MEP851987 MOL851983:MOL851987 MYH851983:MYH851987 NID851983:NID851987 NRZ851983:NRZ851987 OBV851983:OBV851987 OLR851983:OLR851987 OVN851983:OVN851987 PFJ851983:PFJ851987 PPF851983:PPF851987 PZB851983:PZB851987 QIX851983:QIX851987 QST851983:QST851987 RCP851983:RCP851987 RML851983:RML851987 RWH851983:RWH851987 SGD851983:SGD851987 SPZ851983:SPZ851987 SZV851983:SZV851987 TJR851983:TJR851987 TTN851983:TTN851987 UDJ851983:UDJ851987 UNF851983:UNF851987 UXB851983:UXB851987 VGX851983:VGX851987 VQT851983:VQT851987 WAP851983:WAP851987 WKL851983:WKL851987 WUH851983:WUH851987 O917518:O917522 HV917519:HV917523 RR917519:RR917523 ABN917519:ABN917523 ALJ917519:ALJ917523 AVF917519:AVF917523 BFB917519:BFB917523 BOX917519:BOX917523 BYT917519:BYT917523 CIP917519:CIP917523 CSL917519:CSL917523 DCH917519:DCH917523 DMD917519:DMD917523 DVZ917519:DVZ917523 EFV917519:EFV917523 EPR917519:EPR917523 EZN917519:EZN917523 FJJ917519:FJJ917523 FTF917519:FTF917523 GDB917519:GDB917523 GMX917519:GMX917523 GWT917519:GWT917523 HGP917519:HGP917523 HQL917519:HQL917523 IAH917519:IAH917523 IKD917519:IKD917523 ITZ917519:ITZ917523 JDV917519:JDV917523 JNR917519:JNR917523 JXN917519:JXN917523 KHJ917519:KHJ917523 KRF917519:KRF917523 LBB917519:LBB917523 LKX917519:LKX917523 LUT917519:LUT917523 MEP917519:MEP917523 MOL917519:MOL917523 MYH917519:MYH917523 NID917519:NID917523 NRZ917519:NRZ917523 OBV917519:OBV917523 OLR917519:OLR917523 OVN917519:OVN917523 PFJ917519:PFJ917523 PPF917519:PPF917523 PZB917519:PZB917523 QIX917519:QIX917523 QST917519:QST917523 RCP917519:RCP917523 RML917519:RML917523 RWH917519:RWH917523 SGD917519:SGD917523 SPZ917519:SPZ917523 SZV917519:SZV917523 TJR917519:TJR917523 TTN917519:TTN917523 UDJ917519:UDJ917523 UNF917519:UNF917523 UXB917519:UXB917523 VGX917519:VGX917523 VQT917519:VQT917523 WAP917519:WAP917523 WKL917519:WKL917523 WUH917519:WUH917523 O983054:O983058 HV983055:HV983059 RR983055:RR983059 ABN983055:ABN983059 ALJ983055:ALJ983059 AVF983055:AVF983059 BFB983055:BFB983059 BOX983055:BOX983059 BYT983055:BYT983059 CIP983055:CIP983059 CSL983055:CSL983059 DCH983055:DCH983059 DMD983055:DMD983059 DVZ983055:DVZ983059 EFV983055:EFV983059 EPR983055:EPR983059 EZN983055:EZN983059 FJJ983055:FJJ983059 FTF983055:FTF983059 GDB983055:GDB983059 GMX983055:GMX983059 GWT983055:GWT983059 HGP983055:HGP983059 HQL983055:HQL983059 IAH983055:IAH983059 IKD983055:IKD983059 ITZ983055:ITZ983059 JDV983055:JDV983059 JNR983055:JNR983059 JXN983055:JXN983059 KHJ983055:KHJ983059 KRF983055:KRF983059 LBB983055:LBB983059 LKX983055:LKX983059 LUT983055:LUT983059 MEP983055:MEP983059 MOL983055:MOL983059 MYH983055:MYH983059 NID983055:NID983059 NRZ983055:NRZ983059 OBV983055:OBV983059 OLR983055:OLR983059 OVN983055:OVN983059 PFJ983055:PFJ983059 PPF983055:PPF983059 PZB983055:PZB983059 QIX983055:QIX983059 QST983055:QST983059 RCP983055:RCP983059 RML983055:RML983059 RWH983055:RWH983059 SGD983055:SGD983059 SPZ983055:SPZ983059 SZV983055:SZV983059 TJR983055:TJR983059 TTN983055:TTN983059 UDJ983055:UDJ983059 UNF983055:UNF983059 UXB983055:UXB983059 VGX983055:VGX983059 VQT983055:VQT983059 WAP983055:WAP983059 WKL983055:WKL983059 WUH983055:WUH983059 HW65554:IK65555 RS65554:SG65555 ABO65554:ACC65555 ALK65554:ALY65555 AVG65554:AVU65555 BFC65554:BFQ65555 BOY65554:BPM65555 BYU65554:BZI65555 CIQ65554:CJE65555 CSM65554:CTA65555 DCI65554:DCW65555 DME65554:DMS65555 DWA65554:DWO65555 EFW65554:EGK65555 EPS65554:EQG65555 EZO65554:FAC65555 FJK65554:FJY65555 FTG65554:FTU65555 GDC65554:GDQ65555 GMY65554:GNM65555 GWU65554:GXI65555 HGQ65554:HHE65555 HQM65554:HRA65555 IAI65554:IAW65555 IKE65554:IKS65555 IUA65554:IUO65555 JDW65554:JEK65555 JNS65554:JOG65555 JXO65554:JYC65555 KHK65554:KHY65555 KRG65554:KRU65555 LBC65554:LBQ65555 LKY65554:LLM65555 LUU65554:LVI65555 MEQ65554:MFE65555 MOM65554:MPA65555 MYI65554:MYW65555 NIE65554:NIS65555 NSA65554:NSO65555 OBW65554:OCK65555 OLS65554:OMG65555 OVO65554:OWC65555 PFK65554:PFY65555 PPG65554:PPU65555 PZC65554:PZQ65555 QIY65554:QJM65555 QSU65554:QTI65555 RCQ65554:RDE65555 RMM65554:RNA65555 RWI65554:RWW65555 SGE65554:SGS65555 SQA65554:SQO65555 SZW65554:TAK65555 TJS65554:TKG65555 TTO65554:TUC65555 UDK65554:UDY65555 UNG65554:UNU65555 UXC65554:UXQ65555 VGY65554:VHM65555 VQU65554:VRI65555 WAQ65554:WBE65555 WKM65554:WLA65555 WUI65554:WUW65555 HW131090:IK131091 RS131090:SG131091 ABO131090:ACC131091 ALK131090:ALY131091 AVG131090:AVU131091 BFC131090:BFQ131091 BOY131090:BPM131091 BYU131090:BZI131091 CIQ131090:CJE131091 CSM131090:CTA131091 DCI131090:DCW131091 DME131090:DMS131091 DWA131090:DWO131091 EFW131090:EGK131091 EPS131090:EQG131091 EZO131090:FAC131091 FJK131090:FJY131091 FTG131090:FTU131091 GDC131090:GDQ131091 GMY131090:GNM131091 GWU131090:GXI131091 HGQ131090:HHE131091 HQM131090:HRA131091 IAI131090:IAW131091 IKE131090:IKS131091 IUA131090:IUO131091 JDW131090:JEK131091 JNS131090:JOG131091 JXO131090:JYC131091 KHK131090:KHY131091 KRG131090:KRU131091 LBC131090:LBQ131091 LKY131090:LLM131091 LUU131090:LVI131091 MEQ131090:MFE131091 MOM131090:MPA131091 MYI131090:MYW131091 NIE131090:NIS131091 NSA131090:NSO131091 OBW131090:OCK131091 OLS131090:OMG131091 OVO131090:OWC131091 PFK131090:PFY131091 PPG131090:PPU131091 PZC131090:PZQ131091 QIY131090:QJM131091 QSU131090:QTI131091 RCQ131090:RDE131091 RMM131090:RNA131091 RWI131090:RWW131091 SGE131090:SGS131091 SQA131090:SQO131091 SZW131090:TAK131091 TJS131090:TKG131091 TTO131090:TUC131091 UDK131090:UDY131091 UNG131090:UNU131091 UXC131090:UXQ131091 VGY131090:VHM131091 VQU131090:VRI131091 WAQ131090:WBE131091 WKM131090:WLA131091 WUI131090:WUW131091 HW196626:IK196627 RS196626:SG196627 ABO196626:ACC196627 ALK196626:ALY196627 AVG196626:AVU196627 BFC196626:BFQ196627 BOY196626:BPM196627 BYU196626:BZI196627 CIQ196626:CJE196627 CSM196626:CTA196627 DCI196626:DCW196627 DME196626:DMS196627 DWA196626:DWO196627 EFW196626:EGK196627 EPS196626:EQG196627 EZO196626:FAC196627 FJK196626:FJY196627 FTG196626:FTU196627 GDC196626:GDQ196627 GMY196626:GNM196627 GWU196626:GXI196627 HGQ196626:HHE196627 HQM196626:HRA196627 IAI196626:IAW196627 IKE196626:IKS196627 IUA196626:IUO196627 JDW196626:JEK196627 JNS196626:JOG196627 JXO196626:JYC196627 KHK196626:KHY196627 KRG196626:KRU196627 LBC196626:LBQ196627 LKY196626:LLM196627 LUU196626:LVI196627 MEQ196626:MFE196627 MOM196626:MPA196627 MYI196626:MYW196627 NIE196626:NIS196627 NSA196626:NSO196627 OBW196626:OCK196627 OLS196626:OMG196627 OVO196626:OWC196627 PFK196626:PFY196627 PPG196626:PPU196627 PZC196626:PZQ196627 QIY196626:QJM196627 QSU196626:QTI196627 RCQ196626:RDE196627 RMM196626:RNA196627 RWI196626:RWW196627 SGE196626:SGS196627 SQA196626:SQO196627 SZW196626:TAK196627 TJS196626:TKG196627 TTO196626:TUC196627 UDK196626:UDY196627 UNG196626:UNU196627 UXC196626:UXQ196627 VGY196626:VHM196627 VQU196626:VRI196627 WAQ196626:WBE196627 WKM196626:WLA196627 WUI196626:WUW196627 HW262162:IK262163 RS262162:SG262163 ABO262162:ACC262163 ALK262162:ALY262163 AVG262162:AVU262163 BFC262162:BFQ262163 BOY262162:BPM262163 BYU262162:BZI262163 CIQ262162:CJE262163 CSM262162:CTA262163 DCI262162:DCW262163 DME262162:DMS262163 DWA262162:DWO262163 EFW262162:EGK262163 EPS262162:EQG262163 EZO262162:FAC262163 FJK262162:FJY262163 FTG262162:FTU262163 GDC262162:GDQ262163 GMY262162:GNM262163 GWU262162:GXI262163 HGQ262162:HHE262163 HQM262162:HRA262163 IAI262162:IAW262163 IKE262162:IKS262163 IUA262162:IUO262163 JDW262162:JEK262163 JNS262162:JOG262163 JXO262162:JYC262163 KHK262162:KHY262163 KRG262162:KRU262163 LBC262162:LBQ262163 LKY262162:LLM262163 LUU262162:LVI262163 MEQ262162:MFE262163 MOM262162:MPA262163 MYI262162:MYW262163 NIE262162:NIS262163 NSA262162:NSO262163 OBW262162:OCK262163 OLS262162:OMG262163 OVO262162:OWC262163 PFK262162:PFY262163 PPG262162:PPU262163 PZC262162:PZQ262163 QIY262162:QJM262163 QSU262162:QTI262163 RCQ262162:RDE262163 RMM262162:RNA262163 RWI262162:RWW262163 SGE262162:SGS262163 SQA262162:SQO262163 SZW262162:TAK262163 TJS262162:TKG262163 TTO262162:TUC262163 UDK262162:UDY262163 UNG262162:UNU262163 UXC262162:UXQ262163 VGY262162:VHM262163 VQU262162:VRI262163 WAQ262162:WBE262163 WKM262162:WLA262163 WUI262162:WUW262163 HW327698:IK327699 RS327698:SG327699 ABO327698:ACC327699 ALK327698:ALY327699 AVG327698:AVU327699 BFC327698:BFQ327699 BOY327698:BPM327699 BYU327698:BZI327699 CIQ327698:CJE327699 CSM327698:CTA327699 DCI327698:DCW327699 DME327698:DMS327699 DWA327698:DWO327699 EFW327698:EGK327699 EPS327698:EQG327699 EZO327698:FAC327699 FJK327698:FJY327699 FTG327698:FTU327699 GDC327698:GDQ327699 GMY327698:GNM327699 GWU327698:GXI327699 HGQ327698:HHE327699 HQM327698:HRA327699 IAI327698:IAW327699 IKE327698:IKS327699 IUA327698:IUO327699 JDW327698:JEK327699 JNS327698:JOG327699 JXO327698:JYC327699 KHK327698:KHY327699 KRG327698:KRU327699 LBC327698:LBQ327699 LKY327698:LLM327699 LUU327698:LVI327699 MEQ327698:MFE327699 MOM327698:MPA327699 MYI327698:MYW327699 NIE327698:NIS327699 NSA327698:NSO327699 OBW327698:OCK327699 OLS327698:OMG327699 OVO327698:OWC327699 PFK327698:PFY327699 PPG327698:PPU327699 PZC327698:PZQ327699 QIY327698:QJM327699 QSU327698:QTI327699 RCQ327698:RDE327699 RMM327698:RNA327699 RWI327698:RWW327699 SGE327698:SGS327699 SQA327698:SQO327699 SZW327698:TAK327699 TJS327698:TKG327699 TTO327698:TUC327699 UDK327698:UDY327699 UNG327698:UNU327699 UXC327698:UXQ327699 VGY327698:VHM327699 VQU327698:VRI327699 WAQ327698:WBE327699 WKM327698:WLA327699 WUI327698:WUW327699 HW393234:IK393235 RS393234:SG393235 ABO393234:ACC393235 ALK393234:ALY393235 AVG393234:AVU393235 BFC393234:BFQ393235 BOY393234:BPM393235 BYU393234:BZI393235 CIQ393234:CJE393235 CSM393234:CTA393235 DCI393234:DCW393235 DME393234:DMS393235 DWA393234:DWO393235 EFW393234:EGK393235 EPS393234:EQG393235 EZO393234:FAC393235 FJK393234:FJY393235 FTG393234:FTU393235 GDC393234:GDQ393235 GMY393234:GNM393235 GWU393234:GXI393235 HGQ393234:HHE393235 HQM393234:HRA393235 IAI393234:IAW393235 IKE393234:IKS393235 IUA393234:IUO393235 JDW393234:JEK393235 JNS393234:JOG393235 JXO393234:JYC393235 KHK393234:KHY393235 KRG393234:KRU393235 LBC393234:LBQ393235 LKY393234:LLM393235 LUU393234:LVI393235 MEQ393234:MFE393235 MOM393234:MPA393235 MYI393234:MYW393235 NIE393234:NIS393235 NSA393234:NSO393235 OBW393234:OCK393235 OLS393234:OMG393235 OVO393234:OWC393235 PFK393234:PFY393235 PPG393234:PPU393235 PZC393234:PZQ393235 QIY393234:QJM393235 QSU393234:QTI393235 RCQ393234:RDE393235 RMM393234:RNA393235 RWI393234:RWW393235 SGE393234:SGS393235 SQA393234:SQO393235 SZW393234:TAK393235 TJS393234:TKG393235 TTO393234:TUC393235 UDK393234:UDY393235 UNG393234:UNU393235 UXC393234:UXQ393235 VGY393234:VHM393235 VQU393234:VRI393235 WAQ393234:WBE393235 WKM393234:WLA393235 WUI393234:WUW393235 HW458770:IK458771 RS458770:SG458771 ABO458770:ACC458771 ALK458770:ALY458771 AVG458770:AVU458771 BFC458770:BFQ458771 BOY458770:BPM458771 BYU458770:BZI458771 CIQ458770:CJE458771 CSM458770:CTA458771 DCI458770:DCW458771 DME458770:DMS458771 DWA458770:DWO458771 EFW458770:EGK458771 EPS458770:EQG458771 EZO458770:FAC458771 FJK458770:FJY458771 FTG458770:FTU458771 GDC458770:GDQ458771 GMY458770:GNM458771 GWU458770:GXI458771 HGQ458770:HHE458771 HQM458770:HRA458771 IAI458770:IAW458771 IKE458770:IKS458771 IUA458770:IUO458771 JDW458770:JEK458771 JNS458770:JOG458771 JXO458770:JYC458771 KHK458770:KHY458771 KRG458770:KRU458771 LBC458770:LBQ458771 LKY458770:LLM458771 LUU458770:LVI458771 MEQ458770:MFE458771 MOM458770:MPA458771 MYI458770:MYW458771 NIE458770:NIS458771 NSA458770:NSO458771 OBW458770:OCK458771 OLS458770:OMG458771 OVO458770:OWC458771 PFK458770:PFY458771 PPG458770:PPU458771 PZC458770:PZQ458771 QIY458770:QJM458771 QSU458770:QTI458771 RCQ458770:RDE458771 RMM458770:RNA458771 RWI458770:RWW458771 SGE458770:SGS458771 SQA458770:SQO458771 SZW458770:TAK458771 TJS458770:TKG458771 TTO458770:TUC458771 UDK458770:UDY458771 UNG458770:UNU458771 UXC458770:UXQ458771 VGY458770:VHM458771 VQU458770:VRI458771 WAQ458770:WBE458771 WKM458770:WLA458771 WUI458770:WUW458771 HW524306:IK524307 RS524306:SG524307 ABO524306:ACC524307 ALK524306:ALY524307 AVG524306:AVU524307 BFC524306:BFQ524307 BOY524306:BPM524307 BYU524306:BZI524307 CIQ524306:CJE524307 CSM524306:CTA524307 DCI524306:DCW524307 DME524306:DMS524307 DWA524306:DWO524307 EFW524306:EGK524307 EPS524306:EQG524307 EZO524306:FAC524307 FJK524306:FJY524307 FTG524306:FTU524307 GDC524306:GDQ524307 GMY524306:GNM524307 GWU524306:GXI524307 HGQ524306:HHE524307 HQM524306:HRA524307 IAI524306:IAW524307 IKE524306:IKS524307 IUA524306:IUO524307 JDW524306:JEK524307 JNS524306:JOG524307 JXO524306:JYC524307 KHK524306:KHY524307 KRG524306:KRU524307 LBC524306:LBQ524307 LKY524306:LLM524307 LUU524306:LVI524307 MEQ524306:MFE524307 MOM524306:MPA524307 MYI524306:MYW524307 NIE524306:NIS524307 NSA524306:NSO524307 OBW524306:OCK524307 OLS524306:OMG524307 OVO524306:OWC524307 PFK524306:PFY524307 PPG524306:PPU524307 PZC524306:PZQ524307 QIY524306:QJM524307 QSU524306:QTI524307 RCQ524306:RDE524307 RMM524306:RNA524307 RWI524306:RWW524307 SGE524306:SGS524307 SQA524306:SQO524307 SZW524306:TAK524307 TJS524306:TKG524307 TTO524306:TUC524307 UDK524306:UDY524307 UNG524306:UNU524307 UXC524306:UXQ524307 VGY524306:VHM524307 VQU524306:VRI524307 WAQ524306:WBE524307 WKM524306:WLA524307 WUI524306:WUW524307 HW589842:IK589843 RS589842:SG589843 ABO589842:ACC589843 ALK589842:ALY589843 AVG589842:AVU589843 BFC589842:BFQ589843 BOY589842:BPM589843 BYU589842:BZI589843 CIQ589842:CJE589843 CSM589842:CTA589843 DCI589842:DCW589843 DME589842:DMS589843 DWA589842:DWO589843 EFW589842:EGK589843 EPS589842:EQG589843 EZO589842:FAC589843 FJK589842:FJY589843 FTG589842:FTU589843 GDC589842:GDQ589843 GMY589842:GNM589843 GWU589842:GXI589843 HGQ589842:HHE589843 HQM589842:HRA589843 IAI589842:IAW589843 IKE589842:IKS589843 IUA589842:IUO589843 JDW589842:JEK589843 JNS589842:JOG589843 JXO589842:JYC589843 KHK589842:KHY589843 KRG589842:KRU589843 LBC589842:LBQ589843 LKY589842:LLM589843 LUU589842:LVI589843 MEQ589842:MFE589843 MOM589842:MPA589843 MYI589842:MYW589843 NIE589842:NIS589843 NSA589842:NSO589843 OBW589842:OCK589843 OLS589842:OMG589843 OVO589842:OWC589843 PFK589842:PFY589843 PPG589842:PPU589843 PZC589842:PZQ589843 QIY589842:QJM589843 QSU589842:QTI589843 RCQ589842:RDE589843 RMM589842:RNA589843 RWI589842:RWW589843 SGE589842:SGS589843 SQA589842:SQO589843 SZW589842:TAK589843 TJS589842:TKG589843 TTO589842:TUC589843 UDK589842:UDY589843 UNG589842:UNU589843 UXC589842:UXQ589843 VGY589842:VHM589843 VQU589842:VRI589843 WAQ589842:WBE589843 WKM589842:WLA589843 WUI589842:WUW589843 HW655378:IK655379 RS655378:SG655379 ABO655378:ACC655379 ALK655378:ALY655379 AVG655378:AVU655379 BFC655378:BFQ655379 BOY655378:BPM655379 BYU655378:BZI655379 CIQ655378:CJE655379 CSM655378:CTA655379 DCI655378:DCW655379 DME655378:DMS655379 DWA655378:DWO655379 EFW655378:EGK655379 EPS655378:EQG655379 EZO655378:FAC655379 FJK655378:FJY655379 FTG655378:FTU655379 GDC655378:GDQ655379 GMY655378:GNM655379 GWU655378:GXI655379 HGQ655378:HHE655379 HQM655378:HRA655379 IAI655378:IAW655379 IKE655378:IKS655379 IUA655378:IUO655379 JDW655378:JEK655379 JNS655378:JOG655379 JXO655378:JYC655379 KHK655378:KHY655379 KRG655378:KRU655379 LBC655378:LBQ655379 LKY655378:LLM655379 LUU655378:LVI655379 MEQ655378:MFE655379 MOM655378:MPA655379 MYI655378:MYW655379 NIE655378:NIS655379 NSA655378:NSO655379 OBW655378:OCK655379 OLS655378:OMG655379 OVO655378:OWC655379 PFK655378:PFY655379 PPG655378:PPU655379 PZC655378:PZQ655379 QIY655378:QJM655379 QSU655378:QTI655379 RCQ655378:RDE655379 RMM655378:RNA655379 RWI655378:RWW655379 SGE655378:SGS655379 SQA655378:SQO655379 SZW655378:TAK655379 TJS655378:TKG655379 TTO655378:TUC655379 UDK655378:UDY655379 UNG655378:UNU655379 UXC655378:UXQ655379 VGY655378:VHM655379 VQU655378:VRI655379 WAQ655378:WBE655379 WKM655378:WLA655379 WUI655378:WUW655379 HW720914:IK720915 RS720914:SG720915 ABO720914:ACC720915 ALK720914:ALY720915 AVG720914:AVU720915 BFC720914:BFQ720915 BOY720914:BPM720915 BYU720914:BZI720915 CIQ720914:CJE720915 CSM720914:CTA720915 DCI720914:DCW720915 DME720914:DMS720915 DWA720914:DWO720915 EFW720914:EGK720915 EPS720914:EQG720915 EZO720914:FAC720915 FJK720914:FJY720915 FTG720914:FTU720915 GDC720914:GDQ720915 GMY720914:GNM720915 GWU720914:GXI720915 HGQ720914:HHE720915 HQM720914:HRA720915 IAI720914:IAW720915 IKE720914:IKS720915 IUA720914:IUO720915 JDW720914:JEK720915 JNS720914:JOG720915 JXO720914:JYC720915 KHK720914:KHY720915 KRG720914:KRU720915 LBC720914:LBQ720915 LKY720914:LLM720915 LUU720914:LVI720915 MEQ720914:MFE720915 MOM720914:MPA720915 MYI720914:MYW720915 NIE720914:NIS720915 NSA720914:NSO720915 OBW720914:OCK720915 OLS720914:OMG720915 OVO720914:OWC720915 PFK720914:PFY720915 PPG720914:PPU720915 PZC720914:PZQ720915 QIY720914:QJM720915 QSU720914:QTI720915 RCQ720914:RDE720915 RMM720914:RNA720915 RWI720914:RWW720915 SGE720914:SGS720915 SQA720914:SQO720915 SZW720914:TAK720915 TJS720914:TKG720915 TTO720914:TUC720915 UDK720914:UDY720915 UNG720914:UNU720915 UXC720914:UXQ720915 VGY720914:VHM720915 VQU720914:VRI720915 WAQ720914:WBE720915 WKM720914:WLA720915 WUI720914:WUW720915 HW786450:IK786451 RS786450:SG786451 ABO786450:ACC786451 ALK786450:ALY786451 AVG786450:AVU786451 BFC786450:BFQ786451 BOY786450:BPM786451 BYU786450:BZI786451 CIQ786450:CJE786451 CSM786450:CTA786451 DCI786450:DCW786451 DME786450:DMS786451 DWA786450:DWO786451 EFW786450:EGK786451 EPS786450:EQG786451 EZO786450:FAC786451 FJK786450:FJY786451 FTG786450:FTU786451 GDC786450:GDQ786451 GMY786450:GNM786451 GWU786450:GXI786451 HGQ786450:HHE786451 HQM786450:HRA786451 IAI786450:IAW786451 IKE786450:IKS786451 IUA786450:IUO786451 JDW786450:JEK786451 JNS786450:JOG786451 JXO786450:JYC786451 KHK786450:KHY786451 KRG786450:KRU786451 LBC786450:LBQ786451 LKY786450:LLM786451 LUU786450:LVI786451 MEQ786450:MFE786451 MOM786450:MPA786451 MYI786450:MYW786451 NIE786450:NIS786451 NSA786450:NSO786451 OBW786450:OCK786451 OLS786450:OMG786451 OVO786450:OWC786451 PFK786450:PFY786451 PPG786450:PPU786451 PZC786450:PZQ786451 QIY786450:QJM786451 QSU786450:QTI786451 RCQ786450:RDE786451 RMM786450:RNA786451 RWI786450:RWW786451 SGE786450:SGS786451 SQA786450:SQO786451 SZW786450:TAK786451 TJS786450:TKG786451 TTO786450:TUC786451 UDK786450:UDY786451 UNG786450:UNU786451 UXC786450:UXQ786451 VGY786450:VHM786451 VQU786450:VRI786451 WAQ786450:WBE786451 WKM786450:WLA786451 WUI786450:WUW786451 HW851986:IK851987 RS851986:SG851987 ABO851986:ACC851987 ALK851986:ALY851987 AVG851986:AVU851987 BFC851986:BFQ851987 BOY851986:BPM851987 BYU851986:BZI851987 CIQ851986:CJE851987 CSM851986:CTA851987 DCI851986:DCW851987 DME851986:DMS851987 DWA851986:DWO851987 EFW851986:EGK851987 EPS851986:EQG851987 EZO851986:FAC851987 FJK851986:FJY851987 FTG851986:FTU851987 GDC851986:GDQ851987 GMY851986:GNM851987 GWU851986:GXI851987 HGQ851986:HHE851987 HQM851986:HRA851987 IAI851986:IAW851987 IKE851986:IKS851987 IUA851986:IUO851987 JDW851986:JEK851987 JNS851986:JOG851987 JXO851986:JYC851987 KHK851986:KHY851987 KRG851986:KRU851987 LBC851986:LBQ851987 LKY851986:LLM851987 LUU851986:LVI851987 MEQ851986:MFE851987 MOM851986:MPA851987 MYI851986:MYW851987 NIE851986:NIS851987 NSA851986:NSO851987 OBW851986:OCK851987 OLS851986:OMG851987 OVO851986:OWC851987 PFK851986:PFY851987 PPG851986:PPU851987 PZC851986:PZQ851987 QIY851986:QJM851987 QSU851986:QTI851987 RCQ851986:RDE851987 RMM851986:RNA851987 RWI851986:RWW851987 SGE851986:SGS851987 SQA851986:SQO851987 SZW851986:TAK851987 TJS851986:TKG851987 TTO851986:TUC851987 UDK851986:UDY851987 UNG851986:UNU851987 UXC851986:UXQ851987 VGY851986:VHM851987 VQU851986:VRI851987 WAQ851986:WBE851987 WKM851986:WLA851987 WUI851986:WUW851987 HW917522:IK917523 RS917522:SG917523 ABO917522:ACC917523 ALK917522:ALY917523 AVG917522:AVU917523 BFC917522:BFQ917523 BOY917522:BPM917523 BYU917522:BZI917523 CIQ917522:CJE917523 CSM917522:CTA917523 DCI917522:DCW917523 DME917522:DMS917523 DWA917522:DWO917523 EFW917522:EGK917523 EPS917522:EQG917523 EZO917522:FAC917523 FJK917522:FJY917523 FTG917522:FTU917523 GDC917522:GDQ917523 GMY917522:GNM917523 GWU917522:GXI917523 HGQ917522:HHE917523 HQM917522:HRA917523 IAI917522:IAW917523 IKE917522:IKS917523 IUA917522:IUO917523 JDW917522:JEK917523 JNS917522:JOG917523 JXO917522:JYC917523 KHK917522:KHY917523 KRG917522:KRU917523 LBC917522:LBQ917523 LKY917522:LLM917523 LUU917522:LVI917523 MEQ917522:MFE917523 MOM917522:MPA917523 MYI917522:MYW917523 NIE917522:NIS917523 NSA917522:NSO917523 OBW917522:OCK917523 OLS917522:OMG917523 OVO917522:OWC917523 PFK917522:PFY917523 PPG917522:PPU917523 PZC917522:PZQ917523 QIY917522:QJM917523 QSU917522:QTI917523 RCQ917522:RDE917523 RMM917522:RNA917523 RWI917522:RWW917523 SGE917522:SGS917523 SQA917522:SQO917523 SZW917522:TAK917523 TJS917522:TKG917523 TTO917522:TUC917523 UDK917522:UDY917523 UNG917522:UNU917523 UXC917522:UXQ917523 VGY917522:VHM917523 VQU917522:VRI917523 WAQ917522:WBE917523 WKM917522:WLA917523 WUI917522:WUW917523 HW983058:IK983059 RS983058:SG983059 ABO983058:ACC983059 ALK983058:ALY983059 AVG983058:AVU983059 BFC983058:BFQ983059 BOY983058:BPM983059 BYU983058:BZI983059 CIQ983058:CJE983059 CSM983058:CTA983059 DCI983058:DCW983059 DME983058:DMS983059 DWA983058:DWO983059 EFW983058:EGK983059 EPS983058:EQG983059 EZO983058:FAC983059 FJK983058:FJY983059 FTG983058:FTU983059 GDC983058:GDQ983059 GMY983058:GNM983059 GWU983058:GXI983059 HGQ983058:HHE983059 HQM983058:HRA983059 IAI983058:IAW983059 IKE983058:IKS983059 IUA983058:IUO983059 JDW983058:JEK983059 JNS983058:JOG983059 JXO983058:JYC983059 KHK983058:KHY983059 KRG983058:KRU983059 LBC983058:LBQ983059 LKY983058:LLM983059 LUU983058:LVI983059 MEQ983058:MFE983059 MOM983058:MPA983059 MYI983058:MYW983059 NIE983058:NIS983059 NSA983058:NSO983059 OBW983058:OCK983059 OLS983058:OMG983059 OVO983058:OWC983059 PFK983058:PFY983059 PPG983058:PPU983059 PZC983058:PZQ983059 QIY983058:QJM983059 QSU983058:QTI983059 RCQ983058:RDE983059 RMM983058:RNA983059 RWI983058:RWW983059 SGE983058:SGS983059 SQA983058:SQO983059 SZW983058:TAK983059 TJS983058:TKG983059 TTO983058:TUC983059 UDK983058:UDY983059 UNG983058:UNU983059 UXC983058:UXQ983059 VGY983058:VHM983059 VQU983058:VRI983059 WAQ983058:WBE983059 WKM983058:WLA983059 WUI983058:WUW983059 HV65546:IK65549 RR65546:SG65549 ABN65546:ACC65549 ALJ65546:ALY65549 AVF65546:AVU65549 BFB65546:BFQ65549 BOX65546:BPM65549 BYT65546:BZI65549 CIP65546:CJE65549 CSL65546:CTA65549 DCH65546:DCW65549 DMD65546:DMS65549 DVZ65546:DWO65549 EFV65546:EGK65549 EPR65546:EQG65549 EZN65546:FAC65549 FJJ65546:FJY65549 FTF65546:FTU65549 GDB65546:GDQ65549 GMX65546:GNM65549 GWT65546:GXI65549 HGP65546:HHE65549 HQL65546:HRA65549 IAH65546:IAW65549 IKD65546:IKS65549 ITZ65546:IUO65549 JDV65546:JEK65549 JNR65546:JOG65549 JXN65546:JYC65549 KHJ65546:KHY65549 KRF65546:KRU65549 LBB65546:LBQ65549 LKX65546:LLM65549 LUT65546:LVI65549 MEP65546:MFE65549 MOL65546:MPA65549 MYH65546:MYW65549 NID65546:NIS65549 NRZ65546:NSO65549 OBV65546:OCK65549 OLR65546:OMG65549 OVN65546:OWC65549 PFJ65546:PFY65549 PPF65546:PPU65549 PZB65546:PZQ65549 QIX65546:QJM65549 QST65546:QTI65549 RCP65546:RDE65549 RML65546:RNA65549 RWH65546:RWW65549 SGD65546:SGS65549 SPZ65546:SQO65549 SZV65546:TAK65549 TJR65546:TKG65549 TTN65546:TUC65549 UDJ65546:UDY65549 UNF65546:UNU65549 UXB65546:UXQ65549 VGX65546:VHM65549 VQT65546:VRI65549 WAP65546:WBE65549 WKL65546:WLA65549 WUH65546:WUW65549 HV131082:IK131085 RR131082:SG131085 ABN131082:ACC131085 ALJ131082:ALY131085 AVF131082:AVU131085 BFB131082:BFQ131085 BOX131082:BPM131085 BYT131082:BZI131085 CIP131082:CJE131085 CSL131082:CTA131085 DCH131082:DCW131085 DMD131082:DMS131085 DVZ131082:DWO131085 EFV131082:EGK131085 EPR131082:EQG131085 EZN131082:FAC131085 FJJ131082:FJY131085 FTF131082:FTU131085 GDB131082:GDQ131085 GMX131082:GNM131085 GWT131082:GXI131085 HGP131082:HHE131085 HQL131082:HRA131085 IAH131082:IAW131085 IKD131082:IKS131085 ITZ131082:IUO131085 JDV131082:JEK131085 JNR131082:JOG131085 JXN131082:JYC131085 KHJ131082:KHY131085 KRF131082:KRU131085 LBB131082:LBQ131085 LKX131082:LLM131085 LUT131082:LVI131085 MEP131082:MFE131085 MOL131082:MPA131085 MYH131082:MYW131085 NID131082:NIS131085 NRZ131082:NSO131085 OBV131082:OCK131085 OLR131082:OMG131085 OVN131082:OWC131085 PFJ131082:PFY131085 PPF131082:PPU131085 PZB131082:PZQ131085 QIX131082:QJM131085 QST131082:QTI131085 RCP131082:RDE131085 RML131082:RNA131085 RWH131082:RWW131085 SGD131082:SGS131085 SPZ131082:SQO131085 SZV131082:TAK131085 TJR131082:TKG131085 TTN131082:TUC131085 UDJ131082:UDY131085 UNF131082:UNU131085 UXB131082:UXQ131085 VGX131082:VHM131085 VQT131082:VRI131085 WAP131082:WBE131085 WKL131082:WLA131085 WUH131082:WUW131085 HV196618:IK196621 RR196618:SG196621 ABN196618:ACC196621 ALJ196618:ALY196621 AVF196618:AVU196621 BFB196618:BFQ196621 BOX196618:BPM196621 BYT196618:BZI196621 CIP196618:CJE196621 CSL196618:CTA196621 DCH196618:DCW196621 DMD196618:DMS196621 DVZ196618:DWO196621 EFV196618:EGK196621 EPR196618:EQG196621 EZN196618:FAC196621 FJJ196618:FJY196621 FTF196618:FTU196621 GDB196618:GDQ196621 GMX196618:GNM196621 GWT196618:GXI196621 HGP196618:HHE196621 HQL196618:HRA196621 IAH196618:IAW196621 IKD196618:IKS196621 ITZ196618:IUO196621 JDV196618:JEK196621 JNR196618:JOG196621 JXN196618:JYC196621 KHJ196618:KHY196621 KRF196618:KRU196621 LBB196618:LBQ196621 LKX196618:LLM196621 LUT196618:LVI196621 MEP196618:MFE196621 MOL196618:MPA196621 MYH196618:MYW196621 NID196618:NIS196621 NRZ196618:NSO196621 OBV196618:OCK196621 OLR196618:OMG196621 OVN196618:OWC196621 PFJ196618:PFY196621 PPF196618:PPU196621 PZB196618:PZQ196621 QIX196618:QJM196621 QST196618:QTI196621 RCP196618:RDE196621 RML196618:RNA196621 RWH196618:RWW196621 SGD196618:SGS196621 SPZ196618:SQO196621 SZV196618:TAK196621 TJR196618:TKG196621 TTN196618:TUC196621 UDJ196618:UDY196621 UNF196618:UNU196621 UXB196618:UXQ196621 VGX196618:VHM196621 VQT196618:VRI196621 WAP196618:WBE196621 WKL196618:WLA196621 WUH196618:WUW196621 HV262154:IK262157 RR262154:SG262157 ABN262154:ACC262157 ALJ262154:ALY262157 AVF262154:AVU262157 BFB262154:BFQ262157 BOX262154:BPM262157 BYT262154:BZI262157 CIP262154:CJE262157 CSL262154:CTA262157 DCH262154:DCW262157 DMD262154:DMS262157 DVZ262154:DWO262157 EFV262154:EGK262157 EPR262154:EQG262157 EZN262154:FAC262157 FJJ262154:FJY262157 FTF262154:FTU262157 GDB262154:GDQ262157 GMX262154:GNM262157 GWT262154:GXI262157 HGP262154:HHE262157 HQL262154:HRA262157 IAH262154:IAW262157 IKD262154:IKS262157 ITZ262154:IUO262157 JDV262154:JEK262157 JNR262154:JOG262157 JXN262154:JYC262157 KHJ262154:KHY262157 KRF262154:KRU262157 LBB262154:LBQ262157 LKX262154:LLM262157 LUT262154:LVI262157 MEP262154:MFE262157 MOL262154:MPA262157 MYH262154:MYW262157 NID262154:NIS262157 NRZ262154:NSO262157 OBV262154:OCK262157 OLR262154:OMG262157 OVN262154:OWC262157 PFJ262154:PFY262157 PPF262154:PPU262157 PZB262154:PZQ262157 QIX262154:QJM262157 QST262154:QTI262157 RCP262154:RDE262157 RML262154:RNA262157 RWH262154:RWW262157 SGD262154:SGS262157 SPZ262154:SQO262157 SZV262154:TAK262157 TJR262154:TKG262157 TTN262154:TUC262157 UDJ262154:UDY262157 UNF262154:UNU262157 UXB262154:UXQ262157 VGX262154:VHM262157 VQT262154:VRI262157 WAP262154:WBE262157 WKL262154:WLA262157 WUH262154:WUW262157 HV327690:IK327693 RR327690:SG327693 ABN327690:ACC327693 ALJ327690:ALY327693 AVF327690:AVU327693 BFB327690:BFQ327693 BOX327690:BPM327693 BYT327690:BZI327693 CIP327690:CJE327693 CSL327690:CTA327693 DCH327690:DCW327693 DMD327690:DMS327693 DVZ327690:DWO327693 EFV327690:EGK327693 EPR327690:EQG327693 EZN327690:FAC327693 FJJ327690:FJY327693 FTF327690:FTU327693 GDB327690:GDQ327693 GMX327690:GNM327693 GWT327690:GXI327693 HGP327690:HHE327693 HQL327690:HRA327693 IAH327690:IAW327693 IKD327690:IKS327693 ITZ327690:IUO327693 JDV327690:JEK327693 JNR327690:JOG327693 JXN327690:JYC327693 KHJ327690:KHY327693 KRF327690:KRU327693 LBB327690:LBQ327693 LKX327690:LLM327693 LUT327690:LVI327693 MEP327690:MFE327693 MOL327690:MPA327693 MYH327690:MYW327693 NID327690:NIS327693 NRZ327690:NSO327693 OBV327690:OCK327693 OLR327690:OMG327693 OVN327690:OWC327693 PFJ327690:PFY327693 PPF327690:PPU327693 PZB327690:PZQ327693 QIX327690:QJM327693 QST327690:QTI327693 RCP327690:RDE327693 RML327690:RNA327693 RWH327690:RWW327693 SGD327690:SGS327693 SPZ327690:SQO327693 SZV327690:TAK327693 TJR327690:TKG327693 TTN327690:TUC327693 UDJ327690:UDY327693 UNF327690:UNU327693 UXB327690:UXQ327693 VGX327690:VHM327693 VQT327690:VRI327693 WAP327690:WBE327693 WKL327690:WLA327693 WUH327690:WUW327693 HV393226:IK393229 RR393226:SG393229 ABN393226:ACC393229 ALJ393226:ALY393229 AVF393226:AVU393229 BFB393226:BFQ393229 BOX393226:BPM393229 BYT393226:BZI393229 CIP393226:CJE393229 CSL393226:CTA393229 DCH393226:DCW393229 DMD393226:DMS393229 DVZ393226:DWO393229 EFV393226:EGK393229 EPR393226:EQG393229 EZN393226:FAC393229 FJJ393226:FJY393229 FTF393226:FTU393229 GDB393226:GDQ393229 GMX393226:GNM393229 GWT393226:GXI393229 HGP393226:HHE393229 HQL393226:HRA393229 IAH393226:IAW393229 IKD393226:IKS393229 ITZ393226:IUO393229 JDV393226:JEK393229 JNR393226:JOG393229 JXN393226:JYC393229 KHJ393226:KHY393229 KRF393226:KRU393229 LBB393226:LBQ393229 LKX393226:LLM393229 LUT393226:LVI393229 MEP393226:MFE393229 MOL393226:MPA393229 MYH393226:MYW393229 NID393226:NIS393229 NRZ393226:NSO393229 OBV393226:OCK393229 OLR393226:OMG393229 OVN393226:OWC393229 PFJ393226:PFY393229 PPF393226:PPU393229 PZB393226:PZQ393229 QIX393226:QJM393229 QST393226:QTI393229 RCP393226:RDE393229 RML393226:RNA393229 RWH393226:RWW393229 SGD393226:SGS393229 SPZ393226:SQO393229 SZV393226:TAK393229 TJR393226:TKG393229 TTN393226:TUC393229 UDJ393226:UDY393229 UNF393226:UNU393229 UXB393226:UXQ393229 VGX393226:VHM393229 VQT393226:VRI393229 WAP393226:WBE393229 WKL393226:WLA393229 WUH393226:WUW393229 HV458762:IK458765 RR458762:SG458765 ABN458762:ACC458765 ALJ458762:ALY458765 AVF458762:AVU458765 BFB458762:BFQ458765 BOX458762:BPM458765 BYT458762:BZI458765 CIP458762:CJE458765 CSL458762:CTA458765 DCH458762:DCW458765 DMD458762:DMS458765 DVZ458762:DWO458765 EFV458762:EGK458765 EPR458762:EQG458765 EZN458762:FAC458765 FJJ458762:FJY458765 FTF458762:FTU458765 GDB458762:GDQ458765 GMX458762:GNM458765 GWT458762:GXI458765 HGP458762:HHE458765 HQL458762:HRA458765 IAH458762:IAW458765 IKD458762:IKS458765 ITZ458762:IUO458765 JDV458762:JEK458765 JNR458762:JOG458765 JXN458762:JYC458765 KHJ458762:KHY458765 KRF458762:KRU458765 LBB458762:LBQ458765 LKX458762:LLM458765 LUT458762:LVI458765 MEP458762:MFE458765 MOL458762:MPA458765 MYH458762:MYW458765 NID458762:NIS458765 NRZ458762:NSO458765 OBV458762:OCK458765 OLR458762:OMG458765 OVN458762:OWC458765 PFJ458762:PFY458765 PPF458762:PPU458765 PZB458762:PZQ458765 QIX458762:QJM458765 QST458762:QTI458765 RCP458762:RDE458765 RML458762:RNA458765 RWH458762:RWW458765 SGD458762:SGS458765 SPZ458762:SQO458765 SZV458762:TAK458765 TJR458762:TKG458765 TTN458762:TUC458765 UDJ458762:UDY458765 UNF458762:UNU458765 UXB458762:UXQ458765 VGX458762:VHM458765 VQT458762:VRI458765 WAP458762:WBE458765 WKL458762:WLA458765 WUH458762:WUW458765 HV524298:IK524301 RR524298:SG524301 ABN524298:ACC524301 ALJ524298:ALY524301 AVF524298:AVU524301 BFB524298:BFQ524301 BOX524298:BPM524301 BYT524298:BZI524301 CIP524298:CJE524301 CSL524298:CTA524301 DCH524298:DCW524301 DMD524298:DMS524301 DVZ524298:DWO524301 EFV524298:EGK524301 EPR524298:EQG524301 EZN524298:FAC524301 FJJ524298:FJY524301 FTF524298:FTU524301 GDB524298:GDQ524301 GMX524298:GNM524301 GWT524298:GXI524301 HGP524298:HHE524301 HQL524298:HRA524301 IAH524298:IAW524301 IKD524298:IKS524301 ITZ524298:IUO524301 JDV524298:JEK524301 JNR524298:JOG524301 JXN524298:JYC524301 KHJ524298:KHY524301 KRF524298:KRU524301 LBB524298:LBQ524301 LKX524298:LLM524301 LUT524298:LVI524301 MEP524298:MFE524301 MOL524298:MPA524301 MYH524298:MYW524301 NID524298:NIS524301 NRZ524298:NSO524301 OBV524298:OCK524301 OLR524298:OMG524301 OVN524298:OWC524301 PFJ524298:PFY524301 PPF524298:PPU524301 PZB524298:PZQ524301 QIX524298:QJM524301 QST524298:QTI524301 RCP524298:RDE524301 RML524298:RNA524301 RWH524298:RWW524301 SGD524298:SGS524301 SPZ524298:SQO524301 SZV524298:TAK524301 TJR524298:TKG524301 TTN524298:TUC524301 UDJ524298:UDY524301 UNF524298:UNU524301 UXB524298:UXQ524301 VGX524298:VHM524301 VQT524298:VRI524301 WAP524298:WBE524301 WKL524298:WLA524301 WUH524298:WUW524301 HV589834:IK589837 RR589834:SG589837 ABN589834:ACC589837 ALJ589834:ALY589837 AVF589834:AVU589837 BFB589834:BFQ589837 BOX589834:BPM589837 BYT589834:BZI589837 CIP589834:CJE589837 CSL589834:CTA589837 DCH589834:DCW589837 DMD589834:DMS589837 DVZ589834:DWO589837 EFV589834:EGK589837 EPR589834:EQG589837 EZN589834:FAC589837 FJJ589834:FJY589837 FTF589834:FTU589837 GDB589834:GDQ589837 GMX589834:GNM589837 GWT589834:GXI589837 HGP589834:HHE589837 HQL589834:HRA589837 IAH589834:IAW589837 IKD589834:IKS589837 ITZ589834:IUO589837 JDV589834:JEK589837 JNR589834:JOG589837 JXN589834:JYC589837 KHJ589834:KHY589837 KRF589834:KRU589837 LBB589834:LBQ589837 LKX589834:LLM589837 LUT589834:LVI589837 MEP589834:MFE589837 MOL589834:MPA589837 MYH589834:MYW589837 NID589834:NIS589837 NRZ589834:NSO589837 OBV589834:OCK589837 OLR589834:OMG589837 OVN589834:OWC589837 PFJ589834:PFY589837 PPF589834:PPU589837 PZB589834:PZQ589837 QIX589834:QJM589837 QST589834:QTI589837 RCP589834:RDE589837 RML589834:RNA589837 RWH589834:RWW589837 SGD589834:SGS589837 SPZ589834:SQO589837 SZV589834:TAK589837 TJR589834:TKG589837 TTN589834:TUC589837 UDJ589834:UDY589837 UNF589834:UNU589837 UXB589834:UXQ589837 VGX589834:VHM589837 VQT589834:VRI589837 WAP589834:WBE589837 WKL589834:WLA589837 WUH589834:WUW589837 HV655370:IK655373 RR655370:SG655373 ABN655370:ACC655373 ALJ655370:ALY655373 AVF655370:AVU655373 BFB655370:BFQ655373 BOX655370:BPM655373 BYT655370:BZI655373 CIP655370:CJE655373 CSL655370:CTA655373 DCH655370:DCW655373 DMD655370:DMS655373 DVZ655370:DWO655373 EFV655370:EGK655373 EPR655370:EQG655373 EZN655370:FAC655373 FJJ655370:FJY655373 FTF655370:FTU655373 GDB655370:GDQ655373 GMX655370:GNM655373 GWT655370:GXI655373 HGP655370:HHE655373 HQL655370:HRA655373 IAH655370:IAW655373 IKD655370:IKS655373 ITZ655370:IUO655373 JDV655370:JEK655373 JNR655370:JOG655373 JXN655370:JYC655373 KHJ655370:KHY655373 KRF655370:KRU655373 LBB655370:LBQ655373 LKX655370:LLM655373 LUT655370:LVI655373 MEP655370:MFE655373 MOL655370:MPA655373 MYH655370:MYW655373 NID655370:NIS655373 NRZ655370:NSO655373 OBV655370:OCK655373 OLR655370:OMG655373 OVN655370:OWC655373 PFJ655370:PFY655373 PPF655370:PPU655373 PZB655370:PZQ655373 QIX655370:QJM655373 QST655370:QTI655373 RCP655370:RDE655373 RML655370:RNA655373 RWH655370:RWW655373 SGD655370:SGS655373 SPZ655370:SQO655373 SZV655370:TAK655373 TJR655370:TKG655373 TTN655370:TUC655373 UDJ655370:UDY655373 UNF655370:UNU655373 UXB655370:UXQ655373 VGX655370:VHM655373 VQT655370:VRI655373 WAP655370:WBE655373 WKL655370:WLA655373 WUH655370:WUW655373 HV720906:IK720909 RR720906:SG720909 ABN720906:ACC720909 ALJ720906:ALY720909 AVF720906:AVU720909 BFB720906:BFQ720909 BOX720906:BPM720909 BYT720906:BZI720909 CIP720906:CJE720909 CSL720906:CTA720909 DCH720906:DCW720909 DMD720906:DMS720909 DVZ720906:DWO720909 EFV720906:EGK720909 EPR720906:EQG720909 EZN720906:FAC720909 FJJ720906:FJY720909 FTF720906:FTU720909 GDB720906:GDQ720909 GMX720906:GNM720909 GWT720906:GXI720909 HGP720906:HHE720909 HQL720906:HRA720909 IAH720906:IAW720909 IKD720906:IKS720909 ITZ720906:IUO720909 JDV720906:JEK720909 JNR720906:JOG720909 JXN720906:JYC720909 KHJ720906:KHY720909 KRF720906:KRU720909 LBB720906:LBQ720909 LKX720906:LLM720909 LUT720906:LVI720909 MEP720906:MFE720909 MOL720906:MPA720909 MYH720906:MYW720909 NID720906:NIS720909 NRZ720906:NSO720909 OBV720906:OCK720909 OLR720906:OMG720909 OVN720906:OWC720909 PFJ720906:PFY720909 PPF720906:PPU720909 PZB720906:PZQ720909 QIX720906:QJM720909 QST720906:QTI720909 RCP720906:RDE720909 RML720906:RNA720909 RWH720906:RWW720909 SGD720906:SGS720909 SPZ720906:SQO720909 SZV720906:TAK720909 TJR720906:TKG720909 TTN720906:TUC720909 UDJ720906:UDY720909 UNF720906:UNU720909 UXB720906:UXQ720909 VGX720906:VHM720909 VQT720906:VRI720909 WAP720906:WBE720909 WKL720906:WLA720909 WUH720906:WUW720909 HV786442:IK786445 RR786442:SG786445 ABN786442:ACC786445 ALJ786442:ALY786445 AVF786442:AVU786445 BFB786442:BFQ786445 BOX786442:BPM786445 BYT786442:BZI786445 CIP786442:CJE786445 CSL786442:CTA786445 DCH786442:DCW786445 DMD786442:DMS786445 DVZ786442:DWO786445 EFV786442:EGK786445 EPR786442:EQG786445 EZN786442:FAC786445 FJJ786442:FJY786445 FTF786442:FTU786445 GDB786442:GDQ786445 GMX786442:GNM786445 GWT786442:GXI786445 HGP786442:HHE786445 HQL786442:HRA786445 IAH786442:IAW786445 IKD786442:IKS786445 ITZ786442:IUO786445 JDV786442:JEK786445 JNR786442:JOG786445 JXN786442:JYC786445 KHJ786442:KHY786445 KRF786442:KRU786445 LBB786442:LBQ786445 LKX786442:LLM786445 LUT786442:LVI786445 MEP786442:MFE786445 MOL786442:MPA786445 MYH786442:MYW786445 NID786442:NIS786445 NRZ786442:NSO786445 OBV786442:OCK786445 OLR786442:OMG786445 OVN786442:OWC786445 PFJ786442:PFY786445 PPF786442:PPU786445 PZB786442:PZQ786445 QIX786442:QJM786445 QST786442:QTI786445 RCP786442:RDE786445 RML786442:RNA786445 RWH786442:RWW786445 SGD786442:SGS786445 SPZ786442:SQO786445 SZV786442:TAK786445 TJR786442:TKG786445 TTN786442:TUC786445 UDJ786442:UDY786445 UNF786442:UNU786445 UXB786442:UXQ786445 VGX786442:VHM786445 VQT786442:VRI786445 WAP786442:WBE786445 WKL786442:WLA786445 WUH786442:WUW786445 HV851978:IK851981 RR851978:SG851981 ABN851978:ACC851981 ALJ851978:ALY851981 AVF851978:AVU851981 BFB851978:BFQ851981 BOX851978:BPM851981 BYT851978:BZI851981 CIP851978:CJE851981 CSL851978:CTA851981 DCH851978:DCW851981 DMD851978:DMS851981 DVZ851978:DWO851981 EFV851978:EGK851981 EPR851978:EQG851981 EZN851978:FAC851981 FJJ851978:FJY851981 FTF851978:FTU851981 GDB851978:GDQ851981 GMX851978:GNM851981 GWT851978:GXI851981 HGP851978:HHE851981 HQL851978:HRA851981 IAH851978:IAW851981 IKD851978:IKS851981 ITZ851978:IUO851981 JDV851978:JEK851981 JNR851978:JOG851981 JXN851978:JYC851981 KHJ851978:KHY851981 KRF851978:KRU851981 LBB851978:LBQ851981 LKX851978:LLM851981 LUT851978:LVI851981 MEP851978:MFE851981 MOL851978:MPA851981 MYH851978:MYW851981 NID851978:NIS851981 NRZ851978:NSO851981 OBV851978:OCK851981 OLR851978:OMG851981 OVN851978:OWC851981 PFJ851978:PFY851981 PPF851978:PPU851981 PZB851978:PZQ851981 QIX851978:QJM851981 QST851978:QTI851981 RCP851978:RDE851981 RML851978:RNA851981 RWH851978:RWW851981 SGD851978:SGS851981 SPZ851978:SQO851981 SZV851978:TAK851981 TJR851978:TKG851981 TTN851978:TUC851981 UDJ851978:UDY851981 UNF851978:UNU851981 UXB851978:UXQ851981 VGX851978:VHM851981 VQT851978:VRI851981 WAP851978:WBE851981 WKL851978:WLA851981 WUH851978:WUW851981 HV917514:IK917517 RR917514:SG917517 ABN917514:ACC917517 ALJ917514:ALY917517 AVF917514:AVU917517 BFB917514:BFQ917517 BOX917514:BPM917517 BYT917514:BZI917517 CIP917514:CJE917517 CSL917514:CTA917517 DCH917514:DCW917517 DMD917514:DMS917517 DVZ917514:DWO917517 EFV917514:EGK917517 EPR917514:EQG917517 EZN917514:FAC917517 FJJ917514:FJY917517 FTF917514:FTU917517 GDB917514:GDQ917517 GMX917514:GNM917517 GWT917514:GXI917517 HGP917514:HHE917517 HQL917514:HRA917517 IAH917514:IAW917517 IKD917514:IKS917517 ITZ917514:IUO917517 JDV917514:JEK917517 JNR917514:JOG917517 JXN917514:JYC917517 KHJ917514:KHY917517 KRF917514:KRU917517 LBB917514:LBQ917517 LKX917514:LLM917517 LUT917514:LVI917517 MEP917514:MFE917517 MOL917514:MPA917517 MYH917514:MYW917517 NID917514:NIS917517 NRZ917514:NSO917517 OBV917514:OCK917517 OLR917514:OMG917517 OVN917514:OWC917517 PFJ917514:PFY917517 PPF917514:PPU917517 PZB917514:PZQ917517 QIX917514:QJM917517 QST917514:QTI917517 RCP917514:RDE917517 RML917514:RNA917517 RWH917514:RWW917517 SGD917514:SGS917517 SPZ917514:SQO917517 SZV917514:TAK917517 TJR917514:TKG917517 TTN917514:TUC917517 UDJ917514:UDY917517 UNF917514:UNU917517 UXB917514:UXQ917517 VGX917514:VHM917517 VQT917514:VRI917517 WAP917514:WBE917517 WKL917514:WLA917517 WUH917514:WUW917517 HV983050:IK983053 RR983050:SG983053 ABN983050:ACC983053 ALJ983050:ALY983053 AVF983050:AVU983053 BFB983050:BFQ983053 BOX983050:BPM983053 BYT983050:BZI983053 CIP983050:CJE983053 CSL983050:CTA983053 DCH983050:DCW983053 DMD983050:DMS983053 DVZ983050:DWO983053 EFV983050:EGK983053 EPR983050:EQG983053 EZN983050:FAC983053 FJJ983050:FJY983053 FTF983050:FTU983053 GDB983050:GDQ983053 GMX983050:GNM983053 GWT983050:GXI983053 HGP983050:HHE983053 HQL983050:HRA983053 IAH983050:IAW983053 IKD983050:IKS983053 ITZ983050:IUO983053 JDV983050:JEK983053 JNR983050:JOG983053 JXN983050:JYC983053 KHJ983050:KHY983053 KRF983050:KRU983053 LBB983050:LBQ983053 LKX983050:LLM983053 LUT983050:LVI983053 MEP983050:MFE983053 MOL983050:MPA983053 MYH983050:MYW983053 NID983050:NIS983053 NRZ983050:NSO983053 OBV983050:OCK983053 OLR983050:OMG983053 OVN983050:OWC983053 PFJ983050:PFY983053 PPF983050:PPU983053 PZB983050:PZQ983053 QIX983050:QJM983053 QST983050:QTI983053 RCP983050:RDE983053 RML983050:RNA983053 RWH983050:RWW983053 SGD983050:SGS983053 SPZ983050:SQO983053 SZV983050:TAK983053 TJR983050:TKG983053 TTN983050:TUC983053 UDJ983050:UDY983053 UNF983050:UNU983053 UXB983050:UXQ983053 VGX983050:VHM983053 VQT983050:VRI983053 WAP983050:WBE983053 WKL983050:WLA983053 WUH983050:WUW983053 O983049:Y983052 Z983052:Z983055 O917513:Y917516 Z917516:Z917519 O851977:Y851980 Z851980:Z851983 O786441:Y786444 Z786444:Z786447 O720905:Y720908 Z720908:Z720911 O655369:Y655372 Z655372:Z655375 O589833:Y589836 Z589836:Z589839 O524297:Y524300 Z524300:Z524303 O458761:Y458764 Z458764:Z458767 O393225:Y393228 Z393228:Z393231 O327689:Y327692 Z327692:Z327695 O262153:Y262156 Z262156:Z262159 O196617:Y196620 Z196620:Z196623 O131081:Y131084 Z131084:Z131087 O65545:Y65548 Z65548:Z65551 P983057:Y983058 P917521:Y917522 P851985:Y851986 P786449:Y786450 P720913:Y720914 P655377:Y655378 P589841:Y589842 P524305:Y524306 P458769:Y458770 P393233:Y393234 P327697:Y327698 P262161:Y262162 P196625:Y196626 P131089:Y131090 P65553:Y65554 Z983082:Z983084 Z917546:Z917548 Z852010:Z852012 Z786474:Z786476 Z720938:Z720940 Z655402:Z655404 Z589866:Z589868 Z524330:Z524332 Z458794:Z458796 Z393258:Z393260 Z327722:Z327724 Z262186:Z262188 Z196650:Z196652 Z131114:Z131116 Z65578:Z65580 L983070:Y983071 Z983073:Z983074 L917534:Y917535 Z917537:Z917538 L851998:Y851999 Z852001:Z852002 L786462:Y786463 Z786465:Z786466 L720926:Y720927 Z720929:Z720930 L655390:Y655391 Z655393:Z655394 L589854:Y589855 Z589857:Z589858 L524318:Y524319 Z524321:Z524322 L458782:Y458783 Z458785:Z458786 L393246:Y393247 Z393249:Z393250 L327710:Y327711 Z327713:Z327714 L262174:Y262175 Z262177:Z262178 L196638:Y196639 Z196641:Z196642 L131102:Y131103 Z131105:Z131106 L65566:Y65567 Z65569:Z65570 Z983078 Z917542 Z852006 Z786470 Z720934 Z655398 Z589862 Z524326 Z458790 Z393254 Z327718 Z262182 Z196646 Z131110 Z65574 Z983063:Z983064 Z917527:Z917528 Z851991:Z851992 Z786455:Z786456 Z720919:Z720920 Z655383:Z655384 Z589847:Z589848 Z524311:Z524312 Z458775:Z458776 Z393239:Z393240 Z327703:Z327704 Z262167:Z262168 Z196631:Z196632 Z131095:Z131096 Z65559:Z65560 I65571:Y65571 I131107:Y131107 I196643:Y196643 I262179:Y262179 I327715:Y327715 I393251:Y393251 I458787:Y458787 I524323:Y524323 I589859:Y589859 I655395:Y655395 I720931:Y720931 I786467:Y786467 I852003:Y852003 I917539:Y917539 I983075:Y983075 I65575:Y65577 I131111:Y131113 I196647:Y196649 I262183:Y262185 I327719:Y327721 I393255:Y393257 I458791:Y458793 I524327:Y524329 I589863:Y589865 I655399:Y655401 I720935:Y720937 I786471:Y786473 I852007:Y852009 I917543:Y917545 I983079:Y983081 L65556:Z65557 L131092:Z131093 L196628:Z196629 L262164:Z262165 L327700:Z327701 L393236:Z393237 L458772:Z458773 L524308:Z524309 L589844:Z589845 L655380:Z655381 L720916:Z720917 L786452:Z786453 L851988:Z851989 L917524:Z917525 L983060:Z983061</xm:sqref>
        </x14:dataValidation>
        <x14:dataValidation imeMode="disabled" allowBlank="1" showInputMessage="1" showErrorMessage="1" xr:uid="{5402FF57-0A50-4DA0-92DE-8D0B7DBBD5F0}">
          <xm:sqref>IL65544 SH65544 ACD65544 ALZ65544 AVV65544 BFR65544 BPN65544 BZJ65544 CJF65544 CTB65544 DCX65544 DMT65544 DWP65544 EGL65544 EQH65544 FAD65544 FJZ65544 FTV65544 GDR65544 GNN65544 GXJ65544 HHF65544 HRB65544 IAX65544 IKT65544 IUP65544 JEL65544 JOH65544 JYD65544 KHZ65544 KRV65544 LBR65544 LLN65544 LVJ65544 MFF65544 MPB65544 MYX65544 NIT65544 NSP65544 OCL65544 OMH65544 OWD65544 PFZ65544 PPV65544 PZR65544 QJN65544 QTJ65544 RDF65544 RNB65544 RWX65544 SGT65544 SQP65544 TAL65544 TKH65544 TUD65544 UDZ65544 UNV65544 UXR65544 VHN65544 VRJ65544 WBF65544 WLB65544 WUX65544 IL131080 SH131080 ACD131080 ALZ131080 AVV131080 BFR131080 BPN131080 BZJ131080 CJF131080 CTB131080 DCX131080 DMT131080 DWP131080 EGL131080 EQH131080 FAD131080 FJZ131080 FTV131080 GDR131080 GNN131080 GXJ131080 HHF131080 HRB131080 IAX131080 IKT131080 IUP131080 JEL131080 JOH131080 JYD131080 KHZ131080 KRV131080 LBR131080 LLN131080 LVJ131080 MFF131080 MPB131080 MYX131080 NIT131080 NSP131080 OCL131080 OMH131080 OWD131080 PFZ131080 PPV131080 PZR131080 QJN131080 QTJ131080 RDF131080 RNB131080 RWX131080 SGT131080 SQP131080 TAL131080 TKH131080 TUD131080 UDZ131080 UNV131080 UXR131080 VHN131080 VRJ131080 WBF131080 WLB131080 WUX131080 IL196616 SH196616 ACD196616 ALZ196616 AVV196616 BFR196616 BPN196616 BZJ196616 CJF196616 CTB196616 DCX196616 DMT196616 DWP196616 EGL196616 EQH196616 FAD196616 FJZ196616 FTV196616 GDR196616 GNN196616 GXJ196616 HHF196616 HRB196616 IAX196616 IKT196616 IUP196616 JEL196616 JOH196616 JYD196616 KHZ196616 KRV196616 LBR196616 LLN196616 LVJ196616 MFF196616 MPB196616 MYX196616 NIT196616 NSP196616 OCL196616 OMH196616 OWD196616 PFZ196616 PPV196616 PZR196616 QJN196616 QTJ196616 RDF196616 RNB196616 RWX196616 SGT196616 SQP196616 TAL196616 TKH196616 TUD196616 UDZ196616 UNV196616 UXR196616 VHN196616 VRJ196616 WBF196616 WLB196616 WUX196616 IL262152 SH262152 ACD262152 ALZ262152 AVV262152 BFR262152 BPN262152 BZJ262152 CJF262152 CTB262152 DCX262152 DMT262152 DWP262152 EGL262152 EQH262152 FAD262152 FJZ262152 FTV262152 GDR262152 GNN262152 GXJ262152 HHF262152 HRB262152 IAX262152 IKT262152 IUP262152 JEL262152 JOH262152 JYD262152 KHZ262152 KRV262152 LBR262152 LLN262152 LVJ262152 MFF262152 MPB262152 MYX262152 NIT262152 NSP262152 OCL262152 OMH262152 OWD262152 PFZ262152 PPV262152 PZR262152 QJN262152 QTJ262152 RDF262152 RNB262152 RWX262152 SGT262152 SQP262152 TAL262152 TKH262152 TUD262152 UDZ262152 UNV262152 UXR262152 VHN262152 VRJ262152 WBF262152 WLB262152 WUX262152 IL327688 SH327688 ACD327688 ALZ327688 AVV327688 BFR327688 BPN327688 BZJ327688 CJF327688 CTB327688 DCX327688 DMT327688 DWP327688 EGL327688 EQH327688 FAD327688 FJZ327688 FTV327688 GDR327688 GNN327688 GXJ327688 HHF327688 HRB327688 IAX327688 IKT327688 IUP327688 JEL327688 JOH327688 JYD327688 KHZ327688 KRV327688 LBR327688 LLN327688 LVJ327688 MFF327688 MPB327688 MYX327688 NIT327688 NSP327688 OCL327688 OMH327688 OWD327688 PFZ327688 PPV327688 PZR327688 QJN327688 QTJ327688 RDF327688 RNB327688 RWX327688 SGT327688 SQP327688 TAL327688 TKH327688 TUD327688 UDZ327688 UNV327688 UXR327688 VHN327688 VRJ327688 WBF327688 WLB327688 WUX327688 IL393224 SH393224 ACD393224 ALZ393224 AVV393224 BFR393224 BPN393224 BZJ393224 CJF393224 CTB393224 DCX393224 DMT393224 DWP393224 EGL393224 EQH393224 FAD393224 FJZ393224 FTV393224 GDR393224 GNN393224 GXJ393224 HHF393224 HRB393224 IAX393224 IKT393224 IUP393224 JEL393224 JOH393224 JYD393224 KHZ393224 KRV393224 LBR393224 LLN393224 LVJ393224 MFF393224 MPB393224 MYX393224 NIT393224 NSP393224 OCL393224 OMH393224 OWD393224 PFZ393224 PPV393224 PZR393224 QJN393224 QTJ393224 RDF393224 RNB393224 RWX393224 SGT393224 SQP393224 TAL393224 TKH393224 TUD393224 UDZ393224 UNV393224 UXR393224 VHN393224 VRJ393224 WBF393224 WLB393224 WUX393224 IL458760 SH458760 ACD458760 ALZ458760 AVV458760 BFR458760 BPN458760 BZJ458760 CJF458760 CTB458760 DCX458760 DMT458760 DWP458760 EGL458760 EQH458760 FAD458760 FJZ458760 FTV458760 GDR458760 GNN458760 GXJ458760 HHF458760 HRB458760 IAX458760 IKT458760 IUP458760 JEL458760 JOH458760 JYD458760 KHZ458760 KRV458760 LBR458760 LLN458760 LVJ458760 MFF458760 MPB458760 MYX458760 NIT458760 NSP458760 OCL458760 OMH458760 OWD458760 PFZ458760 PPV458760 PZR458760 QJN458760 QTJ458760 RDF458760 RNB458760 RWX458760 SGT458760 SQP458760 TAL458760 TKH458760 TUD458760 UDZ458760 UNV458760 UXR458760 VHN458760 VRJ458760 WBF458760 WLB458760 WUX458760 IL524296 SH524296 ACD524296 ALZ524296 AVV524296 BFR524296 BPN524296 BZJ524296 CJF524296 CTB524296 DCX524296 DMT524296 DWP524296 EGL524296 EQH524296 FAD524296 FJZ524296 FTV524296 GDR524296 GNN524296 GXJ524296 HHF524296 HRB524296 IAX524296 IKT524296 IUP524296 JEL524296 JOH524296 JYD524296 KHZ524296 KRV524296 LBR524296 LLN524296 LVJ524296 MFF524296 MPB524296 MYX524296 NIT524296 NSP524296 OCL524296 OMH524296 OWD524296 PFZ524296 PPV524296 PZR524296 QJN524296 QTJ524296 RDF524296 RNB524296 RWX524296 SGT524296 SQP524296 TAL524296 TKH524296 TUD524296 UDZ524296 UNV524296 UXR524296 VHN524296 VRJ524296 WBF524296 WLB524296 WUX524296 IL589832 SH589832 ACD589832 ALZ589832 AVV589832 BFR589832 BPN589832 BZJ589832 CJF589832 CTB589832 DCX589832 DMT589832 DWP589832 EGL589832 EQH589832 FAD589832 FJZ589832 FTV589832 GDR589832 GNN589832 GXJ589832 HHF589832 HRB589832 IAX589832 IKT589832 IUP589832 JEL589832 JOH589832 JYD589832 KHZ589832 KRV589832 LBR589832 LLN589832 LVJ589832 MFF589832 MPB589832 MYX589832 NIT589832 NSP589832 OCL589832 OMH589832 OWD589832 PFZ589832 PPV589832 PZR589832 QJN589832 QTJ589832 RDF589832 RNB589832 RWX589832 SGT589832 SQP589832 TAL589832 TKH589832 TUD589832 UDZ589832 UNV589832 UXR589832 VHN589832 VRJ589832 WBF589832 WLB589832 WUX589832 IL655368 SH655368 ACD655368 ALZ655368 AVV655368 BFR655368 BPN655368 BZJ655368 CJF655368 CTB655368 DCX655368 DMT655368 DWP655368 EGL655368 EQH655368 FAD655368 FJZ655368 FTV655368 GDR655368 GNN655368 GXJ655368 HHF655368 HRB655368 IAX655368 IKT655368 IUP655368 JEL655368 JOH655368 JYD655368 KHZ655368 KRV655368 LBR655368 LLN655368 LVJ655368 MFF655368 MPB655368 MYX655368 NIT655368 NSP655368 OCL655368 OMH655368 OWD655368 PFZ655368 PPV655368 PZR655368 QJN655368 QTJ655368 RDF655368 RNB655368 RWX655368 SGT655368 SQP655368 TAL655368 TKH655368 TUD655368 UDZ655368 UNV655368 UXR655368 VHN655368 VRJ655368 WBF655368 WLB655368 WUX655368 IL720904 SH720904 ACD720904 ALZ720904 AVV720904 BFR720904 BPN720904 BZJ720904 CJF720904 CTB720904 DCX720904 DMT720904 DWP720904 EGL720904 EQH720904 FAD720904 FJZ720904 FTV720904 GDR720904 GNN720904 GXJ720904 HHF720904 HRB720904 IAX720904 IKT720904 IUP720904 JEL720904 JOH720904 JYD720904 KHZ720904 KRV720904 LBR720904 LLN720904 LVJ720904 MFF720904 MPB720904 MYX720904 NIT720904 NSP720904 OCL720904 OMH720904 OWD720904 PFZ720904 PPV720904 PZR720904 QJN720904 QTJ720904 RDF720904 RNB720904 RWX720904 SGT720904 SQP720904 TAL720904 TKH720904 TUD720904 UDZ720904 UNV720904 UXR720904 VHN720904 VRJ720904 WBF720904 WLB720904 WUX720904 IL786440 SH786440 ACD786440 ALZ786440 AVV786440 BFR786440 BPN786440 BZJ786440 CJF786440 CTB786440 DCX786440 DMT786440 DWP786440 EGL786440 EQH786440 FAD786440 FJZ786440 FTV786440 GDR786440 GNN786440 GXJ786440 HHF786440 HRB786440 IAX786440 IKT786440 IUP786440 JEL786440 JOH786440 JYD786440 KHZ786440 KRV786440 LBR786440 LLN786440 LVJ786440 MFF786440 MPB786440 MYX786440 NIT786440 NSP786440 OCL786440 OMH786440 OWD786440 PFZ786440 PPV786440 PZR786440 QJN786440 QTJ786440 RDF786440 RNB786440 RWX786440 SGT786440 SQP786440 TAL786440 TKH786440 TUD786440 UDZ786440 UNV786440 UXR786440 VHN786440 VRJ786440 WBF786440 WLB786440 WUX786440 IL851976 SH851976 ACD851976 ALZ851976 AVV851976 BFR851976 BPN851976 BZJ851976 CJF851976 CTB851976 DCX851976 DMT851976 DWP851976 EGL851976 EQH851976 FAD851976 FJZ851976 FTV851976 GDR851976 GNN851976 GXJ851976 HHF851976 HRB851976 IAX851976 IKT851976 IUP851976 JEL851976 JOH851976 JYD851976 KHZ851976 KRV851976 LBR851976 LLN851976 LVJ851976 MFF851976 MPB851976 MYX851976 NIT851976 NSP851976 OCL851976 OMH851976 OWD851976 PFZ851976 PPV851976 PZR851976 QJN851976 QTJ851976 RDF851976 RNB851976 RWX851976 SGT851976 SQP851976 TAL851976 TKH851976 TUD851976 UDZ851976 UNV851976 UXR851976 VHN851976 VRJ851976 WBF851976 WLB851976 WUX851976 IL917512 SH917512 ACD917512 ALZ917512 AVV917512 BFR917512 BPN917512 BZJ917512 CJF917512 CTB917512 DCX917512 DMT917512 DWP917512 EGL917512 EQH917512 FAD917512 FJZ917512 FTV917512 GDR917512 GNN917512 GXJ917512 HHF917512 HRB917512 IAX917512 IKT917512 IUP917512 JEL917512 JOH917512 JYD917512 KHZ917512 KRV917512 LBR917512 LLN917512 LVJ917512 MFF917512 MPB917512 MYX917512 NIT917512 NSP917512 OCL917512 OMH917512 OWD917512 PFZ917512 PPV917512 PZR917512 QJN917512 QTJ917512 RDF917512 RNB917512 RWX917512 SGT917512 SQP917512 TAL917512 TKH917512 TUD917512 UDZ917512 UNV917512 UXR917512 VHN917512 VRJ917512 WBF917512 WLB917512 WUX917512 IL983048 SH983048 ACD983048 ALZ983048 AVV983048 BFR983048 BPN983048 BZJ983048 CJF983048 CTB983048 DCX983048 DMT983048 DWP983048 EGL983048 EQH983048 FAD983048 FJZ983048 FTV983048 GDR983048 GNN983048 GXJ983048 HHF983048 HRB983048 IAX983048 IKT983048 IUP983048 JEL983048 JOH983048 JYD983048 KHZ983048 KRV983048 LBR983048 LLN983048 LVJ983048 MFF983048 MPB983048 MYX983048 NIT983048 NSP983048 OCL983048 OMH983048 OWD983048 PFZ983048 PPV983048 PZR983048 QJN983048 QTJ983048 RDF983048 RNB983048 RWX983048 SGT983048 SQP983048 TAL983048 TKH983048 TUD983048 UDZ983048 UNV983048 UXR983048 VHN983048 VRJ983048 WBF983048 WLB983048 WUX983048 IQ65574:IQ65575 SM65574:SM65575 ACI65574:ACI65575 AME65574:AME65575 AWA65574:AWA65575 BFW65574:BFW65575 BPS65574:BPS65575 BZO65574:BZO65575 CJK65574:CJK65575 CTG65574:CTG65575 DDC65574:DDC65575 DMY65574:DMY65575 DWU65574:DWU65575 EGQ65574:EGQ65575 EQM65574:EQM65575 FAI65574:FAI65575 FKE65574:FKE65575 FUA65574:FUA65575 GDW65574:GDW65575 GNS65574:GNS65575 GXO65574:GXO65575 HHK65574:HHK65575 HRG65574:HRG65575 IBC65574:IBC65575 IKY65574:IKY65575 IUU65574:IUU65575 JEQ65574:JEQ65575 JOM65574:JOM65575 JYI65574:JYI65575 KIE65574:KIE65575 KSA65574:KSA65575 LBW65574:LBW65575 LLS65574:LLS65575 LVO65574:LVO65575 MFK65574:MFK65575 MPG65574:MPG65575 MZC65574:MZC65575 NIY65574:NIY65575 NSU65574:NSU65575 OCQ65574:OCQ65575 OMM65574:OMM65575 OWI65574:OWI65575 PGE65574:PGE65575 PQA65574:PQA65575 PZW65574:PZW65575 QJS65574:QJS65575 QTO65574:QTO65575 RDK65574:RDK65575 RNG65574:RNG65575 RXC65574:RXC65575 SGY65574:SGY65575 SQU65574:SQU65575 TAQ65574:TAQ65575 TKM65574:TKM65575 TUI65574:TUI65575 UEE65574:UEE65575 UOA65574:UOA65575 UXW65574:UXW65575 VHS65574:VHS65575 VRO65574:VRO65575 WBK65574:WBK65575 WLG65574:WLG65575 WVC65574:WVC65575 IQ131110:IQ131111 SM131110:SM131111 ACI131110:ACI131111 AME131110:AME131111 AWA131110:AWA131111 BFW131110:BFW131111 BPS131110:BPS131111 BZO131110:BZO131111 CJK131110:CJK131111 CTG131110:CTG131111 DDC131110:DDC131111 DMY131110:DMY131111 DWU131110:DWU131111 EGQ131110:EGQ131111 EQM131110:EQM131111 FAI131110:FAI131111 FKE131110:FKE131111 FUA131110:FUA131111 GDW131110:GDW131111 GNS131110:GNS131111 GXO131110:GXO131111 HHK131110:HHK131111 HRG131110:HRG131111 IBC131110:IBC131111 IKY131110:IKY131111 IUU131110:IUU131111 JEQ131110:JEQ131111 JOM131110:JOM131111 JYI131110:JYI131111 KIE131110:KIE131111 KSA131110:KSA131111 LBW131110:LBW131111 LLS131110:LLS131111 LVO131110:LVO131111 MFK131110:MFK131111 MPG131110:MPG131111 MZC131110:MZC131111 NIY131110:NIY131111 NSU131110:NSU131111 OCQ131110:OCQ131111 OMM131110:OMM131111 OWI131110:OWI131111 PGE131110:PGE131111 PQA131110:PQA131111 PZW131110:PZW131111 QJS131110:QJS131111 QTO131110:QTO131111 RDK131110:RDK131111 RNG131110:RNG131111 RXC131110:RXC131111 SGY131110:SGY131111 SQU131110:SQU131111 TAQ131110:TAQ131111 TKM131110:TKM131111 TUI131110:TUI131111 UEE131110:UEE131111 UOA131110:UOA131111 UXW131110:UXW131111 VHS131110:VHS131111 VRO131110:VRO131111 WBK131110:WBK131111 WLG131110:WLG131111 WVC131110:WVC131111 IQ196646:IQ196647 SM196646:SM196647 ACI196646:ACI196647 AME196646:AME196647 AWA196646:AWA196647 BFW196646:BFW196647 BPS196646:BPS196647 BZO196646:BZO196647 CJK196646:CJK196647 CTG196646:CTG196647 DDC196646:DDC196647 DMY196646:DMY196647 DWU196646:DWU196647 EGQ196646:EGQ196647 EQM196646:EQM196647 FAI196646:FAI196647 FKE196646:FKE196647 FUA196646:FUA196647 GDW196646:GDW196647 GNS196646:GNS196647 GXO196646:GXO196647 HHK196646:HHK196647 HRG196646:HRG196647 IBC196646:IBC196647 IKY196646:IKY196647 IUU196646:IUU196647 JEQ196646:JEQ196647 JOM196646:JOM196647 JYI196646:JYI196647 KIE196646:KIE196647 KSA196646:KSA196647 LBW196646:LBW196647 LLS196646:LLS196647 LVO196646:LVO196647 MFK196646:MFK196647 MPG196646:MPG196647 MZC196646:MZC196647 NIY196646:NIY196647 NSU196646:NSU196647 OCQ196646:OCQ196647 OMM196646:OMM196647 OWI196646:OWI196647 PGE196646:PGE196647 PQA196646:PQA196647 PZW196646:PZW196647 QJS196646:QJS196647 QTO196646:QTO196647 RDK196646:RDK196647 RNG196646:RNG196647 RXC196646:RXC196647 SGY196646:SGY196647 SQU196646:SQU196647 TAQ196646:TAQ196647 TKM196646:TKM196647 TUI196646:TUI196647 UEE196646:UEE196647 UOA196646:UOA196647 UXW196646:UXW196647 VHS196646:VHS196647 VRO196646:VRO196647 WBK196646:WBK196647 WLG196646:WLG196647 WVC196646:WVC196647 IQ262182:IQ262183 SM262182:SM262183 ACI262182:ACI262183 AME262182:AME262183 AWA262182:AWA262183 BFW262182:BFW262183 BPS262182:BPS262183 BZO262182:BZO262183 CJK262182:CJK262183 CTG262182:CTG262183 DDC262182:DDC262183 DMY262182:DMY262183 DWU262182:DWU262183 EGQ262182:EGQ262183 EQM262182:EQM262183 FAI262182:FAI262183 FKE262182:FKE262183 FUA262182:FUA262183 GDW262182:GDW262183 GNS262182:GNS262183 GXO262182:GXO262183 HHK262182:HHK262183 HRG262182:HRG262183 IBC262182:IBC262183 IKY262182:IKY262183 IUU262182:IUU262183 JEQ262182:JEQ262183 JOM262182:JOM262183 JYI262182:JYI262183 KIE262182:KIE262183 KSA262182:KSA262183 LBW262182:LBW262183 LLS262182:LLS262183 LVO262182:LVO262183 MFK262182:MFK262183 MPG262182:MPG262183 MZC262182:MZC262183 NIY262182:NIY262183 NSU262182:NSU262183 OCQ262182:OCQ262183 OMM262182:OMM262183 OWI262182:OWI262183 PGE262182:PGE262183 PQA262182:PQA262183 PZW262182:PZW262183 QJS262182:QJS262183 QTO262182:QTO262183 RDK262182:RDK262183 RNG262182:RNG262183 RXC262182:RXC262183 SGY262182:SGY262183 SQU262182:SQU262183 TAQ262182:TAQ262183 TKM262182:TKM262183 TUI262182:TUI262183 UEE262182:UEE262183 UOA262182:UOA262183 UXW262182:UXW262183 VHS262182:VHS262183 VRO262182:VRO262183 WBK262182:WBK262183 WLG262182:WLG262183 WVC262182:WVC262183 IQ327718:IQ327719 SM327718:SM327719 ACI327718:ACI327719 AME327718:AME327719 AWA327718:AWA327719 BFW327718:BFW327719 BPS327718:BPS327719 BZO327718:BZO327719 CJK327718:CJK327719 CTG327718:CTG327719 DDC327718:DDC327719 DMY327718:DMY327719 DWU327718:DWU327719 EGQ327718:EGQ327719 EQM327718:EQM327719 FAI327718:FAI327719 FKE327718:FKE327719 FUA327718:FUA327719 GDW327718:GDW327719 GNS327718:GNS327719 GXO327718:GXO327719 HHK327718:HHK327719 HRG327718:HRG327719 IBC327718:IBC327719 IKY327718:IKY327719 IUU327718:IUU327719 JEQ327718:JEQ327719 JOM327718:JOM327719 JYI327718:JYI327719 KIE327718:KIE327719 KSA327718:KSA327719 LBW327718:LBW327719 LLS327718:LLS327719 LVO327718:LVO327719 MFK327718:MFK327719 MPG327718:MPG327719 MZC327718:MZC327719 NIY327718:NIY327719 NSU327718:NSU327719 OCQ327718:OCQ327719 OMM327718:OMM327719 OWI327718:OWI327719 PGE327718:PGE327719 PQA327718:PQA327719 PZW327718:PZW327719 QJS327718:QJS327719 QTO327718:QTO327719 RDK327718:RDK327719 RNG327718:RNG327719 RXC327718:RXC327719 SGY327718:SGY327719 SQU327718:SQU327719 TAQ327718:TAQ327719 TKM327718:TKM327719 TUI327718:TUI327719 UEE327718:UEE327719 UOA327718:UOA327719 UXW327718:UXW327719 VHS327718:VHS327719 VRO327718:VRO327719 WBK327718:WBK327719 WLG327718:WLG327719 WVC327718:WVC327719 IQ393254:IQ393255 SM393254:SM393255 ACI393254:ACI393255 AME393254:AME393255 AWA393254:AWA393255 BFW393254:BFW393255 BPS393254:BPS393255 BZO393254:BZO393255 CJK393254:CJK393255 CTG393254:CTG393255 DDC393254:DDC393255 DMY393254:DMY393255 DWU393254:DWU393255 EGQ393254:EGQ393255 EQM393254:EQM393255 FAI393254:FAI393255 FKE393254:FKE393255 FUA393254:FUA393255 GDW393254:GDW393255 GNS393254:GNS393255 GXO393254:GXO393255 HHK393254:HHK393255 HRG393254:HRG393255 IBC393254:IBC393255 IKY393254:IKY393255 IUU393254:IUU393255 JEQ393254:JEQ393255 JOM393254:JOM393255 JYI393254:JYI393255 KIE393254:KIE393255 KSA393254:KSA393255 LBW393254:LBW393255 LLS393254:LLS393255 LVO393254:LVO393255 MFK393254:MFK393255 MPG393254:MPG393255 MZC393254:MZC393255 NIY393254:NIY393255 NSU393254:NSU393255 OCQ393254:OCQ393255 OMM393254:OMM393255 OWI393254:OWI393255 PGE393254:PGE393255 PQA393254:PQA393255 PZW393254:PZW393255 QJS393254:QJS393255 QTO393254:QTO393255 RDK393254:RDK393255 RNG393254:RNG393255 RXC393254:RXC393255 SGY393254:SGY393255 SQU393254:SQU393255 TAQ393254:TAQ393255 TKM393254:TKM393255 TUI393254:TUI393255 UEE393254:UEE393255 UOA393254:UOA393255 UXW393254:UXW393255 VHS393254:VHS393255 VRO393254:VRO393255 WBK393254:WBK393255 WLG393254:WLG393255 WVC393254:WVC393255 IQ458790:IQ458791 SM458790:SM458791 ACI458790:ACI458791 AME458790:AME458791 AWA458790:AWA458791 BFW458790:BFW458791 BPS458790:BPS458791 BZO458790:BZO458791 CJK458790:CJK458791 CTG458790:CTG458791 DDC458790:DDC458791 DMY458790:DMY458791 DWU458790:DWU458791 EGQ458790:EGQ458791 EQM458790:EQM458791 FAI458790:FAI458791 FKE458790:FKE458791 FUA458790:FUA458791 GDW458790:GDW458791 GNS458790:GNS458791 GXO458790:GXO458791 HHK458790:HHK458791 HRG458790:HRG458791 IBC458790:IBC458791 IKY458790:IKY458791 IUU458790:IUU458791 JEQ458790:JEQ458791 JOM458790:JOM458791 JYI458790:JYI458791 KIE458790:KIE458791 KSA458790:KSA458791 LBW458790:LBW458791 LLS458790:LLS458791 LVO458790:LVO458791 MFK458790:MFK458791 MPG458790:MPG458791 MZC458790:MZC458791 NIY458790:NIY458791 NSU458790:NSU458791 OCQ458790:OCQ458791 OMM458790:OMM458791 OWI458790:OWI458791 PGE458790:PGE458791 PQA458790:PQA458791 PZW458790:PZW458791 QJS458790:QJS458791 QTO458790:QTO458791 RDK458790:RDK458791 RNG458790:RNG458791 RXC458790:RXC458791 SGY458790:SGY458791 SQU458790:SQU458791 TAQ458790:TAQ458791 TKM458790:TKM458791 TUI458790:TUI458791 UEE458790:UEE458791 UOA458790:UOA458791 UXW458790:UXW458791 VHS458790:VHS458791 VRO458790:VRO458791 WBK458790:WBK458791 WLG458790:WLG458791 WVC458790:WVC458791 IQ524326:IQ524327 SM524326:SM524327 ACI524326:ACI524327 AME524326:AME524327 AWA524326:AWA524327 BFW524326:BFW524327 BPS524326:BPS524327 BZO524326:BZO524327 CJK524326:CJK524327 CTG524326:CTG524327 DDC524326:DDC524327 DMY524326:DMY524327 DWU524326:DWU524327 EGQ524326:EGQ524327 EQM524326:EQM524327 FAI524326:FAI524327 FKE524326:FKE524327 FUA524326:FUA524327 GDW524326:GDW524327 GNS524326:GNS524327 GXO524326:GXO524327 HHK524326:HHK524327 HRG524326:HRG524327 IBC524326:IBC524327 IKY524326:IKY524327 IUU524326:IUU524327 JEQ524326:JEQ524327 JOM524326:JOM524327 JYI524326:JYI524327 KIE524326:KIE524327 KSA524326:KSA524327 LBW524326:LBW524327 LLS524326:LLS524327 LVO524326:LVO524327 MFK524326:MFK524327 MPG524326:MPG524327 MZC524326:MZC524327 NIY524326:NIY524327 NSU524326:NSU524327 OCQ524326:OCQ524327 OMM524326:OMM524327 OWI524326:OWI524327 PGE524326:PGE524327 PQA524326:PQA524327 PZW524326:PZW524327 QJS524326:QJS524327 QTO524326:QTO524327 RDK524326:RDK524327 RNG524326:RNG524327 RXC524326:RXC524327 SGY524326:SGY524327 SQU524326:SQU524327 TAQ524326:TAQ524327 TKM524326:TKM524327 TUI524326:TUI524327 UEE524326:UEE524327 UOA524326:UOA524327 UXW524326:UXW524327 VHS524326:VHS524327 VRO524326:VRO524327 WBK524326:WBK524327 WLG524326:WLG524327 WVC524326:WVC524327 IQ589862:IQ589863 SM589862:SM589863 ACI589862:ACI589863 AME589862:AME589863 AWA589862:AWA589863 BFW589862:BFW589863 BPS589862:BPS589863 BZO589862:BZO589863 CJK589862:CJK589863 CTG589862:CTG589863 DDC589862:DDC589863 DMY589862:DMY589863 DWU589862:DWU589863 EGQ589862:EGQ589863 EQM589862:EQM589863 FAI589862:FAI589863 FKE589862:FKE589863 FUA589862:FUA589863 GDW589862:GDW589863 GNS589862:GNS589863 GXO589862:GXO589863 HHK589862:HHK589863 HRG589862:HRG589863 IBC589862:IBC589863 IKY589862:IKY589863 IUU589862:IUU589863 JEQ589862:JEQ589863 JOM589862:JOM589863 JYI589862:JYI589863 KIE589862:KIE589863 KSA589862:KSA589863 LBW589862:LBW589863 LLS589862:LLS589863 LVO589862:LVO589863 MFK589862:MFK589863 MPG589862:MPG589863 MZC589862:MZC589863 NIY589862:NIY589863 NSU589862:NSU589863 OCQ589862:OCQ589863 OMM589862:OMM589863 OWI589862:OWI589863 PGE589862:PGE589863 PQA589862:PQA589863 PZW589862:PZW589863 QJS589862:QJS589863 QTO589862:QTO589863 RDK589862:RDK589863 RNG589862:RNG589863 RXC589862:RXC589863 SGY589862:SGY589863 SQU589862:SQU589863 TAQ589862:TAQ589863 TKM589862:TKM589863 TUI589862:TUI589863 UEE589862:UEE589863 UOA589862:UOA589863 UXW589862:UXW589863 VHS589862:VHS589863 VRO589862:VRO589863 WBK589862:WBK589863 WLG589862:WLG589863 WVC589862:WVC589863 IQ655398:IQ655399 SM655398:SM655399 ACI655398:ACI655399 AME655398:AME655399 AWA655398:AWA655399 BFW655398:BFW655399 BPS655398:BPS655399 BZO655398:BZO655399 CJK655398:CJK655399 CTG655398:CTG655399 DDC655398:DDC655399 DMY655398:DMY655399 DWU655398:DWU655399 EGQ655398:EGQ655399 EQM655398:EQM655399 FAI655398:FAI655399 FKE655398:FKE655399 FUA655398:FUA655399 GDW655398:GDW655399 GNS655398:GNS655399 GXO655398:GXO655399 HHK655398:HHK655399 HRG655398:HRG655399 IBC655398:IBC655399 IKY655398:IKY655399 IUU655398:IUU655399 JEQ655398:JEQ655399 JOM655398:JOM655399 JYI655398:JYI655399 KIE655398:KIE655399 KSA655398:KSA655399 LBW655398:LBW655399 LLS655398:LLS655399 LVO655398:LVO655399 MFK655398:MFK655399 MPG655398:MPG655399 MZC655398:MZC655399 NIY655398:NIY655399 NSU655398:NSU655399 OCQ655398:OCQ655399 OMM655398:OMM655399 OWI655398:OWI655399 PGE655398:PGE655399 PQA655398:PQA655399 PZW655398:PZW655399 QJS655398:QJS655399 QTO655398:QTO655399 RDK655398:RDK655399 RNG655398:RNG655399 RXC655398:RXC655399 SGY655398:SGY655399 SQU655398:SQU655399 TAQ655398:TAQ655399 TKM655398:TKM655399 TUI655398:TUI655399 UEE655398:UEE655399 UOA655398:UOA655399 UXW655398:UXW655399 VHS655398:VHS655399 VRO655398:VRO655399 WBK655398:WBK655399 WLG655398:WLG655399 WVC655398:WVC655399 IQ720934:IQ720935 SM720934:SM720935 ACI720934:ACI720935 AME720934:AME720935 AWA720934:AWA720935 BFW720934:BFW720935 BPS720934:BPS720935 BZO720934:BZO720935 CJK720934:CJK720935 CTG720934:CTG720935 DDC720934:DDC720935 DMY720934:DMY720935 DWU720934:DWU720935 EGQ720934:EGQ720935 EQM720934:EQM720935 FAI720934:FAI720935 FKE720934:FKE720935 FUA720934:FUA720935 GDW720934:GDW720935 GNS720934:GNS720935 GXO720934:GXO720935 HHK720934:HHK720935 HRG720934:HRG720935 IBC720934:IBC720935 IKY720934:IKY720935 IUU720934:IUU720935 JEQ720934:JEQ720935 JOM720934:JOM720935 JYI720934:JYI720935 KIE720934:KIE720935 KSA720934:KSA720935 LBW720934:LBW720935 LLS720934:LLS720935 LVO720934:LVO720935 MFK720934:MFK720935 MPG720934:MPG720935 MZC720934:MZC720935 NIY720934:NIY720935 NSU720934:NSU720935 OCQ720934:OCQ720935 OMM720934:OMM720935 OWI720934:OWI720935 PGE720934:PGE720935 PQA720934:PQA720935 PZW720934:PZW720935 QJS720934:QJS720935 QTO720934:QTO720935 RDK720934:RDK720935 RNG720934:RNG720935 RXC720934:RXC720935 SGY720934:SGY720935 SQU720934:SQU720935 TAQ720934:TAQ720935 TKM720934:TKM720935 TUI720934:TUI720935 UEE720934:UEE720935 UOA720934:UOA720935 UXW720934:UXW720935 VHS720934:VHS720935 VRO720934:VRO720935 WBK720934:WBK720935 WLG720934:WLG720935 WVC720934:WVC720935 IQ786470:IQ786471 SM786470:SM786471 ACI786470:ACI786471 AME786470:AME786471 AWA786470:AWA786471 BFW786470:BFW786471 BPS786470:BPS786471 BZO786470:BZO786471 CJK786470:CJK786471 CTG786470:CTG786471 DDC786470:DDC786471 DMY786470:DMY786471 DWU786470:DWU786471 EGQ786470:EGQ786471 EQM786470:EQM786471 FAI786470:FAI786471 FKE786470:FKE786471 FUA786470:FUA786471 GDW786470:GDW786471 GNS786470:GNS786471 GXO786470:GXO786471 HHK786470:HHK786471 HRG786470:HRG786471 IBC786470:IBC786471 IKY786470:IKY786471 IUU786470:IUU786471 JEQ786470:JEQ786471 JOM786470:JOM786471 JYI786470:JYI786471 KIE786470:KIE786471 KSA786470:KSA786471 LBW786470:LBW786471 LLS786470:LLS786471 LVO786470:LVO786471 MFK786470:MFK786471 MPG786470:MPG786471 MZC786470:MZC786471 NIY786470:NIY786471 NSU786470:NSU786471 OCQ786470:OCQ786471 OMM786470:OMM786471 OWI786470:OWI786471 PGE786470:PGE786471 PQA786470:PQA786471 PZW786470:PZW786471 QJS786470:QJS786471 QTO786470:QTO786471 RDK786470:RDK786471 RNG786470:RNG786471 RXC786470:RXC786471 SGY786470:SGY786471 SQU786470:SQU786471 TAQ786470:TAQ786471 TKM786470:TKM786471 TUI786470:TUI786471 UEE786470:UEE786471 UOA786470:UOA786471 UXW786470:UXW786471 VHS786470:VHS786471 VRO786470:VRO786471 WBK786470:WBK786471 WLG786470:WLG786471 WVC786470:WVC786471 IQ852006:IQ852007 SM852006:SM852007 ACI852006:ACI852007 AME852006:AME852007 AWA852006:AWA852007 BFW852006:BFW852007 BPS852006:BPS852007 BZO852006:BZO852007 CJK852006:CJK852007 CTG852006:CTG852007 DDC852006:DDC852007 DMY852006:DMY852007 DWU852006:DWU852007 EGQ852006:EGQ852007 EQM852006:EQM852007 FAI852006:FAI852007 FKE852006:FKE852007 FUA852006:FUA852007 GDW852006:GDW852007 GNS852006:GNS852007 GXO852006:GXO852007 HHK852006:HHK852007 HRG852006:HRG852007 IBC852006:IBC852007 IKY852006:IKY852007 IUU852006:IUU852007 JEQ852006:JEQ852007 JOM852006:JOM852007 JYI852006:JYI852007 KIE852006:KIE852007 KSA852006:KSA852007 LBW852006:LBW852007 LLS852006:LLS852007 LVO852006:LVO852007 MFK852006:MFK852007 MPG852006:MPG852007 MZC852006:MZC852007 NIY852006:NIY852007 NSU852006:NSU852007 OCQ852006:OCQ852007 OMM852006:OMM852007 OWI852006:OWI852007 PGE852006:PGE852007 PQA852006:PQA852007 PZW852006:PZW852007 QJS852006:QJS852007 QTO852006:QTO852007 RDK852006:RDK852007 RNG852006:RNG852007 RXC852006:RXC852007 SGY852006:SGY852007 SQU852006:SQU852007 TAQ852006:TAQ852007 TKM852006:TKM852007 TUI852006:TUI852007 UEE852006:UEE852007 UOA852006:UOA852007 UXW852006:UXW852007 VHS852006:VHS852007 VRO852006:VRO852007 WBK852006:WBK852007 WLG852006:WLG852007 WVC852006:WVC852007 IQ917542:IQ917543 SM917542:SM917543 ACI917542:ACI917543 AME917542:AME917543 AWA917542:AWA917543 BFW917542:BFW917543 BPS917542:BPS917543 BZO917542:BZO917543 CJK917542:CJK917543 CTG917542:CTG917543 DDC917542:DDC917543 DMY917542:DMY917543 DWU917542:DWU917543 EGQ917542:EGQ917543 EQM917542:EQM917543 FAI917542:FAI917543 FKE917542:FKE917543 FUA917542:FUA917543 GDW917542:GDW917543 GNS917542:GNS917543 GXO917542:GXO917543 HHK917542:HHK917543 HRG917542:HRG917543 IBC917542:IBC917543 IKY917542:IKY917543 IUU917542:IUU917543 JEQ917542:JEQ917543 JOM917542:JOM917543 JYI917542:JYI917543 KIE917542:KIE917543 KSA917542:KSA917543 LBW917542:LBW917543 LLS917542:LLS917543 LVO917542:LVO917543 MFK917542:MFK917543 MPG917542:MPG917543 MZC917542:MZC917543 NIY917542:NIY917543 NSU917542:NSU917543 OCQ917542:OCQ917543 OMM917542:OMM917543 OWI917542:OWI917543 PGE917542:PGE917543 PQA917542:PQA917543 PZW917542:PZW917543 QJS917542:QJS917543 QTO917542:QTO917543 RDK917542:RDK917543 RNG917542:RNG917543 RXC917542:RXC917543 SGY917542:SGY917543 SQU917542:SQU917543 TAQ917542:TAQ917543 TKM917542:TKM917543 TUI917542:TUI917543 UEE917542:UEE917543 UOA917542:UOA917543 UXW917542:UXW917543 VHS917542:VHS917543 VRO917542:VRO917543 WBK917542:WBK917543 WLG917542:WLG917543 WVC917542:WVC917543 IQ983078:IQ983079 SM983078:SM983079 ACI983078:ACI983079 AME983078:AME983079 AWA983078:AWA983079 BFW983078:BFW983079 BPS983078:BPS983079 BZO983078:BZO983079 CJK983078:CJK983079 CTG983078:CTG983079 DDC983078:DDC983079 DMY983078:DMY983079 DWU983078:DWU983079 EGQ983078:EGQ983079 EQM983078:EQM983079 FAI983078:FAI983079 FKE983078:FKE983079 FUA983078:FUA983079 GDW983078:GDW983079 GNS983078:GNS983079 GXO983078:GXO983079 HHK983078:HHK983079 HRG983078:HRG983079 IBC983078:IBC983079 IKY983078:IKY983079 IUU983078:IUU983079 JEQ983078:JEQ983079 JOM983078:JOM983079 JYI983078:JYI983079 KIE983078:KIE983079 KSA983078:KSA983079 LBW983078:LBW983079 LLS983078:LLS983079 LVO983078:LVO983079 MFK983078:MFK983079 MPG983078:MPG983079 MZC983078:MZC983079 NIY983078:NIY983079 NSU983078:NSU983079 OCQ983078:OCQ983079 OMM983078:OMM983079 OWI983078:OWI983079 PGE983078:PGE983079 PQA983078:PQA983079 PZW983078:PZW983079 QJS983078:QJS983079 QTO983078:QTO983079 RDK983078:RDK983079 RNG983078:RNG983079 RXC983078:RXC983079 SGY983078:SGY983079 SQU983078:SQU983079 TAQ983078:TAQ983079 TKM983078:TKM983079 TUI983078:TUI983079 UEE983078:UEE983079 UOA983078:UOA983079 UXW983078:UXW983079 VHS983078:VHS983079 VRO983078:VRO983079 WBK983078:WBK983079 WLG983078:WLG983079 WVC983078:WVC983079 IL65556 SH65556 ACD65556 ALZ65556 AVV65556 BFR65556 BPN65556 BZJ65556 CJF65556 CTB65556 DCX65556 DMT65556 DWP65556 EGL65556 EQH65556 FAD65556 FJZ65556 FTV65556 GDR65556 GNN65556 GXJ65556 HHF65556 HRB65556 IAX65556 IKT65556 IUP65556 JEL65556 JOH65556 JYD65556 KHZ65556 KRV65556 LBR65556 LLN65556 LVJ65556 MFF65556 MPB65556 MYX65556 NIT65556 NSP65556 OCL65556 OMH65556 OWD65556 PFZ65556 PPV65556 PZR65556 QJN65556 QTJ65556 RDF65556 RNB65556 RWX65556 SGT65556 SQP65556 TAL65556 TKH65556 TUD65556 UDZ65556 UNV65556 UXR65556 VHN65556 VRJ65556 WBF65556 WLB65556 WUX65556 IL131092 SH131092 ACD131092 ALZ131092 AVV131092 BFR131092 BPN131092 BZJ131092 CJF131092 CTB131092 DCX131092 DMT131092 DWP131092 EGL131092 EQH131092 FAD131092 FJZ131092 FTV131092 GDR131092 GNN131092 GXJ131092 HHF131092 HRB131092 IAX131092 IKT131092 IUP131092 JEL131092 JOH131092 JYD131092 KHZ131092 KRV131092 LBR131092 LLN131092 LVJ131092 MFF131092 MPB131092 MYX131092 NIT131092 NSP131092 OCL131092 OMH131092 OWD131092 PFZ131092 PPV131092 PZR131092 QJN131092 QTJ131092 RDF131092 RNB131092 RWX131092 SGT131092 SQP131092 TAL131092 TKH131092 TUD131092 UDZ131092 UNV131092 UXR131092 VHN131092 VRJ131092 WBF131092 WLB131092 WUX131092 IL196628 SH196628 ACD196628 ALZ196628 AVV196628 BFR196628 BPN196628 BZJ196628 CJF196628 CTB196628 DCX196628 DMT196628 DWP196628 EGL196628 EQH196628 FAD196628 FJZ196628 FTV196628 GDR196628 GNN196628 GXJ196628 HHF196628 HRB196628 IAX196628 IKT196628 IUP196628 JEL196628 JOH196628 JYD196628 KHZ196628 KRV196628 LBR196628 LLN196628 LVJ196628 MFF196628 MPB196628 MYX196628 NIT196628 NSP196628 OCL196628 OMH196628 OWD196628 PFZ196628 PPV196628 PZR196628 QJN196628 QTJ196628 RDF196628 RNB196628 RWX196628 SGT196628 SQP196628 TAL196628 TKH196628 TUD196628 UDZ196628 UNV196628 UXR196628 VHN196628 VRJ196628 WBF196628 WLB196628 WUX196628 IL262164 SH262164 ACD262164 ALZ262164 AVV262164 BFR262164 BPN262164 BZJ262164 CJF262164 CTB262164 DCX262164 DMT262164 DWP262164 EGL262164 EQH262164 FAD262164 FJZ262164 FTV262164 GDR262164 GNN262164 GXJ262164 HHF262164 HRB262164 IAX262164 IKT262164 IUP262164 JEL262164 JOH262164 JYD262164 KHZ262164 KRV262164 LBR262164 LLN262164 LVJ262164 MFF262164 MPB262164 MYX262164 NIT262164 NSP262164 OCL262164 OMH262164 OWD262164 PFZ262164 PPV262164 PZR262164 QJN262164 QTJ262164 RDF262164 RNB262164 RWX262164 SGT262164 SQP262164 TAL262164 TKH262164 TUD262164 UDZ262164 UNV262164 UXR262164 VHN262164 VRJ262164 WBF262164 WLB262164 WUX262164 IL327700 SH327700 ACD327700 ALZ327700 AVV327700 BFR327700 BPN327700 BZJ327700 CJF327700 CTB327700 DCX327700 DMT327700 DWP327700 EGL327700 EQH327700 FAD327700 FJZ327700 FTV327700 GDR327700 GNN327700 GXJ327700 HHF327700 HRB327700 IAX327700 IKT327700 IUP327700 JEL327700 JOH327700 JYD327700 KHZ327700 KRV327700 LBR327700 LLN327700 LVJ327700 MFF327700 MPB327700 MYX327700 NIT327700 NSP327700 OCL327700 OMH327700 OWD327700 PFZ327700 PPV327700 PZR327700 QJN327700 QTJ327700 RDF327700 RNB327700 RWX327700 SGT327700 SQP327700 TAL327700 TKH327700 TUD327700 UDZ327700 UNV327700 UXR327700 VHN327700 VRJ327700 WBF327700 WLB327700 WUX327700 IL393236 SH393236 ACD393236 ALZ393236 AVV393236 BFR393236 BPN393236 BZJ393236 CJF393236 CTB393236 DCX393236 DMT393236 DWP393236 EGL393236 EQH393236 FAD393236 FJZ393236 FTV393236 GDR393236 GNN393236 GXJ393236 HHF393236 HRB393236 IAX393236 IKT393236 IUP393236 JEL393236 JOH393236 JYD393236 KHZ393236 KRV393236 LBR393236 LLN393236 LVJ393236 MFF393236 MPB393236 MYX393236 NIT393236 NSP393236 OCL393236 OMH393236 OWD393236 PFZ393236 PPV393236 PZR393236 QJN393236 QTJ393236 RDF393236 RNB393236 RWX393236 SGT393236 SQP393236 TAL393236 TKH393236 TUD393236 UDZ393236 UNV393236 UXR393236 VHN393236 VRJ393236 WBF393236 WLB393236 WUX393236 IL458772 SH458772 ACD458772 ALZ458772 AVV458772 BFR458772 BPN458772 BZJ458772 CJF458772 CTB458772 DCX458772 DMT458772 DWP458772 EGL458772 EQH458772 FAD458772 FJZ458772 FTV458772 GDR458772 GNN458772 GXJ458772 HHF458772 HRB458772 IAX458772 IKT458772 IUP458772 JEL458772 JOH458772 JYD458772 KHZ458772 KRV458772 LBR458772 LLN458772 LVJ458772 MFF458772 MPB458772 MYX458772 NIT458772 NSP458772 OCL458772 OMH458772 OWD458772 PFZ458772 PPV458772 PZR458772 QJN458772 QTJ458772 RDF458772 RNB458772 RWX458772 SGT458772 SQP458772 TAL458772 TKH458772 TUD458772 UDZ458772 UNV458772 UXR458772 VHN458772 VRJ458772 WBF458772 WLB458772 WUX458772 IL524308 SH524308 ACD524308 ALZ524308 AVV524308 BFR524308 BPN524308 BZJ524308 CJF524308 CTB524308 DCX524308 DMT524308 DWP524308 EGL524308 EQH524308 FAD524308 FJZ524308 FTV524308 GDR524308 GNN524308 GXJ524308 HHF524308 HRB524308 IAX524308 IKT524308 IUP524308 JEL524308 JOH524308 JYD524308 KHZ524308 KRV524308 LBR524308 LLN524308 LVJ524308 MFF524308 MPB524308 MYX524308 NIT524308 NSP524308 OCL524308 OMH524308 OWD524308 PFZ524308 PPV524308 PZR524308 QJN524308 QTJ524308 RDF524308 RNB524308 RWX524308 SGT524308 SQP524308 TAL524308 TKH524308 TUD524308 UDZ524308 UNV524308 UXR524308 VHN524308 VRJ524308 WBF524308 WLB524308 WUX524308 IL589844 SH589844 ACD589844 ALZ589844 AVV589844 BFR589844 BPN589844 BZJ589844 CJF589844 CTB589844 DCX589844 DMT589844 DWP589844 EGL589844 EQH589844 FAD589844 FJZ589844 FTV589844 GDR589844 GNN589844 GXJ589844 HHF589844 HRB589844 IAX589844 IKT589844 IUP589844 JEL589844 JOH589844 JYD589844 KHZ589844 KRV589844 LBR589844 LLN589844 LVJ589844 MFF589844 MPB589844 MYX589844 NIT589844 NSP589844 OCL589844 OMH589844 OWD589844 PFZ589844 PPV589844 PZR589844 QJN589844 QTJ589844 RDF589844 RNB589844 RWX589844 SGT589844 SQP589844 TAL589844 TKH589844 TUD589844 UDZ589844 UNV589844 UXR589844 VHN589844 VRJ589844 WBF589844 WLB589844 WUX589844 IL655380 SH655380 ACD655380 ALZ655380 AVV655380 BFR655380 BPN655380 BZJ655380 CJF655380 CTB655380 DCX655380 DMT655380 DWP655380 EGL655380 EQH655380 FAD655380 FJZ655380 FTV655380 GDR655380 GNN655380 GXJ655380 HHF655380 HRB655380 IAX655380 IKT655380 IUP655380 JEL655380 JOH655380 JYD655380 KHZ655380 KRV655380 LBR655380 LLN655380 LVJ655380 MFF655380 MPB655380 MYX655380 NIT655380 NSP655380 OCL655380 OMH655380 OWD655380 PFZ655380 PPV655380 PZR655380 QJN655380 QTJ655380 RDF655380 RNB655380 RWX655380 SGT655380 SQP655380 TAL655380 TKH655380 TUD655380 UDZ655380 UNV655380 UXR655380 VHN655380 VRJ655380 WBF655380 WLB655380 WUX655380 IL720916 SH720916 ACD720916 ALZ720916 AVV720916 BFR720916 BPN720916 BZJ720916 CJF720916 CTB720916 DCX720916 DMT720916 DWP720916 EGL720916 EQH720916 FAD720916 FJZ720916 FTV720916 GDR720916 GNN720916 GXJ720916 HHF720916 HRB720916 IAX720916 IKT720916 IUP720916 JEL720916 JOH720916 JYD720916 KHZ720916 KRV720916 LBR720916 LLN720916 LVJ720916 MFF720916 MPB720916 MYX720916 NIT720916 NSP720916 OCL720916 OMH720916 OWD720916 PFZ720916 PPV720916 PZR720916 QJN720916 QTJ720916 RDF720916 RNB720916 RWX720916 SGT720916 SQP720916 TAL720916 TKH720916 TUD720916 UDZ720916 UNV720916 UXR720916 VHN720916 VRJ720916 WBF720916 WLB720916 WUX720916 IL786452 SH786452 ACD786452 ALZ786452 AVV786452 BFR786452 BPN786452 BZJ786452 CJF786452 CTB786452 DCX786452 DMT786452 DWP786452 EGL786452 EQH786452 FAD786452 FJZ786452 FTV786452 GDR786452 GNN786452 GXJ786452 HHF786452 HRB786452 IAX786452 IKT786452 IUP786452 JEL786452 JOH786452 JYD786452 KHZ786452 KRV786452 LBR786452 LLN786452 LVJ786452 MFF786452 MPB786452 MYX786452 NIT786452 NSP786452 OCL786452 OMH786452 OWD786452 PFZ786452 PPV786452 PZR786452 QJN786452 QTJ786452 RDF786452 RNB786452 RWX786452 SGT786452 SQP786452 TAL786452 TKH786452 TUD786452 UDZ786452 UNV786452 UXR786452 VHN786452 VRJ786452 WBF786452 WLB786452 WUX786452 IL851988 SH851988 ACD851988 ALZ851988 AVV851988 BFR851988 BPN851988 BZJ851988 CJF851988 CTB851988 DCX851988 DMT851988 DWP851988 EGL851988 EQH851988 FAD851988 FJZ851988 FTV851988 GDR851988 GNN851988 GXJ851988 HHF851988 HRB851988 IAX851988 IKT851988 IUP851988 JEL851988 JOH851988 JYD851988 KHZ851988 KRV851988 LBR851988 LLN851988 LVJ851988 MFF851988 MPB851988 MYX851988 NIT851988 NSP851988 OCL851988 OMH851988 OWD851988 PFZ851988 PPV851988 PZR851988 QJN851988 QTJ851988 RDF851988 RNB851988 RWX851988 SGT851988 SQP851988 TAL851988 TKH851988 TUD851988 UDZ851988 UNV851988 UXR851988 VHN851988 VRJ851988 WBF851988 WLB851988 WUX851988 IL917524 SH917524 ACD917524 ALZ917524 AVV917524 BFR917524 BPN917524 BZJ917524 CJF917524 CTB917524 DCX917524 DMT917524 DWP917524 EGL917524 EQH917524 FAD917524 FJZ917524 FTV917524 GDR917524 GNN917524 GXJ917524 HHF917524 HRB917524 IAX917524 IKT917524 IUP917524 JEL917524 JOH917524 JYD917524 KHZ917524 KRV917524 LBR917524 LLN917524 LVJ917524 MFF917524 MPB917524 MYX917524 NIT917524 NSP917524 OCL917524 OMH917524 OWD917524 PFZ917524 PPV917524 PZR917524 QJN917524 QTJ917524 RDF917524 RNB917524 RWX917524 SGT917524 SQP917524 TAL917524 TKH917524 TUD917524 UDZ917524 UNV917524 UXR917524 VHN917524 VRJ917524 WBF917524 WLB917524 WUX917524 IL983060 SH983060 ACD983060 ALZ983060 AVV983060 BFR983060 BPN983060 BZJ983060 CJF983060 CTB983060 DCX983060 DMT983060 DWP983060 EGL983060 EQH983060 FAD983060 FJZ983060 FTV983060 GDR983060 GNN983060 GXJ983060 HHF983060 HRB983060 IAX983060 IKT983060 IUP983060 JEL983060 JOH983060 JYD983060 KHZ983060 KRV983060 LBR983060 LLN983060 LVJ983060 MFF983060 MPB983060 MYX983060 NIT983060 NSP983060 OCL983060 OMH983060 OWD983060 PFZ983060 PPV983060 PZR983060 QJN983060 QTJ983060 RDF983060 RNB983060 RWX983060 SGT983060 SQP983060 TAL983060 TKH983060 TUD983060 UDZ983060 UNV983060 UXR983060 VHN983060 VRJ983060 WBF983060 WLB983060 WUX983060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IL65550 SH65550 ACD65550 ALZ65550 AVV65550 BFR65550 BPN65550 BZJ65550 CJF65550 CTB65550 DCX65550 DMT65550 DWP65550 EGL65550 EQH65550 FAD65550 FJZ65550 FTV65550 GDR65550 GNN65550 GXJ65550 HHF65550 HRB65550 IAX65550 IKT65550 IUP65550 JEL65550 JOH65550 JYD65550 KHZ65550 KRV65550 LBR65550 LLN65550 LVJ65550 MFF65550 MPB65550 MYX65550 NIT65550 NSP65550 OCL65550 OMH65550 OWD65550 PFZ65550 PPV65550 PZR65550 QJN65550 QTJ65550 RDF65550 RNB65550 RWX65550 SGT65550 SQP65550 TAL65550 TKH65550 TUD65550 UDZ65550 UNV65550 UXR65550 VHN65550 VRJ65550 WBF65550 WLB65550 WUX65550 IL131086 SH131086 ACD131086 ALZ131086 AVV131086 BFR131086 BPN131086 BZJ131086 CJF131086 CTB131086 DCX131086 DMT131086 DWP131086 EGL131086 EQH131086 FAD131086 FJZ131086 FTV131086 GDR131086 GNN131086 GXJ131086 HHF131086 HRB131086 IAX131086 IKT131086 IUP131086 JEL131086 JOH131086 JYD131086 KHZ131086 KRV131086 LBR131086 LLN131086 LVJ131086 MFF131086 MPB131086 MYX131086 NIT131086 NSP131086 OCL131086 OMH131086 OWD131086 PFZ131086 PPV131086 PZR131086 QJN131086 QTJ131086 RDF131086 RNB131086 RWX131086 SGT131086 SQP131086 TAL131086 TKH131086 TUD131086 UDZ131086 UNV131086 UXR131086 VHN131086 VRJ131086 WBF131086 WLB131086 WUX131086 IL196622 SH196622 ACD196622 ALZ196622 AVV196622 BFR196622 BPN196622 BZJ196622 CJF196622 CTB196622 DCX196622 DMT196622 DWP196622 EGL196622 EQH196622 FAD196622 FJZ196622 FTV196622 GDR196622 GNN196622 GXJ196622 HHF196622 HRB196622 IAX196622 IKT196622 IUP196622 JEL196622 JOH196622 JYD196622 KHZ196622 KRV196622 LBR196622 LLN196622 LVJ196622 MFF196622 MPB196622 MYX196622 NIT196622 NSP196622 OCL196622 OMH196622 OWD196622 PFZ196622 PPV196622 PZR196622 QJN196622 QTJ196622 RDF196622 RNB196622 RWX196622 SGT196622 SQP196622 TAL196622 TKH196622 TUD196622 UDZ196622 UNV196622 UXR196622 VHN196622 VRJ196622 WBF196622 WLB196622 WUX196622 IL262158 SH262158 ACD262158 ALZ262158 AVV262158 BFR262158 BPN262158 BZJ262158 CJF262158 CTB262158 DCX262158 DMT262158 DWP262158 EGL262158 EQH262158 FAD262158 FJZ262158 FTV262158 GDR262158 GNN262158 GXJ262158 HHF262158 HRB262158 IAX262158 IKT262158 IUP262158 JEL262158 JOH262158 JYD262158 KHZ262158 KRV262158 LBR262158 LLN262158 LVJ262158 MFF262158 MPB262158 MYX262158 NIT262158 NSP262158 OCL262158 OMH262158 OWD262158 PFZ262158 PPV262158 PZR262158 QJN262158 QTJ262158 RDF262158 RNB262158 RWX262158 SGT262158 SQP262158 TAL262158 TKH262158 TUD262158 UDZ262158 UNV262158 UXR262158 VHN262158 VRJ262158 WBF262158 WLB262158 WUX262158 IL327694 SH327694 ACD327694 ALZ327694 AVV327694 BFR327694 BPN327694 BZJ327694 CJF327694 CTB327694 DCX327694 DMT327694 DWP327694 EGL327694 EQH327694 FAD327694 FJZ327694 FTV327694 GDR327694 GNN327694 GXJ327694 HHF327694 HRB327694 IAX327694 IKT327694 IUP327694 JEL327694 JOH327694 JYD327694 KHZ327694 KRV327694 LBR327694 LLN327694 LVJ327694 MFF327694 MPB327694 MYX327694 NIT327694 NSP327694 OCL327694 OMH327694 OWD327694 PFZ327694 PPV327694 PZR327694 QJN327694 QTJ327694 RDF327694 RNB327694 RWX327694 SGT327694 SQP327694 TAL327694 TKH327694 TUD327694 UDZ327694 UNV327694 UXR327694 VHN327694 VRJ327694 WBF327694 WLB327694 WUX327694 IL393230 SH393230 ACD393230 ALZ393230 AVV393230 BFR393230 BPN393230 BZJ393230 CJF393230 CTB393230 DCX393230 DMT393230 DWP393230 EGL393230 EQH393230 FAD393230 FJZ393230 FTV393230 GDR393230 GNN393230 GXJ393230 HHF393230 HRB393230 IAX393230 IKT393230 IUP393230 JEL393230 JOH393230 JYD393230 KHZ393230 KRV393230 LBR393230 LLN393230 LVJ393230 MFF393230 MPB393230 MYX393230 NIT393230 NSP393230 OCL393230 OMH393230 OWD393230 PFZ393230 PPV393230 PZR393230 QJN393230 QTJ393230 RDF393230 RNB393230 RWX393230 SGT393230 SQP393230 TAL393230 TKH393230 TUD393230 UDZ393230 UNV393230 UXR393230 VHN393230 VRJ393230 WBF393230 WLB393230 WUX393230 IL458766 SH458766 ACD458766 ALZ458766 AVV458766 BFR458766 BPN458766 BZJ458766 CJF458766 CTB458766 DCX458766 DMT458766 DWP458766 EGL458766 EQH458766 FAD458766 FJZ458766 FTV458766 GDR458766 GNN458766 GXJ458766 HHF458766 HRB458766 IAX458766 IKT458766 IUP458766 JEL458766 JOH458766 JYD458766 KHZ458766 KRV458766 LBR458766 LLN458766 LVJ458766 MFF458766 MPB458766 MYX458766 NIT458766 NSP458766 OCL458766 OMH458766 OWD458766 PFZ458766 PPV458766 PZR458766 QJN458766 QTJ458766 RDF458766 RNB458766 RWX458766 SGT458766 SQP458766 TAL458766 TKH458766 TUD458766 UDZ458766 UNV458766 UXR458766 VHN458766 VRJ458766 WBF458766 WLB458766 WUX458766 IL524302 SH524302 ACD524302 ALZ524302 AVV524302 BFR524302 BPN524302 BZJ524302 CJF524302 CTB524302 DCX524302 DMT524302 DWP524302 EGL524302 EQH524302 FAD524302 FJZ524302 FTV524302 GDR524302 GNN524302 GXJ524302 HHF524302 HRB524302 IAX524302 IKT524302 IUP524302 JEL524302 JOH524302 JYD524302 KHZ524302 KRV524302 LBR524302 LLN524302 LVJ524302 MFF524302 MPB524302 MYX524302 NIT524302 NSP524302 OCL524302 OMH524302 OWD524302 PFZ524302 PPV524302 PZR524302 QJN524302 QTJ524302 RDF524302 RNB524302 RWX524302 SGT524302 SQP524302 TAL524302 TKH524302 TUD524302 UDZ524302 UNV524302 UXR524302 VHN524302 VRJ524302 WBF524302 WLB524302 WUX524302 IL589838 SH589838 ACD589838 ALZ589838 AVV589838 BFR589838 BPN589838 BZJ589838 CJF589838 CTB589838 DCX589838 DMT589838 DWP589838 EGL589838 EQH589838 FAD589838 FJZ589838 FTV589838 GDR589838 GNN589838 GXJ589838 HHF589838 HRB589838 IAX589838 IKT589838 IUP589838 JEL589838 JOH589838 JYD589838 KHZ589838 KRV589838 LBR589838 LLN589838 LVJ589838 MFF589838 MPB589838 MYX589838 NIT589838 NSP589838 OCL589838 OMH589838 OWD589838 PFZ589838 PPV589838 PZR589838 QJN589838 QTJ589838 RDF589838 RNB589838 RWX589838 SGT589838 SQP589838 TAL589838 TKH589838 TUD589838 UDZ589838 UNV589838 UXR589838 VHN589838 VRJ589838 WBF589838 WLB589838 WUX589838 IL655374 SH655374 ACD655374 ALZ655374 AVV655374 BFR655374 BPN655374 BZJ655374 CJF655374 CTB655374 DCX655374 DMT655374 DWP655374 EGL655374 EQH655374 FAD655374 FJZ655374 FTV655374 GDR655374 GNN655374 GXJ655374 HHF655374 HRB655374 IAX655374 IKT655374 IUP655374 JEL655374 JOH655374 JYD655374 KHZ655374 KRV655374 LBR655374 LLN655374 LVJ655374 MFF655374 MPB655374 MYX655374 NIT655374 NSP655374 OCL655374 OMH655374 OWD655374 PFZ655374 PPV655374 PZR655374 QJN655374 QTJ655374 RDF655374 RNB655374 RWX655374 SGT655374 SQP655374 TAL655374 TKH655374 TUD655374 UDZ655374 UNV655374 UXR655374 VHN655374 VRJ655374 WBF655374 WLB655374 WUX655374 IL720910 SH720910 ACD720910 ALZ720910 AVV720910 BFR720910 BPN720910 BZJ720910 CJF720910 CTB720910 DCX720910 DMT720910 DWP720910 EGL720910 EQH720910 FAD720910 FJZ720910 FTV720910 GDR720910 GNN720910 GXJ720910 HHF720910 HRB720910 IAX720910 IKT720910 IUP720910 JEL720910 JOH720910 JYD720910 KHZ720910 KRV720910 LBR720910 LLN720910 LVJ720910 MFF720910 MPB720910 MYX720910 NIT720910 NSP720910 OCL720910 OMH720910 OWD720910 PFZ720910 PPV720910 PZR720910 QJN720910 QTJ720910 RDF720910 RNB720910 RWX720910 SGT720910 SQP720910 TAL720910 TKH720910 TUD720910 UDZ720910 UNV720910 UXR720910 VHN720910 VRJ720910 WBF720910 WLB720910 WUX720910 IL786446 SH786446 ACD786446 ALZ786446 AVV786446 BFR786446 BPN786446 BZJ786446 CJF786446 CTB786446 DCX786446 DMT786446 DWP786446 EGL786446 EQH786446 FAD786446 FJZ786446 FTV786446 GDR786446 GNN786446 GXJ786446 HHF786446 HRB786446 IAX786446 IKT786446 IUP786446 JEL786446 JOH786446 JYD786446 KHZ786446 KRV786446 LBR786446 LLN786446 LVJ786446 MFF786446 MPB786446 MYX786446 NIT786446 NSP786446 OCL786446 OMH786446 OWD786446 PFZ786446 PPV786446 PZR786446 QJN786446 QTJ786446 RDF786446 RNB786446 RWX786446 SGT786446 SQP786446 TAL786446 TKH786446 TUD786446 UDZ786446 UNV786446 UXR786446 VHN786446 VRJ786446 WBF786446 WLB786446 WUX786446 IL851982 SH851982 ACD851982 ALZ851982 AVV851982 BFR851982 BPN851982 BZJ851982 CJF851982 CTB851982 DCX851982 DMT851982 DWP851982 EGL851982 EQH851982 FAD851982 FJZ851982 FTV851982 GDR851982 GNN851982 GXJ851982 HHF851982 HRB851982 IAX851982 IKT851982 IUP851982 JEL851982 JOH851982 JYD851982 KHZ851982 KRV851982 LBR851982 LLN851982 LVJ851982 MFF851982 MPB851982 MYX851982 NIT851982 NSP851982 OCL851982 OMH851982 OWD851982 PFZ851982 PPV851982 PZR851982 QJN851982 QTJ851982 RDF851982 RNB851982 RWX851982 SGT851982 SQP851982 TAL851982 TKH851982 TUD851982 UDZ851982 UNV851982 UXR851982 VHN851982 VRJ851982 WBF851982 WLB851982 WUX851982 IL917518 SH917518 ACD917518 ALZ917518 AVV917518 BFR917518 BPN917518 BZJ917518 CJF917518 CTB917518 DCX917518 DMT917518 DWP917518 EGL917518 EQH917518 FAD917518 FJZ917518 FTV917518 GDR917518 GNN917518 GXJ917518 HHF917518 HRB917518 IAX917518 IKT917518 IUP917518 JEL917518 JOH917518 JYD917518 KHZ917518 KRV917518 LBR917518 LLN917518 LVJ917518 MFF917518 MPB917518 MYX917518 NIT917518 NSP917518 OCL917518 OMH917518 OWD917518 PFZ917518 PPV917518 PZR917518 QJN917518 QTJ917518 RDF917518 RNB917518 RWX917518 SGT917518 SQP917518 TAL917518 TKH917518 TUD917518 UDZ917518 UNV917518 UXR917518 VHN917518 VRJ917518 WBF917518 WLB917518 WUX917518 IL983054 SH983054 ACD983054 ALZ983054 AVV983054 BFR983054 BPN983054 BZJ983054 CJF983054 CTB983054 DCX983054 DMT983054 DWP983054 EGL983054 EQH983054 FAD983054 FJZ983054 FTV983054 GDR983054 GNN983054 GXJ983054 HHF983054 HRB983054 IAX983054 IKT983054 IUP983054 JEL983054 JOH983054 JYD983054 KHZ983054 KRV983054 LBR983054 LLN983054 LVJ983054 MFF983054 MPB983054 MYX983054 NIT983054 NSP983054 OCL983054 OMH983054 OWD983054 PFZ983054 PPV983054 PZR983054 QJN983054 QTJ983054 RDF983054 RNB983054 RWX983054 SGT983054 SQP983054 TAL983054 TKH983054 TUD983054 UDZ983054 UNV983054 UXR983054 VHN983054 VRJ983054 WBF983054 WLB983054 WUX983054 IL65578:IN65578 SH65578:SJ65578 ACD65578:ACF65578 ALZ65578:AMB65578 AVV65578:AVX65578 BFR65578:BFT65578 BPN65578:BPP65578 BZJ65578:BZL65578 CJF65578:CJH65578 CTB65578:CTD65578 DCX65578:DCZ65578 DMT65578:DMV65578 DWP65578:DWR65578 EGL65578:EGN65578 EQH65578:EQJ65578 FAD65578:FAF65578 FJZ65578:FKB65578 FTV65578:FTX65578 GDR65578:GDT65578 GNN65578:GNP65578 GXJ65578:GXL65578 HHF65578:HHH65578 HRB65578:HRD65578 IAX65578:IAZ65578 IKT65578:IKV65578 IUP65578:IUR65578 JEL65578:JEN65578 JOH65578:JOJ65578 JYD65578:JYF65578 KHZ65578:KIB65578 KRV65578:KRX65578 LBR65578:LBT65578 LLN65578:LLP65578 LVJ65578:LVL65578 MFF65578:MFH65578 MPB65578:MPD65578 MYX65578:MYZ65578 NIT65578:NIV65578 NSP65578:NSR65578 OCL65578:OCN65578 OMH65578:OMJ65578 OWD65578:OWF65578 PFZ65578:PGB65578 PPV65578:PPX65578 PZR65578:PZT65578 QJN65578:QJP65578 QTJ65578:QTL65578 RDF65578:RDH65578 RNB65578:RND65578 RWX65578:RWZ65578 SGT65578:SGV65578 SQP65578:SQR65578 TAL65578:TAN65578 TKH65578:TKJ65578 TUD65578:TUF65578 UDZ65578:UEB65578 UNV65578:UNX65578 UXR65578:UXT65578 VHN65578:VHP65578 VRJ65578:VRL65578 WBF65578:WBH65578 WLB65578:WLD65578 WUX65578:WUZ65578 IL131114:IN131114 SH131114:SJ131114 ACD131114:ACF131114 ALZ131114:AMB131114 AVV131114:AVX131114 BFR131114:BFT131114 BPN131114:BPP131114 BZJ131114:BZL131114 CJF131114:CJH131114 CTB131114:CTD131114 DCX131114:DCZ131114 DMT131114:DMV131114 DWP131114:DWR131114 EGL131114:EGN131114 EQH131114:EQJ131114 FAD131114:FAF131114 FJZ131114:FKB131114 FTV131114:FTX131114 GDR131114:GDT131114 GNN131114:GNP131114 GXJ131114:GXL131114 HHF131114:HHH131114 HRB131114:HRD131114 IAX131114:IAZ131114 IKT131114:IKV131114 IUP131114:IUR131114 JEL131114:JEN131114 JOH131114:JOJ131114 JYD131114:JYF131114 KHZ131114:KIB131114 KRV131114:KRX131114 LBR131114:LBT131114 LLN131114:LLP131114 LVJ131114:LVL131114 MFF131114:MFH131114 MPB131114:MPD131114 MYX131114:MYZ131114 NIT131114:NIV131114 NSP131114:NSR131114 OCL131114:OCN131114 OMH131114:OMJ131114 OWD131114:OWF131114 PFZ131114:PGB131114 PPV131114:PPX131114 PZR131114:PZT131114 QJN131114:QJP131114 QTJ131114:QTL131114 RDF131114:RDH131114 RNB131114:RND131114 RWX131114:RWZ131114 SGT131114:SGV131114 SQP131114:SQR131114 TAL131114:TAN131114 TKH131114:TKJ131114 TUD131114:TUF131114 UDZ131114:UEB131114 UNV131114:UNX131114 UXR131114:UXT131114 VHN131114:VHP131114 VRJ131114:VRL131114 WBF131114:WBH131114 WLB131114:WLD131114 WUX131114:WUZ131114 IL196650:IN196650 SH196650:SJ196650 ACD196650:ACF196650 ALZ196650:AMB196650 AVV196650:AVX196650 BFR196650:BFT196650 BPN196650:BPP196650 BZJ196650:BZL196650 CJF196650:CJH196650 CTB196650:CTD196650 DCX196650:DCZ196650 DMT196650:DMV196650 DWP196650:DWR196650 EGL196650:EGN196650 EQH196650:EQJ196650 FAD196650:FAF196650 FJZ196650:FKB196650 FTV196650:FTX196650 GDR196650:GDT196650 GNN196650:GNP196650 GXJ196650:GXL196650 HHF196650:HHH196650 HRB196650:HRD196650 IAX196650:IAZ196650 IKT196650:IKV196650 IUP196650:IUR196650 JEL196650:JEN196650 JOH196650:JOJ196650 JYD196650:JYF196650 KHZ196650:KIB196650 KRV196650:KRX196650 LBR196650:LBT196650 LLN196650:LLP196650 LVJ196650:LVL196650 MFF196650:MFH196650 MPB196650:MPD196650 MYX196650:MYZ196650 NIT196650:NIV196650 NSP196650:NSR196650 OCL196650:OCN196650 OMH196650:OMJ196650 OWD196650:OWF196650 PFZ196650:PGB196650 PPV196650:PPX196650 PZR196650:PZT196650 QJN196650:QJP196650 QTJ196650:QTL196650 RDF196650:RDH196650 RNB196650:RND196650 RWX196650:RWZ196650 SGT196650:SGV196650 SQP196650:SQR196650 TAL196650:TAN196650 TKH196650:TKJ196650 TUD196650:TUF196650 UDZ196650:UEB196650 UNV196650:UNX196650 UXR196650:UXT196650 VHN196650:VHP196650 VRJ196650:VRL196650 WBF196650:WBH196650 WLB196650:WLD196650 WUX196650:WUZ196650 IL262186:IN262186 SH262186:SJ262186 ACD262186:ACF262186 ALZ262186:AMB262186 AVV262186:AVX262186 BFR262186:BFT262186 BPN262186:BPP262186 BZJ262186:BZL262186 CJF262186:CJH262186 CTB262186:CTD262186 DCX262186:DCZ262186 DMT262186:DMV262186 DWP262186:DWR262186 EGL262186:EGN262186 EQH262186:EQJ262186 FAD262186:FAF262186 FJZ262186:FKB262186 FTV262186:FTX262186 GDR262186:GDT262186 GNN262186:GNP262186 GXJ262186:GXL262186 HHF262186:HHH262186 HRB262186:HRD262186 IAX262186:IAZ262186 IKT262186:IKV262186 IUP262186:IUR262186 JEL262186:JEN262186 JOH262186:JOJ262186 JYD262186:JYF262186 KHZ262186:KIB262186 KRV262186:KRX262186 LBR262186:LBT262186 LLN262186:LLP262186 LVJ262186:LVL262186 MFF262186:MFH262186 MPB262186:MPD262186 MYX262186:MYZ262186 NIT262186:NIV262186 NSP262186:NSR262186 OCL262186:OCN262186 OMH262186:OMJ262186 OWD262186:OWF262186 PFZ262186:PGB262186 PPV262186:PPX262186 PZR262186:PZT262186 QJN262186:QJP262186 QTJ262186:QTL262186 RDF262186:RDH262186 RNB262186:RND262186 RWX262186:RWZ262186 SGT262186:SGV262186 SQP262186:SQR262186 TAL262186:TAN262186 TKH262186:TKJ262186 TUD262186:TUF262186 UDZ262186:UEB262186 UNV262186:UNX262186 UXR262186:UXT262186 VHN262186:VHP262186 VRJ262186:VRL262186 WBF262186:WBH262186 WLB262186:WLD262186 WUX262186:WUZ262186 IL327722:IN327722 SH327722:SJ327722 ACD327722:ACF327722 ALZ327722:AMB327722 AVV327722:AVX327722 BFR327722:BFT327722 BPN327722:BPP327722 BZJ327722:BZL327722 CJF327722:CJH327722 CTB327722:CTD327722 DCX327722:DCZ327722 DMT327722:DMV327722 DWP327722:DWR327722 EGL327722:EGN327722 EQH327722:EQJ327722 FAD327722:FAF327722 FJZ327722:FKB327722 FTV327722:FTX327722 GDR327722:GDT327722 GNN327722:GNP327722 GXJ327722:GXL327722 HHF327722:HHH327722 HRB327722:HRD327722 IAX327722:IAZ327722 IKT327722:IKV327722 IUP327722:IUR327722 JEL327722:JEN327722 JOH327722:JOJ327722 JYD327722:JYF327722 KHZ327722:KIB327722 KRV327722:KRX327722 LBR327722:LBT327722 LLN327722:LLP327722 LVJ327722:LVL327722 MFF327722:MFH327722 MPB327722:MPD327722 MYX327722:MYZ327722 NIT327722:NIV327722 NSP327722:NSR327722 OCL327722:OCN327722 OMH327722:OMJ327722 OWD327722:OWF327722 PFZ327722:PGB327722 PPV327722:PPX327722 PZR327722:PZT327722 QJN327722:QJP327722 QTJ327722:QTL327722 RDF327722:RDH327722 RNB327722:RND327722 RWX327722:RWZ327722 SGT327722:SGV327722 SQP327722:SQR327722 TAL327722:TAN327722 TKH327722:TKJ327722 TUD327722:TUF327722 UDZ327722:UEB327722 UNV327722:UNX327722 UXR327722:UXT327722 VHN327722:VHP327722 VRJ327722:VRL327722 WBF327722:WBH327722 WLB327722:WLD327722 WUX327722:WUZ327722 IL393258:IN393258 SH393258:SJ393258 ACD393258:ACF393258 ALZ393258:AMB393258 AVV393258:AVX393258 BFR393258:BFT393258 BPN393258:BPP393258 BZJ393258:BZL393258 CJF393258:CJH393258 CTB393258:CTD393258 DCX393258:DCZ393258 DMT393258:DMV393258 DWP393258:DWR393258 EGL393258:EGN393258 EQH393258:EQJ393258 FAD393258:FAF393258 FJZ393258:FKB393258 FTV393258:FTX393258 GDR393258:GDT393258 GNN393258:GNP393258 GXJ393258:GXL393258 HHF393258:HHH393258 HRB393258:HRD393258 IAX393258:IAZ393258 IKT393258:IKV393258 IUP393258:IUR393258 JEL393258:JEN393258 JOH393258:JOJ393258 JYD393258:JYF393258 KHZ393258:KIB393258 KRV393258:KRX393258 LBR393258:LBT393258 LLN393258:LLP393258 LVJ393258:LVL393258 MFF393258:MFH393258 MPB393258:MPD393258 MYX393258:MYZ393258 NIT393258:NIV393258 NSP393258:NSR393258 OCL393258:OCN393258 OMH393258:OMJ393258 OWD393258:OWF393258 PFZ393258:PGB393258 PPV393258:PPX393258 PZR393258:PZT393258 QJN393258:QJP393258 QTJ393258:QTL393258 RDF393258:RDH393258 RNB393258:RND393258 RWX393258:RWZ393258 SGT393258:SGV393258 SQP393258:SQR393258 TAL393258:TAN393258 TKH393258:TKJ393258 TUD393258:TUF393258 UDZ393258:UEB393258 UNV393258:UNX393258 UXR393258:UXT393258 VHN393258:VHP393258 VRJ393258:VRL393258 WBF393258:WBH393258 WLB393258:WLD393258 WUX393258:WUZ393258 IL458794:IN458794 SH458794:SJ458794 ACD458794:ACF458794 ALZ458794:AMB458794 AVV458794:AVX458794 BFR458794:BFT458794 BPN458794:BPP458794 BZJ458794:BZL458794 CJF458794:CJH458794 CTB458794:CTD458794 DCX458794:DCZ458794 DMT458794:DMV458794 DWP458794:DWR458794 EGL458794:EGN458794 EQH458794:EQJ458794 FAD458794:FAF458794 FJZ458794:FKB458794 FTV458794:FTX458794 GDR458794:GDT458794 GNN458794:GNP458794 GXJ458794:GXL458794 HHF458794:HHH458794 HRB458794:HRD458794 IAX458794:IAZ458794 IKT458794:IKV458794 IUP458794:IUR458794 JEL458794:JEN458794 JOH458794:JOJ458794 JYD458794:JYF458794 KHZ458794:KIB458794 KRV458794:KRX458794 LBR458794:LBT458794 LLN458794:LLP458794 LVJ458794:LVL458794 MFF458794:MFH458794 MPB458794:MPD458794 MYX458794:MYZ458794 NIT458794:NIV458794 NSP458794:NSR458794 OCL458794:OCN458794 OMH458794:OMJ458794 OWD458794:OWF458794 PFZ458794:PGB458794 PPV458794:PPX458794 PZR458794:PZT458794 QJN458794:QJP458794 QTJ458794:QTL458794 RDF458794:RDH458794 RNB458794:RND458794 RWX458794:RWZ458794 SGT458794:SGV458794 SQP458794:SQR458794 TAL458794:TAN458794 TKH458794:TKJ458794 TUD458794:TUF458794 UDZ458794:UEB458794 UNV458794:UNX458794 UXR458794:UXT458794 VHN458794:VHP458794 VRJ458794:VRL458794 WBF458794:WBH458794 WLB458794:WLD458794 WUX458794:WUZ458794 IL524330:IN524330 SH524330:SJ524330 ACD524330:ACF524330 ALZ524330:AMB524330 AVV524330:AVX524330 BFR524330:BFT524330 BPN524330:BPP524330 BZJ524330:BZL524330 CJF524330:CJH524330 CTB524330:CTD524330 DCX524330:DCZ524330 DMT524330:DMV524330 DWP524330:DWR524330 EGL524330:EGN524330 EQH524330:EQJ524330 FAD524330:FAF524330 FJZ524330:FKB524330 FTV524330:FTX524330 GDR524330:GDT524330 GNN524330:GNP524330 GXJ524330:GXL524330 HHF524330:HHH524330 HRB524330:HRD524330 IAX524330:IAZ524330 IKT524330:IKV524330 IUP524330:IUR524330 JEL524330:JEN524330 JOH524330:JOJ524330 JYD524330:JYF524330 KHZ524330:KIB524330 KRV524330:KRX524330 LBR524330:LBT524330 LLN524330:LLP524330 LVJ524330:LVL524330 MFF524330:MFH524330 MPB524330:MPD524330 MYX524330:MYZ524330 NIT524330:NIV524330 NSP524330:NSR524330 OCL524330:OCN524330 OMH524330:OMJ524330 OWD524330:OWF524330 PFZ524330:PGB524330 PPV524330:PPX524330 PZR524330:PZT524330 QJN524330:QJP524330 QTJ524330:QTL524330 RDF524330:RDH524330 RNB524330:RND524330 RWX524330:RWZ524330 SGT524330:SGV524330 SQP524330:SQR524330 TAL524330:TAN524330 TKH524330:TKJ524330 TUD524330:TUF524330 UDZ524330:UEB524330 UNV524330:UNX524330 UXR524330:UXT524330 VHN524330:VHP524330 VRJ524330:VRL524330 WBF524330:WBH524330 WLB524330:WLD524330 WUX524330:WUZ524330 IL589866:IN589866 SH589866:SJ589866 ACD589866:ACF589866 ALZ589866:AMB589866 AVV589866:AVX589866 BFR589866:BFT589866 BPN589866:BPP589866 BZJ589866:BZL589866 CJF589866:CJH589866 CTB589866:CTD589866 DCX589866:DCZ589866 DMT589866:DMV589866 DWP589866:DWR589866 EGL589866:EGN589866 EQH589866:EQJ589866 FAD589866:FAF589866 FJZ589866:FKB589866 FTV589866:FTX589866 GDR589866:GDT589866 GNN589866:GNP589866 GXJ589866:GXL589866 HHF589866:HHH589866 HRB589866:HRD589866 IAX589866:IAZ589866 IKT589866:IKV589866 IUP589866:IUR589866 JEL589866:JEN589866 JOH589866:JOJ589866 JYD589866:JYF589866 KHZ589866:KIB589866 KRV589866:KRX589866 LBR589866:LBT589866 LLN589866:LLP589866 LVJ589866:LVL589866 MFF589866:MFH589866 MPB589866:MPD589866 MYX589866:MYZ589866 NIT589866:NIV589866 NSP589866:NSR589866 OCL589866:OCN589866 OMH589866:OMJ589866 OWD589866:OWF589866 PFZ589866:PGB589866 PPV589866:PPX589866 PZR589866:PZT589866 QJN589866:QJP589866 QTJ589866:QTL589866 RDF589866:RDH589866 RNB589866:RND589866 RWX589866:RWZ589866 SGT589866:SGV589866 SQP589866:SQR589866 TAL589866:TAN589866 TKH589866:TKJ589866 TUD589866:TUF589866 UDZ589866:UEB589866 UNV589866:UNX589866 UXR589866:UXT589866 VHN589866:VHP589866 VRJ589866:VRL589866 WBF589866:WBH589866 WLB589866:WLD589866 WUX589866:WUZ589866 IL655402:IN655402 SH655402:SJ655402 ACD655402:ACF655402 ALZ655402:AMB655402 AVV655402:AVX655402 BFR655402:BFT655402 BPN655402:BPP655402 BZJ655402:BZL655402 CJF655402:CJH655402 CTB655402:CTD655402 DCX655402:DCZ655402 DMT655402:DMV655402 DWP655402:DWR655402 EGL655402:EGN655402 EQH655402:EQJ655402 FAD655402:FAF655402 FJZ655402:FKB655402 FTV655402:FTX655402 GDR655402:GDT655402 GNN655402:GNP655402 GXJ655402:GXL655402 HHF655402:HHH655402 HRB655402:HRD655402 IAX655402:IAZ655402 IKT655402:IKV655402 IUP655402:IUR655402 JEL655402:JEN655402 JOH655402:JOJ655402 JYD655402:JYF655402 KHZ655402:KIB655402 KRV655402:KRX655402 LBR655402:LBT655402 LLN655402:LLP655402 LVJ655402:LVL655402 MFF655402:MFH655402 MPB655402:MPD655402 MYX655402:MYZ655402 NIT655402:NIV655402 NSP655402:NSR655402 OCL655402:OCN655402 OMH655402:OMJ655402 OWD655402:OWF655402 PFZ655402:PGB655402 PPV655402:PPX655402 PZR655402:PZT655402 QJN655402:QJP655402 QTJ655402:QTL655402 RDF655402:RDH655402 RNB655402:RND655402 RWX655402:RWZ655402 SGT655402:SGV655402 SQP655402:SQR655402 TAL655402:TAN655402 TKH655402:TKJ655402 TUD655402:TUF655402 UDZ655402:UEB655402 UNV655402:UNX655402 UXR655402:UXT655402 VHN655402:VHP655402 VRJ655402:VRL655402 WBF655402:WBH655402 WLB655402:WLD655402 WUX655402:WUZ655402 IL720938:IN720938 SH720938:SJ720938 ACD720938:ACF720938 ALZ720938:AMB720938 AVV720938:AVX720938 BFR720938:BFT720938 BPN720938:BPP720938 BZJ720938:BZL720938 CJF720938:CJH720938 CTB720938:CTD720938 DCX720938:DCZ720938 DMT720938:DMV720938 DWP720938:DWR720938 EGL720938:EGN720938 EQH720938:EQJ720938 FAD720938:FAF720938 FJZ720938:FKB720938 FTV720938:FTX720938 GDR720938:GDT720938 GNN720938:GNP720938 GXJ720938:GXL720938 HHF720938:HHH720938 HRB720938:HRD720938 IAX720938:IAZ720938 IKT720938:IKV720938 IUP720938:IUR720938 JEL720938:JEN720938 JOH720938:JOJ720938 JYD720938:JYF720938 KHZ720938:KIB720938 KRV720938:KRX720938 LBR720938:LBT720938 LLN720938:LLP720938 LVJ720938:LVL720938 MFF720938:MFH720938 MPB720938:MPD720938 MYX720938:MYZ720938 NIT720938:NIV720938 NSP720938:NSR720938 OCL720938:OCN720938 OMH720938:OMJ720938 OWD720938:OWF720938 PFZ720938:PGB720938 PPV720938:PPX720938 PZR720938:PZT720938 QJN720938:QJP720938 QTJ720938:QTL720938 RDF720938:RDH720938 RNB720938:RND720938 RWX720938:RWZ720938 SGT720938:SGV720938 SQP720938:SQR720938 TAL720938:TAN720938 TKH720938:TKJ720938 TUD720938:TUF720938 UDZ720938:UEB720938 UNV720938:UNX720938 UXR720938:UXT720938 VHN720938:VHP720938 VRJ720938:VRL720938 WBF720938:WBH720938 WLB720938:WLD720938 WUX720938:WUZ720938 IL786474:IN786474 SH786474:SJ786474 ACD786474:ACF786474 ALZ786474:AMB786474 AVV786474:AVX786474 BFR786474:BFT786474 BPN786474:BPP786474 BZJ786474:BZL786474 CJF786474:CJH786474 CTB786474:CTD786474 DCX786474:DCZ786474 DMT786474:DMV786474 DWP786474:DWR786474 EGL786474:EGN786474 EQH786474:EQJ786474 FAD786474:FAF786474 FJZ786474:FKB786474 FTV786474:FTX786474 GDR786474:GDT786474 GNN786474:GNP786474 GXJ786474:GXL786474 HHF786474:HHH786474 HRB786474:HRD786474 IAX786474:IAZ786474 IKT786474:IKV786474 IUP786474:IUR786474 JEL786474:JEN786474 JOH786474:JOJ786474 JYD786474:JYF786474 KHZ786474:KIB786474 KRV786474:KRX786474 LBR786474:LBT786474 LLN786474:LLP786474 LVJ786474:LVL786474 MFF786474:MFH786474 MPB786474:MPD786474 MYX786474:MYZ786474 NIT786474:NIV786474 NSP786474:NSR786474 OCL786474:OCN786474 OMH786474:OMJ786474 OWD786474:OWF786474 PFZ786474:PGB786474 PPV786474:PPX786474 PZR786474:PZT786474 QJN786474:QJP786474 QTJ786474:QTL786474 RDF786474:RDH786474 RNB786474:RND786474 RWX786474:RWZ786474 SGT786474:SGV786474 SQP786474:SQR786474 TAL786474:TAN786474 TKH786474:TKJ786474 TUD786474:TUF786474 UDZ786474:UEB786474 UNV786474:UNX786474 UXR786474:UXT786474 VHN786474:VHP786474 VRJ786474:VRL786474 WBF786474:WBH786474 WLB786474:WLD786474 WUX786474:WUZ786474 IL852010:IN852010 SH852010:SJ852010 ACD852010:ACF852010 ALZ852010:AMB852010 AVV852010:AVX852010 BFR852010:BFT852010 BPN852010:BPP852010 BZJ852010:BZL852010 CJF852010:CJH852010 CTB852010:CTD852010 DCX852010:DCZ852010 DMT852010:DMV852010 DWP852010:DWR852010 EGL852010:EGN852010 EQH852010:EQJ852010 FAD852010:FAF852010 FJZ852010:FKB852010 FTV852010:FTX852010 GDR852010:GDT852010 GNN852010:GNP852010 GXJ852010:GXL852010 HHF852010:HHH852010 HRB852010:HRD852010 IAX852010:IAZ852010 IKT852010:IKV852010 IUP852010:IUR852010 JEL852010:JEN852010 JOH852010:JOJ852010 JYD852010:JYF852010 KHZ852010:KIB852010 KRV852010:KRX852010 LBR852010:LBT852010 LLN852010:LLP852010 LVJ852010:LVL852010 MFF852010:MFH852010 MPB852010:MPD852010 MYX852010:MYZ852010 NIT852010:NIV852010 NSP852010:NSR852010 OCL852010:OCN852010 OMH852010:OMJ852010 OWD852010:OWF852010 PFZ852010:PGB852010 PPV852010:PPX852010 PZR852010:PZT852010 QJN852010:QJP852010 QTJ852010:QTL852010 RDF852010:RDH852010 RNB852010:RND852010 RWX852010:RWZ852010 SGT852010:SGV852010 SQP852010:SQR852010 TAL852010:TAN852010 TKH852010:TKJ852010 TUD852010:TUF852010 UDZ852010:UEB852010 UNV852010:UNX852010 UXR852010:UXT852010 VHN852010:VHP852010 VRJ852010:VRL852010 WBF852010:WBH852010 WLB852010:WLD852010 WUX852010:WUZ852010 IL917546:IN917546 SH917546:SJ917546 ACD917546:ACF917546 ALZ917546:AMB917546 AVV917546:AVX917546 BFR917546:BFT917546 BPN917546:BPP917546 BZJ917546:BZL917546 CJF917546:CJH917546 CTB917546:CTD917546 DCX917546:DCZ917546 DMT917546:DMV917546 DWP917546:DWR917546 EGL917546:EGN917546 EQH917546:EQJ917546 FAD917546:FAF917546 FJZ917546:FKB917546 FTV917546:FTX917546 GDR917546:GDT917546 GNN917546:GNP917546 GXJ917546:GXL917546 HHF917546:HHH917546 HRB917546:HRD917546 IAX917546:IAZ917546 IKT917546:IKV917546 IUP917546:IUR917546 JEL917546:JEN917546 JOH917546:JOJ917546 JYD917546:JYF917546 KHZ917546:KIB917546 KRV917546:KRX917546 LBR917546:LBT917546 LLN917546:LLP917546 LVJ917546:LVL917546 MFF917546:MFH917546 MPB917546:MPD917546 MYX917546:MYZ917546 NIT917546:NIV917546 NSP917546:NSR917546 OCL917546:OCN917546 OMH917546:OMJ917546 OWD917546:OWF917546 PFZ917546:PGB917546 PPV917546:PPX917546 PZR917546:PZT917546 QJN917546:QJP917546 QTJ917546:QTL917546 RDF917546:RDH917546 RNB917546:RND917546 RWX917546:RWZ917546 SGT917546:SGV917546 SQP917546:SQR917546 TAL917546:TAN917546 TKH917546:TKJ917546 TUD917546:TUF917546 UDZ917546:UEB917546 UNV917546:UNX917546 UXR917546:UXT917546 VHN917546:VHP917546 VRJ917546:VRL917546 WBF917546:WBH917546 WLB917546:WLD917546 WUX917546:WUZ917546 IL983082:IN983082 SH983082:SJ983082 ACD983082:ACF983082 ALZ983082:AMB983082 AVV983082:AVX983082 BFR983082:BFT983082 BPN983082:BPP983082 BZJ983082:BZL983082 CJF983082:CJH983082 CTB983082:CTD983082 DCX983082:DCZ983082 DMT983082:DMV983082 DWP983082:DWR983082 EGL983082:EGN983082 EQH983082:EQJ983082 FAD983082:FAF983082 FJZ983082:FKB983082 FTV983082:FTX983082 GDR983082:GDT983082 GNN983082:GNP983082 GXJ983082:GXL983082 HHF983082:HHH983082 HRB983082:HRD983082 IAX983082:IAZ983082 IKT983082:IKV983082 IUP983082:IUR983082 JEL983082:JEN983082 JOH983082:JOJ983082 JYD983082:JYF983082 KHZ983082:KIB983082 KRV983082:KRX983082 LBR983082:LBT983082 LLN983082:LLP983082 LVJ983082:LVL983082 MFF983082:MFH983082 MPB983082:MPD983082 MYX983082:MYZ983082 NIT983082:NIV983082 NSP983082:NSR983082 OCL983082:OCN983082 OMH983082:OMJ983082 OWD983082:OWF983082 PFZ983082:PGB983082 PPV983082:PPX983082 PZR983082:PZT983082 QJN983082:QJP983082 QTJ983082:QTL983082 RDF983082:RDH983082 RNB983082:RND983082 RWX983082:RWZ983082 SGT983082:SGV983082 SQP983082:SQR983082 TAL983082:TAN983082 TKH983082:TKJ983082 TUD983082:TUF983082 UDZ983082:UEB983082 UNV983082:UNX983082 UXR983082:UXT983082 VHN983082:VHP983082 VRJ983082:VRL983082 WBF983082:WBH983082 WLB983082:WLD983082 WUX983082:WUZ983082 IQ65576:IS65577 SM65576:SO65577 ACI65576:ACK65577 AME65576:AMG65577 AWA65576:AWC65577 BFW65576:BFY65577 BPS65576:BPU65577 BZO65576:BZQ65577 CJK65576:CJM65577 CTG65576:CTI65577 DDC65576:DDE65577 DMY65576:DNA65577 DWU65576:DWW65577 EGQ65576:EGS65577 EQM65576:EQO65577 FAI65576:FAK65577 FKE65576:FKG65577 FUA65576:FUC65577 GDW65576:GDY65577 GNS65576:GNU65577 GXO65576:GXQ65577 HHK65576:HHM65577 HRG65576:HRI65577 IBC65576:IBE65577 IKY65576:ILA65577 IUU65576:IUW65577 JEQ65576:JES65577 JOM65576:JOO65577 JYI65576:JYK65577 KIE65576:KIG65577 KSA65576:KSC65577 LBW65576:LBY65577 LLS65576:LLU65577 LVO65576:LVQ65577 MFK65576:MFM65577 MPG65576:MPI65577 MZC65576:MZE65577 NIY65576:NJA65577 NSU65576:NSW65577 OCQ65576:OCS65577 OMM65576:OMO65577 OWI65576:OWK65577 PGE65576:PGG65577 PQA65576:PQC65577 PZW65576:PZY65577 QJS65576:QJU65577 QTO65576:QTQ65577 RDK65576:RDM65577 RNG65576:RNI65577 RXC65576:RXE65577 SGY65576:SHA65577 SQU65576:SQW65577 TAQ65576:TAS65577 TKM65576:TKO65577 TUI65576:TUK65577 UEE65576:UEG65577 UOA65576:UOC65577 UXW65576:UXY65577 VHS65576:VHU65577 VRO65576:VRQ65577 WBK65576:WBM65577 WLG65576:WLI65577 WVC65576:WVE65577 IQ131112:IS131113 SM131112:SO131113 ACI131112:ACK131113 AME131112:AMG131113 AWA131112:AWC131113 BFW131112:BFY131113 BPS131112:BPU131113 BZO131112:BZQ131113 CJK131112:CJM131113 CTG131112:CTI131113 DDC131112:DDE131113 DMY131112:DNA131113 DWU131112:DWW131113 EGQ131112:EGS131113 EQM131112:EQO131113 FAI131112:FAK131113 FKE131112:FKG131113 FUA131112:FUC131113 GDW131112:GDY131113 GNS131112:GNU131113 GXO131112:GXQ131113 HHK131112:HHM131113 HRG131112:HRI131113 IBC131112:IBE131113 IKY131112:ILA131113 IUU131112:IUW131113 JEQ131112:JES131113 JOM131112:JOO131113 JYI131112:JYK131113 KIE131112:KIG131113 KSA131112:KSC131113 LBW131112:LBY131113 LLS131112:LLU131113 LVO131112:LVQ131113 MFK131112:MFM131113 MPG131112:MPI131113 MZC131112:MZE131113 NIY131112:NJA131113 NSU131112:NSW131113 OCQ131112:OCS131113 OMM131112:OMO131113 OWI131112:OWK131113 PGE131112:PGG131113 PQA131112:PQC131113 PZW131112:PZY131113 QJS131112:QJU131113 QTO131112:QTQ131113 RDK131112:RDM131113 RNG131112:RNI131113 RXC131112:RXE131113 SGY131112:SHA131113 SQU131112:SQW131113 TAQ131112:TAS131113 TKM131112:TKO131113 TUI131112:TUK131113 UEE131112:UEG131113 UOA131112:UOC131113 UXW131112:UXY131113 VHS131112:VHU131113 VRO131112:VRQ131113 WBK131112:WBM131113 WLG131112:WLI131113 WVC131112:WVE131113 IQ196648:IS196649 SM196648:SO196649 ACI196648:ACK196649 AME196648:AMG196649 AWA196648:AWC196649 BFW196648:BFY196649 BPS196648:BPU196649 BZO196648:BZQ196649 CJK196648:CJM196649 CTG196648:CTI196649 DDC196648:DDE196649 DMY196648:DNA196649 DWU196648:DWW196649 EGQ196648:EGS196649 EQM196648:EQO196649 FAI196648:FAK196649 FKE196648:FKG196649 FUA196648:FUC196649 GDW196648:GDY196649 GNS196648:GNU196649 GXO196648:GXQ196649 HHK196648:HHM196649 HRG196648:HRI196649 IBC196648:IBE196649 IKY196648:ILA196649 IUU196648:IUW196649 JEQ196648:JES196649 JOM196648:JOO196649 JYI196648:JYK196649 KIE196648:KIG196649 KSA196648:KSC196649 LBW196648:LBY196649 LLS196648:LLU196649 LVO196648:LVQ196649 MFK196648:MFM196649 MPG196648:MPI196649 MZC196648:MZE196649 NIY196648:NJA196649 NSU196648:NSW196649 OCQ196648:OCS196649 OMM196648:OMO196649 OWI196648:OWK196649 PGE196648:PGG196649 PQA196648:PQC196649 PZW196648:PZY196649 QJS196648:QJU196649 QTO196648:QTQ196649 RDK196648:RDM196649 RNG196648:RNI196649 RXC196648:RXE196649 SGY196648:SHA196649 SQU196648:SQW196649 TAQ196648:TAS196649 TKM196648:TKO196649 TUI196648:TUK196649 UEE196648:UEG196649 UOA196648:UOC196649 UXW196648:UXY196649 VHS196648:VHU196649 VRO196648:VRQ196649 WBK196648:WBM196649 WLG196648:WLI196649 WVC196648:WVE196649 IQ262184:IS262185 SM262184:SO262185 ACI262184:ACK262185 AME262184:AMG262185 AWA262184:AWC262185 BFW262184:BFY262185 BPS262184:BPU262185 BZO262184:BZQ262185 CJK262184:CJM262185 CTG262184:CTI262185 DDC262184:DDE262185 DMY262184:DNA262185 DWU262184:DWW262185 EGQ262184:EGS262185 EQM262184:EQO262185 FAI262184:FAK262185 FKE262184:FKG262185 FUA262184:FUC262185 GDW262184:GDY262185 GNS262184:GNU262185 GXO262184:GXQ262185 HHK262184:HHM262185 HRG262184:HRI262185 IBC262184:IBE262185 IKY262184:ILA262185 IUU262184:IUW262185 JEQ262184:JES262185 JOM262184:JOO262185 JYI262184:JYK262185 KIE262184:KIG262185 KSA262184:KSC262185 LBW262184:LBY262185 LLS262184:LLU262185 LVO262184:LVQ262185 MFK262184:MFM262185 MPG262184:MPI262185 MZC262184:MZE262185 NIY262184:NJA262185 NSU262184:NSW262185 OCQ262184:OCS262185 OMM262184:OMO262185 OWI262184:OWK262185 PGE262184:PGG262185 PQA262184:PQC262185 PZW262184:PZY262185 QJS262184:QJU262185 QTO262184:QTQ262185 RDK262184:RDM262185 RNG262184:RNI262185 RXC262184:RXE262185 SGY262184:SHA262185 SQU262184:SQW262185 TAQ262184:TAS262185 TKM262184:TKO262185 TUI262184:TUK262185 UEE262184:UEG262185 UOA262184:UOC262185 UXW262184:UXY262185 VHS262184:VHU262185 VRO262184:VRQ262185 WBK262184:WBM262185 WLG262184:WLI262185 WVC262184:WVE262185 IQ327720:IS327721 SM327720:SO327721 ACI327720:ACK327721 AME327720:AMG327721 AWA327720:AWC327721 BFW327720:BFY327721 BPS327720:BPU327721 BZO327720:BZQ327721 CJK327720:CJM327721 CTG327720:CTI327721 DDC327720:DDE327721 DMY327720:DNA327721 DWU327720:DWW327721 EGQ327720:EGS327721 EQM327720:EQO327721 FAI327720:FAK327721 FKE327720:FKG327721 FUA327720:FUC327721 GDW327720:GDY327721 GNS327720:GNU327721 GXO327720:GXQ327721 HHK327720:HHM327721 HRG327720:HRI327721 IBC327720:IBE327721 IKY327720:ILA327721 IUU327720:IUW327721 JEQ327720:JES327721 JOM327720:JOO327721 JYI327720:JYK327721 KIE327720:KIG327721 KSA327720:KSC327721 LBW327720:LBY327721 LLS327720:LLU327721 LVO327720:LVQ327721 MFK327720:MFM327721 MPG327720:MPI327721 MZC327720:MZE327721 NIY327720:NJA327721 NSU327720:NSW327721 OCQ327720:OCS327721 OMM327720:OMO327721 OWI327720:OWK327721 PGE327720:PGG327721 PQA327720:PQC327721 PZW327720:PZY327721 QJS327720:QJU327721 QTO327720:QTQ327721 RDK327720:RDM327721 RNG327720:RNI327721 RXC327720:RXE327721 SGY327720:SHA327721 SQU327720:SQW327721 TAQ327720:TAS327721 TKM327720:TKO327721 TUI327720:TUK327721 UEE327720:UEG327721 UOA327720:UOC327721 UXW327720:UXY327721 VHS327720:VHU327721 VRO327720:VRQ327721 WBK327720:WBM327721 WLG327720:WLI327721 WVC327720:WVE327721 IQ393256:IS393257 SM393256:SO393257 ACI393256:ACK393257 AME393256:AMG393257 AWA393256:AWC393257 BFW393256:BFY393257 BPS393256:BPU393257 BZO393256:BZQ393257 CJK393256:CJM393257 CTG393256:CTI393257 DDC393256:DDE393257 DMY393256:DNA393257 DWU393256:DWW393257 EGQ393256:EGS393257 EQM393256:EQO393257 FAI393256:FAK393257 FKE393256:FKG393257 FUA393256:FUC393257 GDW393256:GDY393257 GNS393256:GNU393257 GXO393256:GXQ393257 HHK393256:HHM393257 HRG393256:HRI393257 IBC393256:IBE393257 IKY393256:ILA393257 IUU393256:IUW393257 JEQ393256:JES393257 JOM393256:JOO393257 JYI393256:JYK393257 KIE393256:KIG393257 KSA393256:KSC393257 LBW393256:LBY393257 LLS393256:LLU393257 LVO393256:LVQ393257 MFK393256:MFM393257 MPG393256:MPI393257 MZC393256:MZE393257 NIY393256:NJA393257 NSU393256:NSW393257 OCQ393256:OCS393257 OMM393256:OMO393257 OWI393256:OWK393257 PGE393256:PGG393257 PQA393256:PQC393257 PZW393256:PZY393257 QJS393256:QJU393257 QTO393256:QTQ393257 RDK393256:RDM393257 RNG393256:RNI393257 RXC393256:RXE393257 SGY393256:SHA393257 SQU393256:SQW393257 TAQ393256:TAS393257 TKM393256:TKO393257 TUI393256:TUK393257 UEE393256:UEG393257 UOA393256:UOC393257 UXW393256:UXY393257 VHS393256:VHU393257 VRO393256:VRQ393257 WBK393256:WBM393257 WLG393256:WLI393257 WVC393256:WVE393257 IQ458792:IS458793 SM458792:SO458793 ACI458792:ACK458793 AME458792:AMG458793 AWA458792:AWC458793 BFW458792:BFY458793 BPS458792:BPU458793 BZO458792:BZQ458793 CJK458792:CJM458793 CTG458792:CTI458793 DDC458792:DDE458793 DMY458792:DNA458793 DWU458792:DWW458793 EGQ458792:EGS458793 EQM458792:EQO458793 FAI458792:FAK458793 FKE458792:FKG458793 FUA458792:FUC458793 GDW458792:GDY458793 GNS458792:GNU458793 GXO458792:GXQ458793 HHK458792:HHM458793 HRG458792:HRI458793 IBC458792:IBE458793 IKY458792:ILA458793 IUU458792:IUW458793 JEQ458792:JES458793 JOM458792:JOO458793 JYI458792:JYK458793 KIE458792:KIG458793 KSA458792:KSC458793 LBW458792:LBY458793 LLS458792:LLU458793 LVO458792:LVQ458793 MFK458792:MFM458793 MPG458792:MPI458793 MZC458792:MZE458793 NIY458792:NJA458793 NSU458792:NSW458793 OCQ458792:OCS458793 OMM458792:OMO458793 OWI458792:OWK458793 PGE458792:PGG458793 PQA458792:PQC458793 PZW458792:PZY458793 QJS458792:QJU458793 QTO458792:QTQ458793 RDK458792:RDM458793 RNG458792:RNI458793 RXC458792:RXE458793 SGY458792:SHA458793 SQU458792:SQW458793 TAQ458792:TAS458793 TKM458792:TKO458793 TUI458792:TUK458793 UEE458792:UEG458793 UOA458792:UOC458793 UXW458792:UXY458793 VHS458792:VHU458793 VRO458792:VRQ458793 WBK458792:WBM458793 WLG458792:WLI458793 WVC458792:WVE458793 IQ524328:IS524329 SM524328:SO524329 ACI524328:ACK524329 AME524328:AMG524329 AWA524328:AWC524329 BFW524328:BFY524329 BPS524328:BPU524329 BZO524328:BZQ524329 CJK524328:CJM524329 CTG524328:CTI524329 DDC524328:DDE524329 DMY524328:DNA524329 DWU524328:DWW524329 EGQ524328:EGS524329 EQM524328:EQO524329 FAI524328:FAK524329 FKE524328:FKG524329 FUA524328:FUC524329 GDW524328:GDY524329 GNS524328:GNU524329 GXO524328:GXQ524329 HHK524328:HHM524329 HRG524328:HRI524329 IBC524328:IBE524329 IKY524328:ILA524329 IUU524328:IUW524329 JEQ524328:JES524329 JOM524328:JOO524329 JYI524328:JYK524329 KIE524328:KIG524329 KSA524328:KSC524329 LBW524328:LBY524329 LLS524328:LLU524329 LVO524328:LVQ524329 MFK524328:MFM524329 MPG524328:MPI524329 MZC524328:MZE524329 NIY524328:NJA524329 NSU524328:NSW524329 OCQ524328:OCS524329 OMM524328:OMO524329 OWI524328:OWK524329 PGE524328:PGG524329 PQA524328:PQC524329 PZW524328:PZY524329 QJS524328:QJU524329 QTO524328:QTQ524329 RDK524328:RDM524329 RNG524328:RNI524329 RXC524328:RXE524329 SGY524328:SHA524329 SQU524328:SQW524329 TAQ524328:TAS524329 TKM524328:TKO524329 TUI524328:TUK524329 UEE524328:UEG524329 UOA524328:UOC524329 UXW524328:UXY524329 VHS524328:VHU524329 VRO524328:VRQ524329 WBK524328:WBM524329 WLG524328:WLI524329 WVC524328:WVE524329 IQ589864:IS589865 SM589864:SO589865 ACI589864:ACK589865 AME589864:AMG589865 AWA589864:AWC589865 BFW589864:BFY589865 BPS589864:BPU589865 BZO589864:BZQ589865 CJK589864:CJM589865 CTG589864:CTI589865 DDC589864:DDE589865 DMY589864:DNA589865 DWU589864:DWW589865 EGQ589864:EGS589865 EQM589864:EQO589865 FAI589864:FAK589865 FKE589864:FKG589865 FUA589864:FUC589865 GDW589864:GDY589865 GNS589864:GNU589865 GXO589864:GXQ589865 HHK589864:HHM589865 HRG589864:HRI589865 IBC589864:IBE589865 IKY589864:ILA589865 IUU589864:IUW589865 JEQ589864:JES589865 JOM589864:JOO589865 JYI589864:JYK589865 KIE589864:KIG589865 KSA589864:KSC589865 LBW589864:LBY589865 LLS589864:LLU589865 LVO589864:LVQ589865 MFK589864:MFM589865 MPG589864:MPI589865 MZC589864:MZE589865 NIY589864:NJA589865 NSU589864:NSW589865 OCQ589864:OCS589865 OMM589864:OMO589865 OWI589864:OWK589865 PGE589864:PGG589865 PQA589864:PQC589865 PZW589864:PZY589865 QJS589864:QJU589865 QTO589864:QTQ589865 RDK589864:RDM589865 RNG589864:RNI589865 RXC589864:RXE589865 SGY589864:SHA589865 SQU589864:SQW589865 TAQ589864:TAS589865 TKM589864:TKO589865 TUI589864:TUK589865 UEE589864:UEG589865 UOA589864:UOC589865 UXW589864:UXY589865 VHS589864:VHU589865 VRO589864:VRQ589865 WBK589864:WBM589865 WLG589864:WLI589865 WVC589864:WVE589865 IQ655400:IS655401 SM655400:SO655401 ACI655400:ACK655401 AME655400:AMG655401 AWA655400:AWC655401 BFW655400:BFY655401 BPS655400:BPU655401 BZO655400:BZQ655401 CJK655400:CJM655401 CTG655400:CTI655401 DDC655400:DDE655401 DMY655400:DNA655401 DWU655400:DWW655401 EGQ655400:EGS655401 EQM655400:EQO655401 FAI655400:FAK655401 FKE655400:FKG655401 FUA655400:FUC655401 GDW655400:GDY655401 GNS655400:GNU655401 GXO655400:GXQ655401 HHK655400:HHM655401 HRG655400:HRI655401 IBC655400:IBE655401 IKY655400:ILA655401 IUU655400:IUW655401 JEQ655400:JES655401 JOM655400:JOO655401 JYI655400:JYK655401 KIE655400:KIG655401 KSA655400:KSC655401 LBW655400:LBY655401 LLS655400:LLU655401 LVO655400:LVQ655401 MFK655400:MFM655401 MPG655400:MPI655401 MZC655400:MZE655401 NIY655400:NJA655401 NSU655400:NSW655401 OCQ655400:OCS655401 OMM655400:OMO655401 OWI655400:OWK655401 PGE655400:PGG655401 PQA655400:PQC655401 PZW655400:PZY655401 QJS655400:QJU655401 QTO655400:QTQ655401 RDK655400:RDM655401 RNG655400:RNI655401 RXC655400:RXE655401 SGY655400:SHA655401 SQU655400:SQW655401 TAQ655400:TAS655401 TKM655400:TKO655401 TUI655400:TUK655401 UEE655400:UEG655401 UOA655400:UOC655401 UXW655400:UXY655401 VHS655400:VHU655401 VRO655400:VRQ655401 WBK655400:WBM655401 WLG655400:WLI655401 WVC655400:WVE655401 IQ720936:IS720937 SM720936:SO720937 ACI720936:ACK720937 AME720936:AMG720937 AWA720936:AWC720937 BFW720936:BFY720937 BPS720936:BPU720937 BZO720936:BZQ720937 CJK720936:CJM720937 CTG720936:CTI720937 DDC720936:DDE720937 DMY720936:DNA720937 DWU720936:DWW720937 EGQ720936:EGS720937 EQM720936:EQO720937 FAI720936:FAK720937 FKE720936:FKG720937 FUA720936:FUC720937 GDW720936:GDY720937 GNS720936:GNU720937 GXO720936:GXQ720937 HHK720936:HHM720937 HRG720936:HRI720937 IBC720936:IBE720937 IKY720936:ILA720937 IUU720936:IUW720937 JEQ720936:JES720937 JOM720936:JOO720937 JYI720936:JYK720937 KIE720936:KIG720937 KSA720936:KSC720937 LBW720936:LBY720937 LLS720936:LLU720937 LVO720936:LVQ720937 MFK720936:MFM720937 MPG720936:MPI720937 MZC720936:MZE720937 NIY720936:NJA720937 NSU720936:NSW720937 OCQ720936:OCS720937 OMM720936:OMO720937 OWI720936:OWK720937 PGE720936:PGG720937 PQA720936:PQC720937 PZW720936:PZY720937 QJS720936:QJU720937 QTO720936:QTQ720937 RDK720936:RDM720937 RNG720936:RNI720937 RXC720936:RXE720937 SGY720936:SHA720937 SQU720936:SQW720937 TAQ720936:TAS720937 TKM720936:TKO720937 TUI720936:TUK720937 UEE720936:UEG720937 UOA720936:UOC720937 UXW720936:UXY720937 VHS720936:VHU720937 VRO720936:VRQ720937 WBK720936:WBM720937 WLG720936:WLI720937 WVC720936:WVE720937 IQ786472:IS786473 SM786472:SO786473 ACI786472:ACK786473 AME786472:AMG786473 AWA786472:AWC786473 BFW786472:BFY786473 BPS786472:BPU786473 BZO786472:BZQ786473 CJK786472:CJM786473 CTG786472:CTI786473 DDC786472:DDE786473 DMY786472:DNA786473 DWU786472:DWW786473 EGQ786472:EGS786473 EQM786472:EQO786473 FAI786472:FAK786473 FKE786472:FKG786473 FUA786472:FUC786473 GDW786472:GDY786473 GNS786472:GNU786473 GXO786472:GXQ786473 HHK786472:HHM786473 HRG786472:HRI786473 IBC786472:IBE786473 IKY786472:ILA786473 IUU786472:IUW786473 JEQ786472:JES786473 JOM786472:JOO786473 JYI786472:JYK786473 KIE786472:KIG786473 KSA786472:KSC786473 LBW786472:LBY786473 LLS786472:LLU786473 LVO786472:LVQ786473 MFK786472:MFM786473 MPG786472:MPI786473 MZC786472:MZE786473 NIY786472:NJA786473 NSU786472:NSW786473 OCQ786472:OCS786473 OMM786472:OMO786473 OWI786472:OWK786473 PGE786472:PGG786473 PQA786472:PQC786473 PZW786472:PZY786473 QJS786472:QJU786473 QTO786472:QTQ786473 RDK786472:RDM786473 RNG786472:RNI786473 RXC786472:RXE786473 SGY786472:SHA786473 SQU786472:SQW786473 TAQ786472:TAS786473 TKM786472:TKO786473 TUI786472:TUK786473 UEE786472:UEG786473 UOA786472:UOC786473 UXW786472:UXY786473 VHS786472:VHU786473 VRO786472:VRQ786473 WBK786472:WBM786473 WLG786472:WLI786473 WVC786472:WVE786473 IQ852008:IS852009 SM852008:SO852009 ACI852008:ACK852009 AME852008:AMG852009 AWA852008:AWC852009 BFW852008:BFY852009 BPS852008:BPU852009 BZO852008:BZQ852009 CJK852008:CJM852009 CTG852008:CTI852009 DDC852008:DDE852009 DMY852008:DNA852009 DWU852008:DWW852009 EGQ852008:EGS852009 EQM852008:EQO852009 FAI852008:FAK852009 FKE852008:FKG852009 FUA852008:FUC852009 GDW852008:GDY852009 GNS852008:GNU852009 GXO852008:GXQ852009 HHK852008:HHM852009 HRG852008:HRI852009 IBC852008:IBE852009 IKY852008:ILA852009 IUU852008:IUW852009 JEQ852008:JES852009 JOM852008:JOO852009 JYI852008:JYK852009 KIE852008:KIG852009 KSA852008:KSC852009 LBW852008:LBY852009 LLS852008:LLU852009 LVO852008:LVQ852009 MFK852008:MFM852009 MPG852008:MPI852009 MZC852008:MZE852009 NIY852008:NJA852009 NSU852008:NSW852009 OCQ852008:OCS852009 OMM852008:OMO852009 OWI852008:OWK852009 PGE852008:PGG852009 PQA852008:PQC852009 PZW852008:PZY852009 QJS852008:QJU852009 QTO852008:QTQ852009 RDK852008:RDM852009 RNG852008:RNI852009 RXC852008:RXE852009 SGY852008:SHA852009 SQU852008:SQW852009 TAQ852008:TAS852009 TKM852008:TKO852009 TUI852008:TUK852009 UEE852008:UEG852009 UOA852008:UOC852009 UXW852008:UXY852009 VHS852008:VHU852009 VRO852008:VRQ852009 WBK852008:WBM852009 WLG852008:WLI852009 WVC852008:WVE852009 IQ917544:IS917545 SM917544:SO917545 ACI917544:ACK917545 AME917544:AMG917545 AWA917544:AWC917545 BFW917544:BFY917545 BPS917544:BPU917545 BZO917544:BZQ917545 CJK917544:CJM917545 CTG917544:CTI917545 DDC917544:DDE917545 DMY917544:DNA917545 DWU917544:DWW917545 EGQ917544:EGS917545 EQM917544:EQO917545 FAI917544:FAK917545 FKE917544:FKG917545 FUA917544:FUC917545 GDW917544:GDY917545 GNS917544:GNU917545 GXO917544:GXQ917545 HHK917544:HHM917545 HRG917544:HRI917545 IBC917544:IBE917545 IKY917544:ILA917545 IUU917544:IUW917545 JEQ917544:JES917545 JOM917544:JOO917545 JYI917544:JYK917545 KIE917544:KIG917545 KSA917544:KSC917545 LBW917544:LBY917545 LLS917544:LLU917545 LVO917544:LVQ917545 MFK917544:MFM917545 MPG917544:MPI917545 MZC917544:MZE917545 NIY917544:NJA917545 NSU917544:NSW917545 OCQ917544:OCS917545 OMM917544:OMO917545 OWI917544:OWK917545 PGE917544:PGG917545 PQA917544:PQC917545 PZW917544:PZY917545 QJS917544:QJU917545 QTO917544:QTQ917545 RDK917544:RDM917545 RNG917544:RNI917545 RXC917544:RXE917545 SGY917544:SHA917545 SQU917544:SQW917545 TAQ917544:TAS917545 TKM917544:TKO917545 TUI917544:TUK917545 UEE917544:UEG917545 UOA917544:UOC917545 UXW917544:UXY917545 VHS917544:VHU917545 VRO917544:VRQ917545 WBK917544:WBM917545 WLG917544:WLI917545 WVC917544:WVE917545 IQ983080:IS983081 SM983080:SO983081 ACI983080:ACK983081 AME983080:AMG983081 AWA983080:AWC983081 BFW983080:BFY983081 BPS983080:BPU983081 BZO983080:BZQ983081 CJK983080:CJM983081 CTG983080:CTI983081 DDC983080:DDE983081 DMY983080:DNA983081 DWU983080:DWW983081 EGQ983080:EGS983081 EQM983080:EQO983081 FAI983080:FAK983081 FKE983080:FKG983081 FUA983080:FUC983081 GDW983080:GDY983081 GNS983080:GNU983081 GXO983080:GXQ983081 HHK983080:HHM983081 HRG983080:HRI983081 IBC983080:IBE983081 IKY983080:ILA983081 IUU983080:IUW983081 JEQ983080:JES983081 JOM983080:JOO983081 JYI983080:JYK983081 KIE983080:KIG983081 KSA983080:KSC983081 LBW983080:LBY983081 LLS983080:LLU983081 LVO983080:LVQ983081 MFK983080:MFM983081 MPG983080:MPI983081 MZC983080:MZE983081 NIY983080:NJA983081 NSU983080:NSW983081 OCQ983080:OCS983081 OMM983080:OMO983081 OWI983080:OWK983081 PGE983080:PGG983081 PQA983080:PQC983081 PZW983080:PZY983081 QJS983080:QJU983081 QTO983080:QTQ983081 RDK983080:RDM983081 RNG983080:RNI983081 RXC983080:RXE983081 SGY983080:SHA983081 SQU983080:SQW983081 TAQ983080:TAS983081 TKM983080:TKO983081 TUI983080:TUK983081 UEE983080:UEG983081 UOA983080:UOC983081 UXW983080:UXY983081 VHS983080:VHU983081 VRO983080:VRQ983081 WBK983080:WBM983081 WLG983080:WLI983081 WVC983080:WVE983081 P65538 HW65539 RS65539 ABO65539 ALK65539 AVG65539 BFC65539 BOY65539 BYU65539 CIQ65539 CSM65539 DCI65539 DME65539 DWA65539 EFW65539 EPS65539 EZO65539 FJK65539 FTG65539 GDC65539 GMY65539 GWU65539 HGQ65539 HQM65539 IAI65539 IKE65539 IUA65539 JDW65539 JNS65539 JXO65539 KHK65539 KRG65539 LBC65539 LKY65539 LUU65539 MEQ65539 MOM65539 MYI65539 NIE65539 NSA65539 OBW65539 OLS65539 OVO65539 PFK65539 PPG65539 PZC65539 QIY65539 QSU65539 RCQ65539 RMM65539 RWI65539 SGE65539 SQA65539 SZW65539 TJS65539 TTO65539 UDK65539 UNG65539 UXC65539 VGY65539 VQU65539 WAQ65539 WKM65539 WUI65539 P131074 HW131075 RS131075 ABO131075 ALK131075 AVG131075 BFC131075 BOY131075 BYU131075 CIQ131075 CSM131075 DCI131075 DME131075 DWA131075 EFW131075 EPS131075 EZO131075 FJK131075 FTG131075 GDC131075 GMY131075 GWU131075 HGQ131075 HQM131075 IAI131075 IKE131075 IUA131075 JDW131075 JNS131075 JXO131075 KHK131075 KRG131075 LBC131075 LKY131075 LUU131075 MEQ131075 MOM131075 MYI131075 NIE131075 NSA131075 OBW131075 OLS131075 OVO131075 PFK131075 PPG131075 PZC131075 QIY131075 QSU131075 RCQ131075 RMM131075 RWI131075 SGE131075 SQA131075 SZW131075 TJS131075 TTO131075 UDK131075 UNG131075 UXC131075 VGY131075 VQU131075 WAQ131075 WKM131075 WUI131075 P196610 HW196611 RS196611 ABO196611 ALK196611 AVG196611 BFC196611 BOY196611 BYU196611 CIQ196611 CSM196611 DCI196611 DME196611 DWA196611 EFW196611 EPS196611 EZO196611 FJK196611 FTG196611 GDC196611 GMY196611 GWU196611 HGQ196611 HQM196611 IAI196611 IKE196611 IUA196611 JDW196611 JNS196611 JXO196611 KHK196611 KRG196611 LBC196611 LKY196611 LUU196611 MEQ196611 MOM196611 MYI196611 NIE196611 NSA196611 OBW196611 OLS196611 OVO196611 PFK196611 PPG196611 PZC196611 QIY196611 QSU196611 RCQ196611 RMM196611 RWI196611 SGE196611 SQA196611 SZW196611 TJS196611 TTO196611 UDK196611 UNG196611 UXC196611 VGY196611 VQU196611 WAQ196611 WKM196611 WUI196611 P262146 HW262147 RS262147 ABO262147 ALK262147 AVG262147 BFC262147 BOY262147 BYU262147 CIQ262147 CSM262147 DCI262147 DME262147 DWA262147 EFW262147 EPS262147 EZO262147 FJK262147 FTG262147 GDC262147 GMY262147 GWU262147 HGQ262147 HQM262147 IAI262147 IKE262147 IUA262147 JDW262147 JNS262147 JXO262147 KHK262147 KRG262147 LBC262147 LKY262147 LUU262147 MEQ262147 MOM262147 MYI262147 NIE262147 NSA262147 OBW262147 OLS262147 OVO262147 PFK262147 PPG262147 PZC262147 QIY262147 QSU262147 RCQ262147 RMM262147 RWI262147 SGE262147 SQA262147 SZW262147 TJS262147 TTO262147 UDK262147 UNG262147 UXC262147 VGY262147 VQU262147 WAQ262147 WKM262147 WUI262147 P327682 HW327683 RS327683 ABO327683 ALK327683 AVG327683 BFC327683 BOY327683 BYU327683 CIQ327683 CSM327683 DCI327683 DME327683 DWA327683 EFW327683 EPS327683 EZO327683 FJK327683 FTG327683 GDC327683 GMY327683 GWU327683 HGQ327683 HQM327683 IAI327683 IKE327683 IUA327683 JDW327683 JNS327683 JXO327683 KHK327683 KRG327683 LBC327683 LKY327683 LUU327683 MEQ327683 MOM327683 MYI327683 NIE327683 NSA327683 OBW327683 OLS327683 OVO327683 PFK327683 PPG327683 PZC327683 QIY327683 QSU327683 RCQ327683 RMM327683 RWI327683 SGE327683 SQA327683 SZW327683 TJS327683 TTO327683 UDK327683 UNG327683 UXC327683 VGY327683 VQU327683 WAQ327683 WKM327683 WUI327683 P393218 HW393219 RS393219 ABO393219 ALK393219 AVG393219 BFC393219 BOY393219 BYU393219 CIQ393219 CSM393219 DCI393219 DME393219 DWA393219 EFW393219 EPS393219 EZO393219 FJK393219 FTG393219 GDC393219 GMY393219 GWU393219 HGQ393219 HQM393219 IAI393219 IKE393219 IUA393219 JDW393219 JNS393219 JXO393219 KHK393219 KRG393219 LBC393219 LKY393219 LUU393219 MEQ393219 MOM393219 MYI393219 NIE393219 NSA393219 OBW393219 OLS393219 OVO393219 PFK393219 PPG393219 PZC393219 QIY393219 QSU393219 RCQ393219 RMM393219 RWI393219 SGE393219 SQA393219 SZW393219 TJS393219 TTO393219 UDK393219 UNG393219 UXC393219 VGY393219 VQU393219 WAQ393219 WKM393219 WUI393219 P458754 HW458755 RS458755 ABO458755 ALK458755 AVG458755 BFC458755 BOY458755 BYU458755 CIQ458755 CSM458755 DCI458755 DME458755 DWA458755 EFW458755 EPS458755 EZO458755 FJK458755 FTG458755 GDC458755 GMY458755 GWU458755 HGQ458755 HQM458755 IAI458755 IKE458755 IUA458755 JDW458755 JNS458755 JXO458755 KHK458755 KRG458755 LBC458755 LKY458755 LUU458755 MEQ458755 MOM458755 MYI458755 NIE458755 NSA458755 OBW458755 OLS458755 OVO458755 PFK458755 PPG458755 PZC458755 QIY458755 QSU458755 RCQ458755 RMM458755 RWI458755 SGE458755 SQA458755 SZW458755 TJS458755 TTO458755 UDK458755 UNG458755 UXC458755 VGY458755 VQU458755 WAQ458755 WKM458755 WUI458755 P524290 HW524291 RS524291 ABO524291 ALK524291 AVG524291 BFC524291 BOY524291 BYU524291 CIQ524291 CSM524291 DCI524291 DME524291 DWA524291 EFW524291 EPS524291 EZO524291 FJK524291 FTG524291 GDC524291 GMY524291 GWU524291 HGQ524291 HQM524291 IAI524291 IKE524291 IUA524291 JDW524291 JNS524291 JXO524291 KHK524291 KRG524291 LBC524291 LKY524291 LUU524291 MEQ524291 MOM524291 MYI524291 NIE524291 NSA524291 OBW524291 OLS524291 OVO524291 PFK524291 PPG524291 PZC524291 QIY524291 QSU524291 RCQ524291 RMM524291 RWI524291 SGE524291 SQA524291 SZW524291 TJS524291 TTO524291 UDK524291 UNG524291 UXC524291 VGY524291 VQU524291 WAQ524291 WKM524291 WUI524291 P589826 HW589827 RS589827 ABO589827 ALK589827 AVG589827 BFC589827 BOY589827 BYU589827 CIQ589827 CSM589827 DCI589827 DME589827 DWA589827 EFW589827 EPS589827 EZO589827 FJK589827 FTG589827 GDC589827 GMY589827 GWU589827 HGQ589827 HQM589827 IAI589827 IKE589827 IUA589827 JDW589827 JNS589827 JXO589827 KHK589827 KRG589827 LBC589827 LKY589827 LUU589827 MEQ589827 MOM589827 MYI589827 NIE589827 NSA589827 OBW589827 OLS589827 OVO589827 PFK589827 PPG589827 PZC589827 QIY589827 QSU589827 RCQ589827 RMM589827 RWI589827 SGE589827 SQA589827 SZW589827 TJS589827 TTO589827 UDK589827 UNG589827 UXC589827 VGY589827 VQU589827 WAQ589827 WKM589827 WUI589827 P655362 HW655363 RS655363 ABO655363 ALK655363 AVG655363 BFC655363 BOY655363 BYU655363 CIQ655363 CSM655363 DCI655363 DME655363 DWA655363 EFW655363 EPS655363 EZO655363 FJK655363 FTG655363 GDC655363 GMY655363 GWU655363 HGQ655363 HQM655363 IAI655363 IKE655363 IUA655363 JDW655363 JNS655363 JXO655363 KHK655363 KRG655363 LBC655363 LKY655363 LUU655363 MEQ655363 MOM655363 MYI655363 NIE655363 NSA655363 OBW655363 OLS655363 OVO655363 PFK655363 PPG655363 PZC655363 QIY655363 QSU655363 RCQ655363 RMM655363 RWI655363 SGE655363 SQA655363 SZW655363 TJS655363 TTO655363 UDK655363 UNG655363 UXC655363 VGY655363 VQU655363 WAQ655363 WKM655363 WUI655363 P720898 HW720899 RS720899 ABO720899 ALK720899 AVG720899 BFC720899 BOY720899 BYU720899 CIQ720899 CSM720899 DCI720899 DME720899 DWA720899 EFW720899 EPS720899 EZO720899 FJK720899 FTG720899 GDC720899 GMY720899 GWU720899 HGQ720899 HQM720899 IAI720899 IKE720899 IUA720899 JDW720899 JNS720899 JXO720899 KHK720899 KRG720899 LBC720899 LKY720899 LUU720899 MEQ720899 MOM720899 MYI720899 NIE720899 NSA720899 OBW720899 OLS720899 OVO720899 PFK720899 PPG720899 PZC720899 QIY720899 QSU720899 RCQ720899 RMM720899 RWI720899 SGE720899 SQA720899 SZW720899 TJS720899 TTO720899 UDK720899 UNG720899 UXC720899 VGY720899 VQU720899 WAQ720899 WKM720899 WUI720899 P786434 HW786435 RS786435 ABO786435 ALK786435 AVG786435 BFC786435 BOY786435 BYU786435 CIQ786435 CSM786435 DCI786435 DME786435 DWA786435 EFW786435 EPS786435 EZO786435 FJK786435 FTG786435 GDC786435 GMY786435 GWU786435 HGQ786435 HQM786435 IAI786435 IKE786435 IUA786435 JDW786435 JNS786435 JXO786435 KHK786435 KRG786435 LBC786435 LKY786435 LUU786435 MEQ786435 MOM786435 MYI786435 NIE786435 NSA786435 OBW786435 OLS786435 OVO786435 PFK786435 PPG786435 PZC786435 QIY786435 QSU786435 RCQ786435 RMM786435 RWI786435 SGE786435 SQA786435 SZW786435 TJS786435 TTO786435 UDK786435 UNG786435 UXC786435 VGY786435 VQU786435 WAQ786435 WKM786435 WUI786435 P851970 HW851971 RS851971 ABO851971 ALK851971 AVG851971 BFC851971 BOY851971 BYU851971 CIQ851971 CSM851971 DCI851971 DME851971 DWA851971 EFW851971 EPS851971 EZO851971 FJK851971 FTG851971 GDC851971 GMY851971 GWU851971 HGQ851971 HQM851971 IAI851971 IKE851971 IUA851971 JDW851971 JNS851971 JXO851971 KHK851971 KRG851971 LBC851971 LKY851971 LUU851971 MEQ851971 MOM851971 MYI851971 NIE851971 NSA851971 OBW851971 OLS851971 OVO851971 PFK851971 PPG851971 PZC851971 QIY851971 QSU851971 RCQ851971 RMM851971 RWI851971 SGE851971 SQA851971 SZW851971 TJS851971 TTO851971 UDK851971 UNG851971 UXC851971 VGY851971 VQU851971 WAQ851971 WKM851971 WUI851971 P917506 HW917507 RS917507 ABO917507 ALK917507 AVG917507 BFC917507 BOY917507 BYU917507 CIQ917507 CSM917507 DCI917507 DME917507 DWA917507 EFW917507 EPS917507 EZO917507 FJK917507 FTG917507 GDC917507 GMY917507 GWU917507 HGQ917507 HQM917507 IAI917507 IKE917507 IUA917507 JDW917507 JNS917507 JXO917507 KHK917507 KRG917507 LBC917507 LKY917507 LUU917507 MEQ917507 MOM917507 MYI917507 NIE917507 NSA917507 OBW917507 OLS917507 OVO917507 PFK917507 PPG917507 PZC917507 QIY917507 QSU917507 RCQ917507 RMM917507 RWI917507 SGE917507 SQA917507 SZW917507 TJS917507 TTO917507 UDK917507 UNG917507 UXC917507 VGY917507 VQU917507 WAQ917507 WKM917507 WUI917507 P983042 HW983043 RS983043 ABO983043 ALK983043 AVG983043 BFC983043 BOY983043 BYU983043 CIQ983043 CSM983043 DCI983043 DME983043 DWA983043 EFW983043 EPS983043 EZO983043 FJK983043 FTG983043 GDC983043 GMY983043 GWU983043 HGQ983043 HQM983043 IAI983043 IKE983043 IUA983043 JDW983043 JNS983043 JXO983043 KHK983043 KRG983043 LBC983043 LKY983043 LUU983043 MEQ983043 MOM983043 MYI983043 NIE983043 NSA983043 OBW983043 OLS983043 OVO983043 PFK983043 PPG983043 PZC983043 QIY983043 QSU983043 RCQ983043 RMM983043 RWI983043 SGE983043 SQA983043 SZW983043 TJS983043 TTO983043 UDK983043 UNG983043 UXC983043 VGY983043 VQU983043 WAQ983043 WKM983043 WUI983043 IQ65567:IS65568 SM65567:SO65568 ACI65567:ACK65568 AME65567:AMG65568 AWA65567:AWC65568 BFW65567:BFY65568 BPS65567:BPU65568 BZO65567:BZQ65568 CJK65567:CJM65568 CTG65567:CTI65568 DDC65567:DDE65568 DMY65567:DNA65568 DWU65567:DWW65568 EGQ65567:EGS65568 EQM65567:EQO65568 FAI65567:FAK65568 FKE65567:FKG65568 FUA65567:FUC65568 GDW65567:GDY65568 GNS65567:GNU65568 GXO65567:GXQ65568 HHK65567:HHM65568 HRG65567:HRI65568 IBC65567:IBE65568 IKY65567:ILA65568 IUU65567:IUW65568 JEQ65567:JES65568 JOM65567:JOO65568 JYI65567:JYK65568 KIE65567:KIG65568 KSA65567:KSC65568 LBW65567:LBY65568 LLS65567:LLU65568 LVO65567:LVQ65568 MFK65567:MFM65568 MPG65567:MPI65568 MZC65567:MZE65568 NIY65567:NJA65568 NSU65567:NSW65568 OCQ65567:OCS65568 OMM65567:OMO65568 OWI65567:OWK65568 PGE65567:PGG65568 PQA65567:PQC65568 PZW65567:PZY65568 QJS65567:QJU65568 QTO65567:QTQ65568 RDK65567:RDM65568 RNG65567:RNI65568 RXC65567:RXE65568 SGY65567:SHA65568 SQU65567:SQW65568 TAQ65567:TAS65568 TKM65567:TKO65568 TUI65567:TUK65568 UEE65567:UEG65568 UOA65567:UOC65568 UXW65567:UXY65568 VHS65567:VHU65568 VRO65567:VRQ65568 WBK65567:WBM65568 WLG65567:WLI65568 WVC65567:WVE65568 IQ131103:IS131104 SM131103:SO131104 ACI131103:ACK131104 AME131103:AMG131104 AWA131103:AWC131104 BFW131103:BFY131104 BPS131103:BPU131104 BZO131103:BZQ131104 CJK131103:CJM131104 CTG131103:CTI131104 DDC131103:DDE131104 DMY131103:DNA131104 DWU131103:DWW131104 EGQ131103:EGS131104 EQM131103:EQO131104 FAI131103:FAK131104 FKE131103:FKG131104 FUA131103:FUC131104 GDW131103:GDY131104 GNS131103:GNU131104 GXO131103:GXQ131104 HHK131103:HHM131104 HRG131103:HRI131104 IBC131103:IBE131104 IKY131103:ILA131104 IUU131103:IUW131104 JEQ131103:JES131104 JOM131103:JOO131104 JYI131103:JYK131104 KIE131103:KIG131104 KSA131103:KSC131104 LBW131103:LBY131104 LLS131103:LLU131104 LVO131103:LVQ131104 MFK131103:MFM131104 MPG131103:MPI131104 MZC131103:MZE131104 NIY131103:NJA131104 NSU131103:NSW131104 OCQ131103:OCS131104 OMM131103:OMO131104 OWI131103:OWK131104 PGE131103:PGG131104 PQA131103:PQC131104 PZW131103:PZY131104 QJS131103:QJU131104 QTO131103:QTQ131104 RDK131103:RDM131104 RNG131103:RNI131104 RXC131103:RXE131104 SGY131103:SHA131104 SQU131103:SQW131104 TAQ131103:TAS131104 TKM131103:TKO131104 TUI131103:TUK131104 UEE131103:UEG131104 UOA131103:UOC131104 UXW131103:UXY131104 VHS131103:VHU131104 VRO131103:VRQ131104 WBK131103:WBM131104 WLG131103:WLI131104 WVC131103:WVE131104 IQ196639:IS196640 SM196639:SO196640 ACI196639:ACK196640 AME196639:AMG196640 AWA196639:AWC196640 BFW196639:BFY196640 BPS196639:BPU196640 BZO196639:BZQ196640 CJK196639:CJM196640 CTG196639:CTI196640 DDC196639:DDE196640 DMY196639:DNA196640 DWU196639:DWW196640 EGQ196639:EGS196640 EQM196639:EQO196640 FAI196639:FAK196640 FKE196639:FKG196640 FUA196639:FUC196640 GDW196639:GDY196640 GNS196639:GNU196640 GXO196639:GXQ196640 HHK196639:HHM196640 HRG196639:HRI196640 IBC196639:IBE196640 IKY196639:ILA196640 IUU196639:IUW196640 JEQ196639:JES196640 JOM196639:JOO196640 JYI196639:JYK196640 KIE196639:KIG196640 KSA196639:KSC196640 LBW196639:LBY196640 LLS196639:LLU196640 LVO196639:LVQ196640 MFK196639:MFM196640 MPG196639:MPI196640 MZC196639:MZE196640 NIY196639:NJA196640 NSU196639:NSW196640 OCQ196639:OCS196640 OMM196639:OMO196640 OWI196639:OWK196640 PGE196639:PGG196640 PQA196639:PQC196640 PZW196639:PZY196640 QJS196639:QJU196640 QTO196639:QTQ196640 RDK196639:RDM196640 RNG196639:RNI196640 RXC196639:RXE196640 SGY196639:SHA196640 SQU196639:SQW196640 TAQ196639:TAS196640 TKM196639:TKO196640 TUI196639:TUK196640 UEE196639:UEG196640 UOA196639:UOC196640 UXW196639:UXY196640 VHS196639:VHU196640 VRO196639:VRQ196640 WBK196639:WBM196640 WLG196639:WLI196640 WVC196639:WVE196640 IQ262175:IS262176 SM262175:SO262176 ACI262175:ACK262176 AME262175:AMG262176 AWA262175:AWC262176 BFW262175:BFY262176 BPS262175:BPU262176 BZO262175:BZQ262176 CJK262175:CJM262176 CTG262175:CTI262176 DDC262175:DDE262176 DMY262175:DNA262176 DWU262175:DWW262176 EGQ262175:EGS262176 EQM262175:EQO262176 FAI262175:FAK262176 FKE262175:FKG262176 FUA262175:FUC262176 GDW262175:GDY262176 GNS262175:GNU262176 GXO262175:GXQ262176 HHK262175:HHM262176 HRG262175:HRI262176 IBC262175:IBE262176 IKY262175:ILA262176 IUU262175:IUW262176 JEQ262175:JES262176 JOM262175:JOO262176 JYI262175:JYK262176 KIE262175:KIG262176 KSA262175:KSC262176 LBW262175:LBY262176 LLS262175:LLU262176 LVO262175:LVQ262176 MFK262175:MFM262176 MPG262175:MPI262176 MZC262175:MZE262176 NIY262175:NJA262176 NSU262175:NSW262176 OCQ262175:OCS262176 OMM262175:OMO262176 OWI262175:OWK262176 PGE262175:PGG262176 PQA262175:PQC262176 PZW262175:PZY262176 QJS262175:QJU262176 QTO262175:QTQ262176 RDK262175:RDM262176 RNG262175:RNI262176 RXC262175:RXE262176 SGY262175:SHA262176 SQU262175:SQW262176 TAQ262175:TAS262176 TKM262175:TKO262176 TUI262175:TUK262176 UEE262175:UEG262176 UOA262175:UOC262176 UXW262175:UXY262176 VHS262175:VHU262176 VRO262175:VRQ262176 WBK262175:WBM262176 WLG262175:WLI262176 WVC262175:WVE262176 IQ327711:IS327712 SM327711:SO327712 ACI327711:ACK327712 AME327711:AMG327712 AWA327711:AWC327712 BFW327711:BFY327712 BPS327711:BPU327712 BZO327711:BZQ327712 CJK327711:CJM327712 CTG327711:CTI327712 DDC327711:DDE327712 DMY327711:DNA327712 DWU327711:DWW327712 EGQ327711:EGS327712 EQM327711:EQO327712 FAI327711:FAK327712 FKE327711:FKG327712 FUA327711:FUC327712 GDW327711:GDY327712 GNS327711:GNU327712 GXO327711:GXQ327712 HHK327711:HHM327712 HRG327711:HRI327712 IBC327711:IBE327712 IKY327711:ILA327712 IUU327711:IUW327712 JEQ327711:JES327712 JOM327711:JOO327712 JYI327711:JYK327712 KIE327711:KIG327712 KSA327711:KSC327712 LBW327711:LBY327712 LLS327711:LLU327712 LVO327711:LVQ327712 MFK327711:MFM327712 MPG327711:MPI327712 MZC327711:MZE327712 NIY327711:NJA327712 NSU327711:NSW327712 OCQ327711:OCS327712 OMM327711:OMO327712 OWI327711:OWK327712 PGE327711:PGG327712 PQA327711:PQC327712 PZW327711:PZY327712 QJS327711:QJU327712 QTO327711:QTQ327712 RDK327711:RDM327712 RNG327711:RNI327712 RXC327711:RXE327712 SGY327711:SHA327712 SQU327711:SQW327712 TAQ327711:TAS327712 TKM327711:TKO327712 TUI327711:TUK327712 UEE327711:UEG327712 UOA327711:UOC327712 UXW327711:UXY327712 VHS327711:VHU327712 VRO327711:VRQ327712 WBK327711:WBM327712 WLG327711:WLI327712 WVC327711:WVE327712 IQ393247:IS393248 SM393247:SO393248 ACI393247:ACK393248 AME393247:AMG393248 AWA393247:AWC393248 BFW393247:BFY393248 BPS393247:BPU393248 BZO393247:BZQ393248 CJK393247:CJM393248 CTG393247:CTI393248 DDC393247:DDE393248 DMY393247:DNA393248 DWU393247:DWW393248 EGQ393247:EGS393248 EQM393247:EQO393248 FAI393247:FAK393248 FKE393247:FKG393248 FUA393247:FUC393248 GDW393247:GDY393248 GNS393247:GNU393248 GXO393247:GXQ393248 HHK393247:HHM393248 HRG393247:HRI393248 IBC393247:IBE393248 IKY393247:ILA393248 IUU393247:IUW393248 JEQ393247:JES393248 JOM393247:JOO393248 JYI393247:JYK393248 KIE393247:KIG393248 KSA393247:KSC393248 LBW393247:LBY393248 LLS393247:LLU393248 LVO393247:LVQ393248 MFK393247:MFM393248 MPG393247:MPI393248 MZC393247:MZE393248 NIY393247:NJA393248 NSU393247:NSW393248 OCQ393247:OCS393248 OMM393247:OMO393248 OWI393247:OWK393248 PGE393247:PGG393248 PQA393247:PQC393248 PZW393247:PZY393248 QJS393247:QJU393248 QTO393247:QTQ393248 RDK393247:RDM393248 RNG393247:RNI393248 RXC393247:RXE393248 SGY393247:SHA393248 SQU393247:SQW393248 TAQ393247:TAS393248 TKM393247:TKO393248 TUI393247:TUK393248 UEE393247:UEG393248 UOA393247:UOC393248 UXW393247:UXY393248 VHS393247:VHU393248 VRO393247:VRQ393248 WBK393247:WBM393248 WLG393247:WLI393248 WVC393247:WVE393248 IQ458783:IS458784 SM458783:SO458784 ACI458783:ACK458784 AME458783:AMG458784 AWA458783:AWC458784 BFW458783:BFY458784 BPS458783:BPU458784 BZO458783:BZQ458784 CJK458783:CJM458784 CTG458783:CTI458784 DDC458783:DDE458784 DMY458783:DNA458784 DWU458783:DWW458784 EGQ458783:EGS458784 EQM458783:EQO458784 FAI458783:FAK458784 FKE458783:FKG458784 FUA458783:FUC458784 GDW458783:GDY458784 GNS458783:GNU458784 GXO458783:GXQ458784 HHK458783:HHM458784 HRG458783:HRI458784 IBC458783:IBE458784 IKY458783:ILA458784 IUU458783:IUW458784 JEQ458783:JES458784 JOM458783:JOO458784 JYI458783:JYK458784 KIE458783:KIG458784 KSA458783:KSC458784 LBW458783:LBY458784 LLS458783:LLU458784 LVO458783:LVQ458784 MFK458783:MFM458784 MPG458783:MPI458784 MZC458783:MZE458784 NIY458783:NJA458784 NSU458783:NSW458784 OCQ458783:OCS458784 OMM458783:OMO458784 OWI458783:OWK458784 PGE458783:PGG458784 PQA458783:PQC458784 PZW458783:PZY458784 QJS458783:QJU458784 QTO458783:QTQ458784 RDK458783:RDM458784 RNG458783:RNI458784 RXC458783:RXE458784 SGY458783:SHA458784 SQU458783:SQW458784 TAQ458783:TAS458784 TKM458783:TKO458784 TUI458783:TUK458784 UEE458783:UEG458784 UOA458783:UOC458784 UXW458783:UXY458784 VHS458783:VHU458784 VRO458783:VRQ458784 WBK458783:WBM458784 WLG458783:WLI458784 WVC458783:WVE458784 IQ524319:IS524320 SM524319:SO524320 ACI524319:ACK524320 AME524319:AMG524320 AWA524319:AWC524320 BFW524319:BFY524320 BPS524319:BPU524320 BZO524319:BZQ524320 CJK524319:CJM524320 CTG524319:CTI524320 DDC524319:DDE524320 DMY524319:DNA524320 DWU524319:DWW524320 EGQ524319:EGS524320 EQM524319:EQO524320 FAI524319:FAK524320 FKE524319:FKG524320 FUA524319:FUC524320 GDW524319:GDY524320 GNS524319:GNU524320 GXO524319:GXQ524320 HHK524319:HHM524320 HRG524319:HRI524320 IBC524319:IBE524320 IKY524319:ILA524320 IUU524319:IUW524320 JEQ524319:JES524320 JOM524319:JOO524320 JYI524319:JYK524320 KIE524319:KIG524320 KSA524319:KSC524320 LBW524319:LBY524320 LLS524319:LLU524320 LVO524319:LVQ524320 MFK524319:MFM524320 MPG524319:MPI524320 MZC524319:MZE524320 NIY524319:NJA524320 NSU524319:NSW524320 OCQ524319:OCS524320 OMM524319:OMO524320 OWI524319:OWK524320 PGE524319:PGG524320 PQA524319:PQC524320 PZW524319:PZY524320 QJS524319:QJU524320 QTO524319:QTQ524320 RDK524319:RDM524320 RNG524319:RNI524320 RXC524319:RXE524320 SGY524319:SHA524320 SQU524319:SQW524320 TAQ524319:TAS524320 TKM524319:TKO524320 TUI524319:TUK524320 UEE524319:UEG524320 UOA524319:UOC524320 UXW524319:UXY524320 VHS524319:VHU524320 VRO524319:VRQ524320 WBK524319:WBM524320 WLG524319:WLI524320 WVC524319:WVE524320 IQ589855:IS589856 SM589855:SO589856 ACI589855:ACK589856 AME589855:AMG589856 AWA589855:AWC589856 BFW589855:BFY589856 BPS589855:BPU589856 BZO589855:BZQ589856 CJK589855:CJM589856 CTG589855:CTI589856 DDC589855:DDE589856 DMY589855:DNA589856 DWU589855:DWW589856 EGQ589855:EGS589856 EQM589855:EQO589856 FAI589855:FAK589856 FKE589855:FKG589856 FUA589855:FUC589856 GDW589855:GDY589856 GNS589855:GNU589856 GXO589855:GXQ589856 HHK589855:HHM589856 HRG589855:HRI589856 IBC589855:IBE589856 IKY589855:ILA589856 IUU589855:IUW589856 JEQ589855:JES589856 JOM589855:JOO589856 JYI589855:JYK589856 KIE589855:KIG589856 KSA589855:KSC589856 LBW589855:LBY589856 LLS589855:LLU589856 LVO589855:LVQ589856 MFK589855:MFM589856 MPG589855:MPI589856 MZC589855:MZE589856 NIY589855:NJA589856 NSU589855:NSW589856 OCQ589855:OCS589856 OMM589855:OMO589856 OWI589855:OWK589856 PGE589855:PGG589856 PQA589855:PQC589856 PZW589855:PZY589856 QJS589855:QJU589856 QTO589855:QTQ589856 RDK589855:RDM589856 RNG589855:RNI589856 RXC589855:RXE589856 SGY589855:SHA589856 SQU589855:SQW589856 TAQ589855:TAS589856 TKM589855:TKO589856 TUI589855:TUK589856 UEE589855:UEG589856 UOA589855:UOC589856 UXW589855:UXY589856 VHS589855:VHU589856 VRO589855:VRQ589856 WBK589855:WBM589856 WLG589855:WLI589856 WVC589855:WVE589856 IQ655391:IS655392 SM655391:SO655392 ACI655391:ACK655392 AME655391:AMG655392 AWA655391:AWC655392 BFW655391:BFY655392 BPS655391:BPU655392 BZO655391:BZQ655392 CJK655391:CJM655392 CTG655391:CTI655392 DDC655391:DDE655392 DMY655391:DNA655392 DWU655391:DWW655392 EGQ655391:EGS655392 EQM655391:EQO655392 FAI655391:FAK655392 FKE655391:FKG655392 FUA655391:FUC655392 GDW655391:GDY655392 GNS655391:GNU655392 GXO655391:GXQ655392 HHK655391:HHM655392 HRG655391:HRI655392 IBC655391:IBE655392 IKY655391:ILA655392 IUU655391:IUW655392 JEQ655391:JES655392 JOM655391:JOO655392 JYI655391:JYK655392 KIE655391:KIG655392 KSA655391:KSC655392 LBW655391:LBY655392 LLS655391:LLU655392 LVO655391:LVQ655392 MFK655391:MFM655392 MPG655391:MPI655392 MZC655391:MZE655392 NIY655391:NJA655392 NSU655391:NSW655392 OCQ655391:OCS655392 OMM655391:OMO655392 OWI655391:OWK655392 PGE655391:PGG655392 PQA655391:PQC655392 PZW655391:PZY655392 QJS655391:QJU655392 QTO655391:QTQ655392 RDK655391:RDM655392 RNG655391:RNI655392 RXC655391:RXE655392 SGY655391:SHA655392 SQU655391:SQW655392 TAQ655391:TAS655392 TKM655391:TKO655392 TUI655391:TUK655392 UEE655391:UEG655392 UOA655391:UOC655392 UXW655391:UXY655392 VHS655391:VHU655392 VRO655391:VRQ655392 WBK655391:WBM655392 WLG655391:WLI655392 WVC655391:WVE655392 IQ720927:IS720928 SM720927:SO720928 ACI720927:ACK720928 AME720927:AMG720928 AWA720927:AWC720928 BFW720927:BFY720928 BPS720927:BPU720928 BZO720927:BZQ720928 CJK720927:CJM720928 CTG720927:CTI720928 DDC720927:DDE720928 DMY720927:DNA720928 DWU720927:DWW720928 EGQ720927:EGS720928 EQM720927:EQO720928 FAI720927:FAK720928 FKE720927:FKG720928 FUA720927:FUC720928 GDW720927:GDY720928 GNS720927:GNU720928 GXO720927:GXQ720928 HHK720927:HHM720928 HRG720927:HRI720928 IBC720927:IBE720928 IKY720927:ILA720928 IUU720927:IUW720928 JEQ720927:JES720928 JOM720927:JOO720928 JYI720927:JYK720928 KIE720927:KIG720928 KSA720927:KSC720928 LBW720927:LBY720928 LLS720927:LLU720928 LVO720927:LVQ720928 MFK720927:MFM720928 MPG720927:MPI720928 MZC720927:MZE720928 NIY720927:NJA720928 NSU720927:NSW720928 OCQ720927:OCS720928 OMM720927:OMO720928 OWI720927:OWK720928 PGE720927:PGG720928 PQA720927:PQC720928 PZW720927:PZY720928 QJS720927:QJU720928 QTO720927:QTQ720928 RDK720927:RDM720928 RNG720927:RNI720928 RXC720927:RXE720928 SGY720927:SHA720928 SQU720927:SQW720928 TAQ720927:TAS720928 TKM720927:TKO720928 TUI720927:TUK720928 UEE720927:UEG720928 UOA720927:UOC720928 UXW720927:UXY720928 VHS720927:VHU720928 VRO720927:VRQ720928 WBK720927:WBM720928 WLG720927:WLI720928 WVC720927:WVE720928 IQ786463:IS786464 SM786463:SO786464 ACI786463:ACK786464 AME786463:AMG786464 AWA786463:AWC786464 BFW786463:BFY786464 BPS786463:BPU786464 BZO786463:BZQ786464 CJK786463:CJM786464 CTG786463:CTI786464 DDC786463:DDE786464 DMY786463:DNA786464 DWU786463:DWW786464 EGQ786463:EGS786464 EQM786463:EQO786464 FAI786463:FAK786464 FKE786463:FKG786464 FUA786463:FUC786464 GDW786463:GDY786464 GNS786463:GNU786464 GXO786463:GXQ786464 HHK786463:HHM786464 HRG786463:HRI786464 IBC786463:IBE786464 IKY786463:ILA786464 IUU786463:IUW786464 JEQ786463:JES786464 JOM786463:JOO786464 JYI786463:JYK786464 KIE786463:KIG786464 KSA786463:KSC786464 LBW786463:LBY786464 LLS786463:LLU786464 LVO786463:LVQ786464 MFK786463:MFM786464 MPG786463:MPI786464 MZC786463:MZE786464 NIY786463:NJA786464 NSU786463:NSW786464 OCQ786463:OCS786464 OMM786463:OMO786464 OWI786463:OWK786464 PGE786463:PGG786464 PQA786463:PQC786464 PZW786463:PZY786464 QJS786463:QJU786464 QTO786463:QTQ786464 RDK786463:RDM786464 RNG786463:RNI786464 RXC786463:RXE786464 SGY786463:SHA786464 SQU786463:SQW786464 TAQ786463:TAS786464 TKM786463:TKO786464 TUI786463:TUK786464 UEE786463:UEG786464 UOA786463:UOC786464 UXW786463:UXY786464 VHS786463:VHU786464 VRO786463:VRQ786464 WBK786463:WBM786464 WLG786463:WLI786464 WVC786463:WVE786464 IQ851999:IS852000 SM851999:SO852000 ACI851999:ACK852000 AME851999:AMG852000 AWA851999:AWC852000 BFW851999:BFY852000 BPS851999:BPU852000 BZO851999:BZQ852000 CJK851999:CJM852000 CTG851999:CTI852000 DDC851999:DDE852000 DMY851999:DNA852000 DWU851999:DWW852000 EGQ851999:EGS852000 EQM851999:EQO852000 FAI851999:FAK852000 FKE851999:FKG852000 FUA851999:FUC852000 GDW851999:GDY852000 GNS851999:GNU852000 GXO851999:GXQ852000 HHK851999:HHM852000 HRG851999:HRI852000 IBC851999:IBE852000 IKY851999:ILA852000 IUU851999:IUW852000 JEQ851999:JES852000 JOM851999:JOO852000 JYI851999:JYK852000 KIE851999:KIG852000 KSA851999:KSC852000 LBW851999:LBY852000 LLS851999:LLU852000 LVO851999:LVQ852000 MFK851999:MFM852000 MPG851999:MPI852000 MZC851999:MZE852000 NIY851999:NJA852000 NSU851999:NSW852000 OCQ851999:OCS852000 OMM851999:OMO852000 OWI851999:OWK852000 PGE851999:PGG852000 PQA851999:PQC852000 PZW851999:PZY852000 QJS851999:QJU852000 QTO851999:QTQ852000 RDK851999:RDM852000 RNG851999:RNI852000 RXC851999:RXE852000 SGY851999:SHA852000 SQU851999:SQW852000 TAQ851999:TAS852000 TKM851999:TKO852000 TUI851999:TUK852000 UEE851999:UEG852000 UOA851999:UOC852000 UXW851999:UXY852000 VHS851999:VHU852000 VRO851999:VRQ852000 WBK851999:WBM852000 WLG851999:WLI852000 WVC851999:WVE852000 IQ917535:IS917536 SM917535:SO917536 ACI917535:ACK917536 AME917535:AMG917536 AWA917535:AWC917536 BFW917535:BFY917536 BPS917535:BPU917536 BZO917535:BZQ917536 CJK917535:CJM917536 CTG917535:CTI917536 DDC917535:DDE917536 DMY917535:DNA917536 DWU917535:DWW917536 EGQ917535:EGS917536 EQM917535:EQO917536 FAI917535:FAK917536 FKE917535:FKG917536 FUA917535:FUC917536 GDW917535:GDY917536 GNS917535:GNU917536 GXO917535:GXQ917536 HHK917535:HHM917536 HRG917535:HRI917536 IBC917535:IBE917536 IKY917535:ILA917536 IUU917535:IUW917536 JEQ917535:JES917536 JOM917535:JOO917536 JYI917535:JYK917536 KIE917535:KIG917536 KSA917535:KSC917536 LBW917535:LBY917536 LLS917535:LLU917536 LVO917535:LVQ917536 MFK917535:MFM917536 MPG917535:MPI917536 MZC917535:MZE917536 NIY917535:NJA917536 NSU917535:NSW917536 OCQ917535:OCS917536 OMM917535:OMO917536 OWI917535:OWK917536 PGE917535:PGG917536 PQA917535:PQC917536 PZW917535:PZY917536 QJS917535:QJU917536 QTO917535:QTQ917536 RDK917535:RDM917536 RNG917535:RNI917536 RXC917535:RXE917536 SGY917535:SHA917536 SQU917535:SQW917536 TAQ917535:TAS917536 TKM917535:TKO917536 TUI917535:TUK917536 UEE917535:UEG917536 UOA917535:UOC917536 UXW917535:UXY917536 VHS917535:VHU917536 VRO917535:VRQ917536 WBK917535:WBM917536 WLG917535:WLI917536 WVC917535:WVE917536 IQ983071:IS983072 SM983071:SO983072 ACI983071:ACK983072 AME983071:AMG983072 AWA983071:AWC983072 BFW983071:BFY983072 BPS983071:BPU983072 BZO983071:BZQ983072 CJK983071:CJM983072 CTG983071:CTI983072 DDC983071:DDE983072 DMY983071:DNA983072 DWU983071:DWW983072 EGQ983071:EGS983072 EQM983071:EQO983072 FAI983071:FAK983072 FKE983071:FKG983072 FUA983071:FUC983072 GDW983071:GDY983072 GNS983071:GNU983072 GXO983071:GXQ983072 HHK983071:HHM983072 HRG983071:HRI983072 IBC983071:IBE983072 IKY983071:ILA983072 IUU983071:IUW983072 JEQ983071:JES983072 JOM983071:JOO983072 JYI983071:JYK983072 KIE983071:KIG983072 KSA983071:KSC983072 LBW983071:LBY983072 LLS983071:LLU983072 LVO983071:LVQ983072 MFK983071:MFM983072 MPG983071:MPI983072 MZC983071:MZE983072 NIY983071:NJA983072 NSU983071:NSW983072 OCQ983071:OCS983072 OMM983071:OMO983072 OWI983071:OWK983072 PGE983071:PGG983072 PQA983071:PQC983072 PZW983071:PZY983072 QJS983071:QJU983072 QTO983071:QTQ983072 RDK983071:RDM983072 RNG983071:RNI983072 RXC983071:RXE983072 SGY983071:SHA983072 SQU983071:SQW983072 TAQ983071:TAS983072 TKM983071:TKO983072 TUI983071:TUK983072 UEE983071:UEG983072 UOA983071:UOC983072 UXW983071:UXY983072 VHS983071:VHU983072 VRO983071:VRQ983072 WBK983071:WBM983072 WLG983071:WLI983072 WVC983071:WVE983072 IQ65572:IS65572 SM65572:SO65572 ACI65572:ACK65572 AME65572:AMG65572 AWA65572:AWC65572 BFW65572:BFY65572 BPS65572:BPU65572 BZO65572:BZQ65572 CJK65572:CJM65572 CTG65572:CTI65572 DDC65572:DDE65572 DMY65572:DNA65572 DWU65572:DWW65572 EGQ65572:EGS65572 EQM65572:EQO65572 FAI65572:FAK65572 FKE65572:FKG65572 FUA65572:FUC65572 GDW65572:GDY65572 GNS65572:GNU65572 GXO65572:GXQ65572 HHK65572:HHM65572 HRG65572:HRI65572 IBC65572:IBE65572 IKY65572:ILA65572 IUU65572:IUW65572 JEQ65572:JES65572 JOM65572:JOO65572 JYI65572:JYK65572 KIE65572:KIG65572 KSA65572:KSC65572 LBW65572:LBY65572 LLS65572:LLU65572 LVO65572:LVQ65572 MFK65572:MFM65572 MPG65572:MPI65572 MZC65572:MZE65572 NIY65572:NJA65572 NSU65572:NSW65572 OCQ65572:OCS65572 OMM65572:OMO65572 OWI65572:OWK65572 PGE65572:PGG65572 PQA65572:PQC65572 PZW65572:PZY65572 QJS65572:QJU65572 QTO65572:QTQ65572 RDK65572:RDM65572 RNG65572:RNI65572 RXC65572:RXE65572 SGY65572:SHA65572 SQU65572:SQW65572 TAQ65572:TAS65572 TKM65572:TKO65572 TUI65572:TUK65572 UEE65572:UEG65572 UOA65572:UOC65572 UXW65572:UXY65572 VHS65572:VHU65572 VRO65572:VRQ65572 WBK65572:WBM65572 WLG65572:WLI65572 WVC65572:WVE65572 IQ131108:IS131108 SM131108:SO131108 ACI131108:ACK131108 AME131108:AMG131108 AWA131108:AWC131108 BFW131108:BFY131108 BPS131108:BPU131108 BZO131108:BZQ131108 CJK131108:CJM131108 CTG131108:CTI131108 DDC131108:DDE131108 DMY131108:DNA131108 DWU131108:DWW131108 EGQ131108:EGS131108 EQM131108:EQO131108 FAI131108:FAK131108 FKE131108:FKG131108 FUA131108:FUC131108 GDW131108:GDY131108 GNS131108:GNU131108 GXO131108:GXQ131108 HHK131108:HHM131108 HRG131108:HRI131108 IBC131108:IBE131108 IKY131108:ILA131108 IUU131108:IUW131108 JEQ131108:JES131108 JOM131108:JOO131108 JYI131108:JYK131108 KIE131108:KIG131108 KSA131108:KSC131108 LBW131108:LBY131108 LLS131108:LLU131108 LVO131108:LVQ131108 MFK131108:MFM131108 MPG131108:MPI131108 MZC131108:MZE131108 NIY131108:NJA131108 NSU131108:NSW131108 OCQ131108:OCS131108 OMM131108:OMO131108 OWI131108:OWK131108 PGE131108:PGG131108 PQA131108:PQC131108 PZW131108:PZY131108 QJS131108:QJU131108 QTO131108:QTQ131108 RDK131108:RDM131108 RNG131108:RNI131108 RXC131108:RXE131108 SGY131108:SHA131108 SQU131108:SQW131108 TAQ131108:TAS131108 TKM131108:TKO131108 TUI131108:TUK131108 UEE131108:UEG131108 UOA131108:UOC131108 UXW131108:UXY131108 VHS131108:VHU131108 VRO131108:VRQ131108 WBK131108:WBM131108 WLG131108:WLI131108 WVC131108:WVE131108 IQ196644:IS196644 SM196644:SO196644 ACI196644:ACK196644 AME196644:AMG196644 AWA196644:AWC196644 BFW196644:BFY196644 BPS196644:BPU196644 BZO196644:BZQ196644 CJK196644:CJM196644 CTG196644:CTI196644 DDC196644:DDE196644 DMY196644:DNA196644 DWU196644:DWW196644 EGQ196644:EGS196644 EQM196644:EQO196644 FAI196644:FAK196644 FKE196644:FKG196644 FUA196644:FUC196644 GDW196644:GDY196644 GNS196644:GNU196644 GXO196644:GXQ196644 HHK196644:HHM196644 HRG196644:HRI196644 IBC196644:IBE196644 IKY196644:ILA196644 IUU196644:IUW196644 JEQ196644:JES196644 JOM196644:JOO196644 JYI196644:JYK196644 KIE196644:KIG196644 KSA196644:KSC196644 LBW196644:LBY196644 LLS196644:LLU196644 LVO196644:LVQ196644 MFK196644:MFM196644 MPG196644:MPI196644 MZC196644:MZE196644 NIY196644:NJA196644 NSU196644:NSW196644 OCQ196644:OCS196644 OMM196644:OMO196644 OWI196644:OWK196644 PGE196644:PGG196644 PQA196644:PQC196644 PZW196644:PZY196644 QJS196644:QJU196644 QTO196644:QTQ196644 RDK196644:RDM196644 RNG196644:RNI196644 RXC196644:RXE196644 SGY196644:SHA196644 SQU196644:SQW196644 TAQ196644:TAS196644 TKM196644:TKO196644 TUI196644:TUK196644 UEE196644:UEG196644 UOA196644:UOC196644 UXW196644:UXY196644 VHS196644:VHU196644 VRO196644:VRQ196644 WBK196644:WBM196644 WLG196644:WLI196644 WVC196644:WVE196644 IQ262180:IS262180 SM262180:SO262180 ACI262180:ACK262180 AME262180:AMG262180 AWA262180:AWC262180 BFW262180:BFY262180 BPS262180:BPU262180 BZO262180:BZQ262180 CJK262180:CJM262180 CTG262180:CTI262180 DDC262180:DDE262180 DMY262180:DNA262180 DWU262180:DWW262180 EGQ262180:EGS262180 EQM262180:EQO262180 FAI262180:FAK262180 FKE262180:FKG262180 FUA262180:FUC262180 GDW262180:GDY262180 GNS262180:GNU262180 GXO262180:GXQ262180 HHK262180:HHM262180 HRG262180:HRI262180 IBC262180:IBE262180 IKY262180:ILA262180 IUU262180:IUW262180 JEQ262180:JES262180 JOM262180:JOO262180 JYI262180:JYK262180 KIE262180:KIG262180 KSA262180:KSC262180 LBW262180:LBY262180 LLS262180:LLU262180 LVO262180:LVQ262180 MFK262180:MFM262180 MPG262180:MPI262180 MZC262180:MZE262180 NIY262180:NJA262180 NSU262180:NSW262180 OCQ262180:OCS262180 OMM262180:OMO262180 OWI262180:OWK262180 PGE262180:PGG262180 PQA262180:PQC262180 PZW262180:PZY262180 QJS262180:QJU262180 QTO262180:QTQ262180 RDK262180:RDM262180 RNG262180:RNI262180 RXC262180:RXE262180 SGY262180:SHA262180 SQU262180:SQW262180 TAQ262180:TAS262180 TKM262180:TKO262180 TUI262180:TUK262180 UEE262180:UEG262180 UOA262180:UOC262180 UXW262180:UXY262180 VHS262180:VHU262180 VRO262180:VRQ262180 WBK262180:WBM262180 WLG262180:WLI262180 WVC262180:WVE262180 IQ327716:IS327716 SM327716:SO327716 ACI327716:ACK327716 AME327716:AMG327716 AWA327716:AWC327716 BFW327716:BFY327716 BPS327716:BPU327716 BZO327716:BZQ327716 CJK327716:CJM327716 CTG327716:CTI327716 DDC327716:DDE327716 DMY327716:DNA327716 DWU327716:DWW327716 EGQ327716:EGS327716 EQM327716:EQO327716 FAI327716:FAK327716 FKE327716:FKG327716 FUA327716:FUC327716 GDW327716:GDY327716 GNS327716:GNU327716 GXO327716:GXQ327716 HHK327716:HHM327716 HRG327716:HRI327716 IBC327716:IBE327716 IKY327716:ILA327716 IUU327716:IUW327716 JEQ327716:JES327716 JOM327716:JOO327716 JYI327716:JYK327716 KIE327716:KIG327716 KSA327716:KSC327716 LBW327716:LBY327716 LLS327716:LLU327716 LVO327716:LVQ327716 MFK327716:MFM327716 MPG327716:MPI327716 MZC327716:MZE327716 NIY327716:NJA327716 NSU327716:NSW327716 OCQ327716:OCS327716 OMM327716:OMO327716 OWI327716:OWK327716 PGE327716:PGG327716 PQA327716:PQC327716 PZW327716:PZY327716 QJS327716:QJU327716 QTO327716:QTQ327716 RDK327716:RDM327716 RNG327716:RNI327716 RXC327716:RXE327716 SGY327716:SHA327716 SQU327716:SQW327716 TAQ327716:TAS327716 TKM327716:TKO327716 TUI327716:TUK327716 UEE327716:UEG327716 UOA327716:UOC327716 UXW327716:UXY327716 VHS327716:VHU327716 VRO327716:VRQ327716 WBK327716:WBM327716 WLG327716:WLI327716 WVC327716:WVE327716 IQ393252:IS393252 SM393252:SO393252 ACI393252:ACK393252 AME393252:AMG393252 AWA393252:AWC393252 BFW393252:BFY393252 BPS393252:BPU393252 BZO393252:BZQ393252 CJK393252:CJM393252 CTG393252:CTI393252 DDC393252:DDE393252 DMY393252:DNA393252 DWU393252:DWW393252 EGQ393252:EGS393252 EQM393252:EQO393252 FAI393252:FAK393252 FKE393252:FKG393252 FUA393252:FUC393252 GDW393252:GDY393252 GNS393252:GNU393252 GXO393252:GXQ393252 HHK393252:HHM393252 HRG393252:HRI393252 IBC393252:IBE393252 IKY393252:ILA393252 IUU393252:IUW393252 JEQ393252:JES393252 JOM393252:JOO393252 JYI393252:JYK393252 KIE393252:KIG393252 KSA393252:KSC393252 LBW393252:LBY393252 LLS393252:LLU393252 LVO393252:LVQ393252 MFK393252:MFM393252 MPG393252:MPI393252 MZC393252:MZE393252 NIY393252:NJA393252 NSU393252:NSW393252 OCQ393252:OCS393252 OMM393252:OMO393252 OWI393252:OWK393252 PGE393252:PGG393252 PQA393252:PQC393252 PZW393252:PZY393252 QJS393252:QJU393252 QTO393252:QTQ393252 RDK393252:RDM393252 RNG393252:RNI393252 RXC393252:RXE393252 SGY393252:SHA393252 SQU393252:SQW393252 TAQ393252:TAS393252 TKM393252:TKO393252 TUI393252:TUK393252 UEE393252:UEG393252 UOA393252:UOC393252 UXW393252:UXY393252 VHS393252:VHU393252 VRO393252:VRQ393252 WBK393252:WBM393252 WLG393252:WLI393252 WVC393252:WVE393252 IQ458788:IS458788 SM458788:SO458788 ACI458788:ACK458788 AME458788:AMG458788 AWA458788:AWC458788 BFW458788:BFY458788 BPS458788:BPU458788 BZO458788:BZQ458788 CJK458788:CJM458788 CTG458788:CTI458788 DDC458788:DDE458788 DMY458788:DNA458788 DWU458788:DWW458788 EGQ458788:EGS458788 EQM458788:EQO458788 FAI458788:FAK458788 FKE458788:FKG458788 FUA458788:FUC458788 GDW458788:GDY458788 GNS458788:GNU458788 GXO458788:GXQ458788 HHK458788:HHM458788 HRG458788:HRI458788 IBC458788:IBE458788 IKY458788:ILA458788 IUU458788:IUW458788 JEQ458788:JES458788 JOM458788:JOO458788 JYI458788:JYK458788 KIE458788:KIG458788 KSA458788:KSC458788 LBW458788:LBY458788 LLS458788:LLU458788 LVO458788:LVQ458788 MFK458788:MFM458788 MPG458788:MPI458788 MZC458788:MZE458788 NIY458788:NJA458788 NSU458788:NSW458788 OCQ458788:OCS458788 OMM458788:OMO458788 OWI458788:OWK458788 PGE458788:PGG458788 PQA458788:PQC458788 PZW458788:PZY458788 QJS458788:QJU458788 QTO458788:QTQ458788 RDK458788:RDM458788 RNG458788:RNI458788 RXC458788:RXE458788 SGY458788:SHA458788 SQU458788:SQW458788 TAQ458788:TAS458788 TKM458788:TKO458788 TUI458788:TUK458788 UEE458788:UEG458788 UOA458788:UOC458788 UXW458788:UXY458788 VHS458788:VHU458788 VRO458788:VRQ458788 WBK458788:WBM458788 WLG458788:WLI458788 WVC458788:WVE458788 IQ524324:IS524324 SM524324:SO524324 ACI524324:ACK524324 AME524324:AMG524324 AWA524324:AWC524324 BFW524324:BFY524324 BPS524324:BPU524324 BZO524324:BZQ524324 CJK524324:CJM524324 CTG524324:CTI524324 DDC524324:DDE524324 DMY524324:DNA524324 DWU524324:DWW524324 EGQ524324:EGS524324 EQM524324:EQO524324 FAI524324:FAK524324 FKE524324:FKG524324 FUA524324:FUC524324 GDW524324:GDY524324 GNS524324:GNU524324 GXO524324:GXQ524324 HHK524324:HHM524324 HRG524324:HRI524324 IBC524324:IBE524324 IKY524324:ILA524324 IUU524324:IUW524324 JEQ524324:JES524324 JOM524324:JOO524324 JYI524324:JYK524324 KIE524324:KIG524324 KSA524324:KSC524324 LBW524324:LBY524324 LLS524324:LLU524324 LVO524324:LVQ524324 MFK524324:MFM524324 MPG524324:MPI524324 MZC524324:MZE524324 NIY524324:NJA524324 NSU524324:NSW524324 OCQ524324:OCS524324 OMM524324:OMO524324 OWI524324:OWK524324 PGE524324:PGG524324 PQA524324:PQC524324 PZW524324:PZY524324 QJS524324:QJU524324 QTO524324:QTQ524324 RDK524324:RDM524324 RNG524324:RNI524324 RXC524324:RXE524324 SGY524324:SHA524324 SQU524324:SQW524324 TAQ524324:TAS524324 TKM524324:TKO524324 TUI524324:TUK524324 UEE524324:UEG524324 UOA524324:UOC524324 UXW524324:UXY524324 VHS524324:VHU524324 VRO524324:VRQ524324 WBK524324:WBM524324 WLG524324:WLI524324 WVC524324:WVE524324 IQ589860:IS589860 SM589860:SO589860 ACI589860:ACK589860 AME589860:AMG589860 AWA589860:AWC589860 BFW589860:BFY589860 BPS589860:BPU589860 BZO589860:BZQ589860 CJK589860:CJM589860 CTG589860:CTI589860 DDC589860:DDE589860 DMY589860:DNA589860 DWU589860:DWW589860 EGQ589860:EGS589860 EQM589860:EQO589860 FAI589860:FAK589860 FKE589860:FKG589860 FUA589860:FUC589860 GDW589860:GDY589860 GNS589860:GNU589860 GXO589860:GXQ589860 HHK589860:HHM589860 HRG589860:HRI589860 IBC589860:IBE589860 IKY589860:ILA589860 IUU589860:IUW589860 JEQ589860:JES589860 JOM589860:JOO589860 JYI589860:JYK589860 KIE589860:KIG589860 KSA589860:KSC589860 LBW589860:LBY589860 LLS589860:LLU589860 LVO589860:LVQ589860 MFK589860:MFM589860 MPG589860:MPI589860 MZC589860:MZE589860 NIY589860:NJA589860 NSU589860:NSW589860 OCQ589860:OCS589860 OMM589860:OMO589860 OWI589860:OWK589860 PGE589860:PGG589860 PQA589860:PQC589860 PZW589860:PZY589860 QJS589860:QJU589860 QTO589860:QTQ589860 RDK589860:RDM589860 RNG589860:RNI589860 RXC589860:RXE589860 SGY589860:SHA589860 SQU589860:SQW589860 TAQ589860:TAS589860 TKM589860:TKO589860 TUI589860:TUK589860 UEE589860:UEG589860 UOA589860:UOC589860 UXW589860:UXY589860 VHS589860:VHU589860 VRO589860:VRQ589860 WBK589860:WBM589860 WLG589860:WLI589860 WVC589860:WVE589860 IQ655396:IS655396 SM655396:SO655396 ACI655396:ACK655396 AME655396:AMG655396 AWA655396:AWC655396 BFW655396:BFY655396 BPS655396:BPU655396 BZO655396:BZQ655396 CJK655396:CJM655396 CTG655396:CTI655396 DDC655396:DDE655396 DMY655396:DNA655396 DWU655396:DWW655396 EGQ655396:EGS655396 EQM655396:EQO655396 FAI655396:FAK655396 FKE655396:FKG655396 FUA655396:FUC655396 GDW655396:GDY655396 GNS655396:GNU655396 GXO655396:GXQ655396 HHK655396:HHM655396 HRG655396:HRI655396 IBC655396:IBE655396 IKY655396:ILA655396 IUU655396:IUW655396 JEQ655396:JES655396 JOM655396:JOO655396 JYI655396:JYK655396 KIE655396:KIG655396 KSA655396:KSC655396 LBW655396:LBY655396 LLS655396:LLU655396 LVO655396:LVQ655396 MFK655396:MFM655396 MPG655396:MPI655396 MZC655396:MZE655396 NIY655396:NJA655396 NSU655396:NSW655396 OCQ655396:OCS655396 OMM655396:OMO655396 OWI655396:OWK655396 PGE655396:PGG655396 PQA655396:PQC655396 PZW655396:PZY655396 QJS655396:QJU655396 QTO655396:QTQ655396 RDK655396:RDM655396 RNG655396:RNI655396 RXC655396:RXE655396 SGY655396:SHA655396 SQU655396:SQW655396 TAQ655396:TAS655396 TKM655396:TKO655396 TUI655396:TUK655396 UEE655396:UEG655396 UOA655396:UOC655396 UXW655396:UXY655396 VHS655396:VHU655396 VRO655396:VRQ655396 WBK655396:WBM655396 WLG655396:WLI655396 WVC655396:WVE655396 IQ720932:IS720932 SM720932:SO720932 ACI720932:ACK720932 AME720932:AMG720932 AWA720932:AWC720932 BFW720932:BFY720932 BPS720932:BPU720932 BZO720932:BZQ720932 CJK720932:CJM720932 CTG720932:CTI720932 DDC720932:DDE720932 DMY720932:DNA720932 DWU720932:DWW720932 EGQ720932:EGS720932 EQM720932:EQO720932 FAI720932:FAK720932 FKE720932:FKG720932 FUA720932:FUC720932 GDW720932:GDY720932 GNS720932:GNU720932 GXO720932:GXQ720932 HHK720932:HHM720932 HRG720932:HRI720932 IBC720932:IBE720932 IKY720932:ILA720932 IUU720932:IUW720932 JEQ720932:JES720932 JOM720932:JOO720932 JYI720932:JYK720932 KIE720932:KIG720932 KSA720932:KSC720932 LBW720932:LBY720932 LLS720932:LLU720932 LVO720932:LVQ720932 MFK720932:MFM720932 MPG720932:MPI720932 MZC720932:MZE720932 NIY720932:NJA720932 NSU720932:NSW720932 OCQ720932:OCS720932 OMM720932:OMO720932 OWI720932:OWK720932 PGE720932:PGG720932 PQA720932:PQC720932 PZW720932:PZY720932 QJS720932:QJU720932 QTO720932:QTQ720932 RDK720932:RDM720932 RNG720932:RNI720932 RXC720932:RXE720932 SGY720932:SHA720932 SQU720932:SQW720932 TAQ720932:TAS720932 TKM720932:TKO720932 TUI720932:TUK720932 UEE720932:UEG720932 UOA720932:UOC720932 UXW720932:UXY720932 VHS720932:VHU720932 VRO720932:VRQ720932 WBK720932:WBM720932 WLG720932:WLI720932 WVC720932:WVE720932 IQ786468:IS786468 SM786468:SO786468 ACI786468:ACK786468 AME786468:AMG786468 AWA786468:AWC786468 BFW786468:BFY786468 BPS786468:BPU786468 BZO786468:BZQ786468 CJK786468:CJM786468 CTG786468:CTI786468 DDC786468:DDE786468 DMY786468:DNA786468 DWU786468:DWW786468 EGQ786468:EGS786468 EQM786468:EQO786468 FAI786468:FAK786468 FKE786468:FKG786468 FUA786468:FUC786468 GDW786468:GDY786468 GNS786468:GNU786468 GXO786468:GXQ786468 HHK786468:HHM786468 HRG786468:HRI786468 IBC786468:IBE786468 IKY786468:ILA786468 IUU786468:IUW786468 JEQ786468:JES786468 JOM786468:JOO786468 JYI786468:JYK786468 KIE786468:KIG786468 KSA786468:KSC786468 LBW786468:LBY786468 LLS786468:LLU786468 LVO786468:LVQ786468 MFK786468:MFM786468 MPG786468:MPI786468 MZC786468:MZE786468 NIY786468:NJA786468 NSU786468:NSW786468 OCQ786468:OCS786468 OMM786468:OMO786468 OWI786468:OWK786468 PGE786468:PGG786468 PQA786468:PQC786468 PZW786468:PZY786468 QJS786468:QJU786468 QTO786468:QTQ786468 RDK786468:RDM786468 RNG786468:RNI786468 RXC786468:RXE786468 SGY786468:SHA786468 SQU786468:SQW786468 TAQ786468:TAS786468 TKM786468:TKO786468 TUI786468:TUK786468 UEE786468:UEG786468 UOA786468:UOC786468 UXW786468:UXY786468 VHS786468:VHU786468 VRO786468:VRQ786468 WBK786468:WBM786468 WLG786468:WLI786468 WVC786468:WVE786468 IQ852004:IS852004 SM852004:SO852004 ACI852004:ACK852004 AME852004:AMG852004 AWA852004:AWC852004 BFW852004:BFY852004 BPS852004:BPU852004 BZO852004:BZQ852004 CJK852004:CJM852004 CTG852004:CTI852004 DDC852004:DDE852004 DMY852004:DNA852004 DWU852004:DWW852004 EGQ852004:EGS852004 EQM852004:EQO852004 FAI852004:FAK852004 FKE852004:FKG852004 FUA852004:FUC852004 GDW852004:GDY852004 GNS852004:GNU852004 GXO852004:GXQ852004 HHK852004:HHM852004 HRG852004:HRI852004 IBC852004:IBE852004 IKY852004:ILA852004 IUU852004:IUW852004 JEQ852004:JES852004 JOM852004:JOO852004 JYI852004:JYK852004 KIE852004:KIG852004 KSA852004:KSC852004 LBW852004:LBY852004 LLS852004:LLU852004 LVO852004:LVQ852004 MFK852004:MFM852004 MPG852004:MPI852004 MZC852004:MZE852004 NIY852004:NJA852004 NSU852004:NSW852004 OCQ852004:OCS852004 OMM852004:OMO852004 OWI852004:OWK852004 PGE852004:PGG852004 PQA852004:PQC852004 PZW852004:PZY852004 QJS852004:QJU852004 QTO852004:QTQ852004 RDK852004:RDM852004 RNG852004:RNI852004 RXC852004:RXE852004 SGY852004:SHA852004 SQU852004:SQW852004 TAQ852004:TAS852004 TKM852004:TKO852004 TUI852004:TUK852004 UEE852004:UEG852004 UOA852004:UOC852004 UXW852004:UXY852004 VHS852004:VHU852004 VRO852004:VRQ852004 WBK852004:WBM852004 WLG852004:WLI852004 WVC852004:WVE852004 IQ917540:IS917540 SM917540:SO917540 ACI917540:ACK917540 AME917540:AMG917540 AWA917540:AWC917540 BFW917540:BFY917540 BPS917540:BPU917540 BZO917540:BZQ917540 CJK917540:CJM917540 CTG917540:CTI917540 DDC917540:DDE917540 DMY917540:DNA917540 DWU917540:DWW917540 EGQ917540:EGS917540 EQM917540:EQO917540 FAI917540:FAK917540 FKE917540:FKG917540 FUA917540:FUC917540 GDW917540:GDY917540 GNS917540:GNU917540 GXO917540:GXQ917540 HHK917540:HHM917540 HRG917540:HRI917540 IBC917540:IBE917540 IKY917540:ILA917540 IUU917540:IUW917540 JEQ917540:JES917540 JOM917540:JOO917540 JYI917540:JYK917540 KIE917540:KIG917540 KSA917540:KSC917540 LBW917540:LBY917540 LLS917540:LLU917540 LVO917540:LVQ917540 MFK917540:MFM917540 MPG917540:MPI917540 MZC917540:MZE917540 NIY917540:NJA917540 NSU917540:NSW917540 OCQ917540:OCS917540 OMM917540:OMO917540 OWI917540:OWK917540 PGE917540:PGG917540 PQA917540:PQC917540 PZW917540:PZY917540 QJS917540:QJU917540 QTO917540:QTQ917540 RDK917540:RDM917540 RNG917540:RNI917540 RXC917540:RXE917540 SGY917540:SHA917540 SQU917540:SQW917540 TAQ917540:TAS917540 TKM917540:TKO917540 TUI917540:TUK917540 UEE917540:UEG917540 UOA917540:UOC917540 UXW917540:UXY917540 VHS917540:VHU917540 VRO917540:VRQ917540 WBK917540:WBM917540 WLG917540:WLI917540 WVC917540:WVE917540 IQ983076:IS983076 SM983076:SO983076 ACI983076:ACK983076 AME983076:AMG983076 AWA983076:AWC983076 BFW983076:BFY983076 BPS983076:BPU983076 BZO983076:BZQ983076 CJK983076:CJM983076 CTG983076:CTI983076 DDC983076:DDE983076 DMY983076:DNA983076 DWU983076:DWW983076 EGQ983076:EGS983076 EQM983076:EQO983076 FAI983076:FAK983076 FKE983076:FKG983076 FUA983076:FUC983076 GDW983076:GDY983076 GNS983076:GNU983076 GXO983076:GXQ983076 HHK983076:HHM983076 HRG983076:HRI983076 IBC983076:IBE983076 IKY983076:ILA983076 IUU983076:IUW983076 JEQ983076:JES983076 JOM983076:JOO983076 JYI983076:JYK983076 KIE983076:KIG983076 KSA983076:KSC983076 LBW983076:LBY983076 LLS983076:LLU983076 LVO983076:LVQ983076 MFK983076:MFM983076 MPG983076:MPI983076 MZC983076:MZE983076 NIY983076:NJA983076 NSU983076:NSW983076 OCQ983076:OCS983076 OMM983076:OMO983076 OWI983076:OWK983076 PGE983076:PGG983076 PQA983076:PQC983076 PZW983076:PZY983076 QJS983076:QJU983076 QTO983076:QTQ983076 RDK983076:RDM983076 RNG983076:RNI983076 RXC983076:RXE983076 SGY983076:SHA983076 SQU983076:SQW983076 TAQ983076:TAS983076 TKM983076:TKO983076 TUI983076:TUK983076 UEE983076:UEG983076 UOA983076:UOC983076 UXW983076:UXY983076 VHS983076:VHU983076 VRO983076:VRQ983076 WBK983076:WBM983076 WLG983076:WLI983076 WVC983076:WVE983076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IQ65571 SM65571 ACI65571 AME65571 AWA65571 BFW65571 BPS65571 BZO65571 CJK65571 CTG65571 DDC65571 DMY65571 DWU65571 EGQ65571 EQM65571 FAI65571 FKE65571 FUA65571 GDW65571 GNS65571 GXO65571 HHK65571 HRG65571 IBC65571 IKY65571 IUU65571 JEQ65571 JOM65571 JYI65571 KIE65571 KSA65571 LBW65571 LLS65571 LVO65571 MFK65571 MPG65571 MZC65571 NIY65571 NSU65571 OCQ65571 OMM65571 OWI65571 PGE65571 PQA65571 PZW65571 QJS65571 QTO65571 RDK65571 RNG65571 RXC65571 SGY65571 SQU65571 TAQ65571 TKM65571 TUI65571 UEE65571 UOA65571 UXW65571 VHS65571 VRO65571 WBK65571 WLG65571 WVC65571 IQ131107 SM131107 ACI131107 AME131107 AWA131107 BFW131107 BPS131107 BZO131107 CJK131107 CTG131107 DDC131107 DMY131107 DWU131107 EGQ131107 EQM131107 FAI131107 FKE131107 FUA131107 GDW131107 GNS131107 GXO131107 HHK131107 HRG131107 IBC131107 IKY131107 IUU131107 JEQ131107 JOM131107 JYI131107 KIE131107 KSA131107 LBW131107 LLS131107 LVO131107 MFK131107 MPG131107 MZC131107 NIY131107 NSU131107 OCQ131107 OMM131107 OWI131107 PGE131107 PQA131107 PZW131107 QJS131107 QTO131107 RDK131107 RNG131107 RXC131107 SGY131107 SQU131107 TAQ131107 TKM131107 TUI131107 UEE131107 UOA131107 UXW131107 VHS131107 VRO131107 WBK131107 WLG131107 WVC131107 IQ196643 SM196643 ACI196643 AME196643 AWA196643 BFW196643 BPS196643 BZO196643 CJK196643 CTG196643 DDC196643 DMY196643 DWU196643 EGQ196643 EQM196643 FAI196643 FKE196643 FUA196643 GDW196643 GNS196643 GXO196643 HHK196643 HRG196643 IBC196643 IKY196643 IUU196643 JEQ196643 JOM196643 JYI196643 KIE196643 KSA196643 LBW196643 LLS196643 LVO196643 MFK196643 MPG196643 MZC196643 NIY196643 NSU196643 OCQ196643 OMM196643 OWI196643 PGE196643 PQA196643 PZW196643 QJS196643 QTO196643 RDK196643 RNG196643 RXC196643 SGY196643 SQU196643 TAQ196643 TKM196643 TUI196643 UEE196643 UOA196643 UXW196643 VHS196643 VRO196643 WBK196643 WLG196643 WVC196643 IQ262179 SM262179 ACI262179 AME262179 AWA262179 BFW262179 BPS262179 BZO262179 CJK262179 CTG262179 DDC262179 DMY262179 DWU262179 EGQ262179 EQM262179 FAI262179 FKE262179 FUA262179 GDW262179 GNS262179 GXO262179 HHK262179 HRG262179 IBC262179 IKY262179 IUU262179 JEQ262179 JOM262179 JYI262179 KIE262179 KSA262179 LBW262179 LLS262179 LVO262179 MFK262179 MPG262179 MZC262179 NIY262179 NSU262179 OCQ262179 OMM262179 OWI262179 PGE262179 PQA262179 PZW262179 QJS262179 QTO262179 RDK262179 RNG262179 RXC262179 SGY262179 SQU262179 TAQ262179 TKM262179 TUI262179 UEE262179 UOA262179 UXW262179 VHS262179 VRO262179 WBK262179 WLG262179 WVC262179 IQ327715 SM327715 ACI327715 AME327715 AWA327715 BFW327715 BPS327715 BZO327715 CJK327715 CTG327715 DDC327715 DMY327715 DWU327715 EGQ327715 EQM327715 FAI327715 FKE327715 FUA327715 GDW327715 GNS327715 GXO327715 HHK327715 HRG327715 IBC327715 IKY327715 IUU327715 JEQ327715 JOM327715 JYI327715 KIE327715 KSA327715 LBW327715 LLS327715 LVO327715 MFK327715 MPG327715 MZC327715 NIY327715 NSU327715 OCQ327715 OMM327715 OWI327715 PGE327715 PQA327715 PZW327715 QJS327715 QTO327715 RDK327715 RNG327715 RXC327715 SGY327715 SQU327715 TAQ327715 TKM327715 TUI327715 UEE327715 UOA327715 UXW327715 VHS327715 VRO327715 WBK327715 WLG327715 WVC327715 IQ393251 SM393251 ACI393251 AME393251 AWA393251 BFW393251 BPS393251 BZO393251 CJK393251 CTG393251 DDC393251 DMY393251 DWU393251 EGQ393251 EQM393251 FAI393251 FKE393251 FUA393251 GDW393251 GNS393251 GXO393251 HHK393251 HRG393251 IBC393251 IKY393251 IUU393251 JEQ393251 JOM393251 JYI393251 KIE393251 KSA393251 LBW393251 LLS393251 LVO393251 MFK393251 MPG393251 MZC393251 NIY393251 NSU393251 OCQ393251 OMM393251 OWI393251 PGE393251 PQA393251 PZW393251 QJS393251 QTO393251 RDK393251 RNG393251 RXC393251 SGY393251 SQU393251 TAQ393251 TKM393251 TUI393251 UEE393251 UOA393251 UXW393251 VHS393251 VRO393251 WBK393251 WLG393251 WVC393251 IQ458787 SM458787 ACI458787 AME458787 AWA458787 BFW458787 BPS458787 BZO458787 CJK458787 CTG458787 DDC458787 DMY458787 DWU458787 EGQ458787 EQM458787 FAI458787 FKE458787 FUA458787 GDW458787 GNS458787 GXO458787 HHK458787 HRG458787 IBC458787 IKY458787 IUU458787 JEQ458787 JOM458787 JYI458787 KIE458787 KSA458787 LBW458787 LLS458787 LVO458787 MFK458787 MPG458787 MZC458787 NIY458787 NSU458787 OCQ458787 OMM458787 OWI458787 PGE458787 PQA458787 PZW458787 QJS458787 QTO458787 RDK458787 RNG458787 RXC458787 SGY458787 SQU458787 TAQ458787 TKM458787 TUI458787 UEE458787 UOA458787 UXW458787 VHS458787 VRO458787 WBK458787 WLG458787 WVC458787 IQ524323 SM524323 ACI524323 AME524323 AWA524323 BFW524323 BPS524323 BZO524323 CJK524323 CTG524323 DDC524323 DMY524323 DWU524323 EGQ524323 EQM524323 FAI524323 FKE524323 FUA524323 GDW524323 GNS524323 GXO524323 HHK524323 HRG524323 IBC524323 IKY524323 IUU524323 JEQ524323 JOM524323 JYI524323 KIE524323 KSA524323 LBW524323 LLS524323 LVO524323 MFK524323 MPG524323 MZC524323 NIY524323 NSU524323 OCQ524323 OMM524323 OWI524323 PGE524323 PQA524323 PZW524323 QJS524323 QTO524323 RDK524323 RNG524323 RXC524323 SGY524323 SQU524323 TAQ524323 TKM524323 TUI524323 UEE524323 UOA524323 UXW524323 VHS524323 VRO524323 WBK524323 WLG524323 WVC524323 IQ589859 SM589859 ACI589859 AME589859 AWA589859 BFW589859 BPS589859 BZO589859 CJK589859 CTG589859 DDC589859 DMY589859 DWU589859 EGQ589859 EQM589859 FAI589859 FKE589859 FUA589859 GDW589859 GNS589859 GXO589859 HHK589859 HRG589859 IBC589859 IKY589859 IUU589859 JEQ589859 JOM589859 JYI589859 KIE589859 KSA589859 LBW589859 LLS589859 LVO589859 MFK589859 MPG589859 MZC589859 NIY589859 NSU589859 OCQ589859 OMM589859 OWI589859 PGE589859 PQA589859 PZW589859 QJS589859 QTO589859 RDK589859 RNG589859 RXC589859 SGY589859 SQU589859 TAQ589859 TKM589859 TUI589859 UEE589859 UOA589859 UXW589859 VHS589859 VRO589859 WBK589859 WLG589859 WVC589859 IQ655395 SM655395 ACI655395 AME655395 AWA655395 BFW655395 BPS655395 BZO655395 CJK655395 CTG655395 DDC655395 DMY655395 DWU655395 EGQ655395 EQM655395 FAI655395 FKE655395 FUA655395 GDW655395 GNS655395 GXO655395 HHK655395 HRG655395 IBC655395 IKY655395 IUU655395 JEQ655395 JOM655395 JYI655395 KIE655395 KSA655395 LBW655395 LLS655395 LVO655395 MFK655395 MPG655395 MZC655395 NIY655395 NSU655395 OCQ655395 OMM655395 OWI655395 PGE655395 PQA655395 PZW655395 QJS655395 QTO655395 RDK655395 RNG655395 RXC655395 SGY655395 SQU655395 TAQ655395 TKM655395 TUI655395 UEE655395 UOA655395 UXW655395 VHS655395 VRO655395 WBK655395 WLG655395 WVC655395 IQ720931 SM720931 ACI720931 AME720931 AWA720931 BFW720931 BPS720931 BZO720931 CJK720931 CTG720931 DDC720931 DMY720931 DWU720931 EGQ720931 EQM720931 FAI720931 FKE720931 FUA720931 GDW720931 GNS720931 GXO720931 HHK720931 HRG720931 IBC720931 IKY720931 IUU720931 JEQ720931 JOM720931 JYI720931 KIE720931 KSA720931 LBW720931 LLS720931 LVO720931 MFK720931 MPG720931 MZC720931 NIY720931 NSU720931 OCQ720931 OMM720931 OWI720931 PGE720931 PQA720931 PZW720931 QJS720931 QTO720931 RDK720931 RNG720931 RXC720931 SGY720931 SQU720931 TAQ720931 TKM720931 TUI720931 UEE720931 UOA720931 UXW720931 VHS720931 VRO720931 WBK720931 WLG720931 WVC720931 IQ786467 SM786467 ACI786467 AME786467 AWA786467 BFW786467 BPS786467 BZO786467 CJK786467 CTG786467 DDC786467 DMY786467 DWU786467 EGQ786467 EQM786467 FAI786467 FKE786467 FUA786467 GDW786467 GNS786467 GXO786467 HHK786467 HRG786467 IBC786467 IKY786467 IUU786467 JEQ786467 JOM786467 JYI786467 KIE786467 KSA786467 LBW786467 LLS786467 LVO786467 MFK786467 MPG786467 MZC786467 NIY786467 NSU786467 OCQ786467 OMM786467 OWI786467 PGE786467 PQA786467 PZW786467 QJS786467 QTO786467 RDK786467 RNG786467 RXC786467 SGY786467 SQU786467 TAQ786467 TKM786467 TUI786467 UEE786467 UOA786467 UXW786467 VHS786467 VRO786467 WBK786467 WLG786467 WVC786467 IQ852003 SM852003 ACI852003 AME852003 AWA852003 BFW852003 BPS852003 BZO852003 CJK852003 CTG852003 DDC852003 DMY852003 DWU852003 EGQ852003 EQM852003 FAI852003 FKE852003 FUA852003 GDW852003 GNS852003 GXO852003 HHK852003 HRG852003 IBC852003 IKY852003 IUU852003 JEQ852003 JOM852003 JYI852003 KIE852003 KSA852003 LBW852003 LLS852003 LVO852003 MFK852003 MPG852003 MZC852003 NIY852003 NSU852003 OCQ852003 OMM852003 OWI852003 PGE852003 PQA852003 PZW852003 QJS852003 QTO852003 RDK852003 RNG852003 RXC852003 SGY852003 SQU852003 TAQ852003 TKM852003 TUI852003 UEE852003 UOA852003 UXW852003 VHS852003 VRO852003 WBK852003 WLG852003 WVC852003 IQ917539 SM917539 ACI917539 AME917539 AWA917539 BFW917539 BPS917539 BZO917539 CJK917539 CTG917539 DDC917539 DMY917539 DWU917539 EGQ917539 EQM917539 FAI917539 FKE917539 FUA917539 GDW917539 GNS917539 GXO917539 HHK917539 HRG917539 IBC917539 IKY917539 IUU917539 JEQ917539 JOM917539 JYI917539 KIE917539 KSA917539 LBW917539 LLS917539 LVO917539 MFK917539 MPG917539 MZC917539 NIY917539 NSU917539 OCQ917539 OMM917539 OWI917539 PGE917539 PQA917539 PZW917539 QJS917539 QTO917539 RDK917539 RNG917539 RXC917539 SGY917539 SQU917539 TAQ917539 TKM917539 TUI917539 UEE917539 UOA917539 UXW917539 VHS917539 VRO917539 WBK917539 WLG917539 WVC917539 IQ983075 SM983075 ACI983075 AME983075 AWA983075 BFW983075 BPS983075 BZO983075 CJK983075 CTG983075 DDC983075 DMY983075 DWU983075 EGQ983075 EQM983075 FAI983075 FKE983075 FUA983075 GDW983075 GNS983075 GXO983075 HHK983075 HRG983075 IBC983075 IKY983075 IUU983075 JEQ983075 JOM983075 JYI983075 KIE983075 KSA983075 LBW983075 LLS983075 LVO983075 MFK983075 MPG983075 MZC983075 NIY983075 NSU983075 OCQ983075 OMM983075 OWI983075 PGE983075 PQA983075 PZW983075 QJS983075 QTO983075 RDK983075 RNG983075 RXC983075 SGY983075 SQU983075 TAQ983075 TKM983075 TUI983075 UEE983075 UOA983075 UXW983075 VHS983075 VRO983075 WBK983075 WLG983075 WVC983075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IP65545 SL65545 ACH65545 AMD65545 AVZ65545 BFV65545 BPR65545 BZN65545 CJJ65545 CTF65545 DDB65545 DMX65545 DWT65545 EGP65545 EQL65545 FAH65545 FKD65545 FTZ65545 GDV65545 GNR65545 GXN65545 HHJ65545 HRF65545 IBB65545 IKX65545 IUT65545 JEP65545 JOL65545 JYH65545 KID65545 KRZ65545 LBV65545 LLR65545 LVN65545 MFJ65545 MPF65545 MZB65545 NIX65545 NST65545 OCP65545 OML65545 OWH65545 PGD65545 PPZ65545 PZV65545 QJR65545 QTN65545 RDJ65545 RNF65545 RXB65545 SGX65545 SQT65545 TAP65545 TKL65545 TUH65545 UED65545 UNZ65545 UXV65545 VHR65545 VRN65545 WBJ65545 WLF65545 WVB65545 IP131081 SL131081 ACH131081 AMD131081 AVZ131081 BFV131081 BPR131081 BZN131081 CJJ131081 CTF131081 DDB131081 DMX131081 DWT131081 EGP131081 EQL131081 FAH131081 FKD131081 FTZ131081 GDV131081 GNR131081 GXN131081 HHJ131081 HRF131081 IBB131081 IKX131081 IUT131081 JEP131081 JOL131081 JYH131081 KID131081 KRZ131081 LBV131081 LLR131081 LVN131081 MFJ131081 MPF131081 MZB131081 NIX131081 NST131081 OCP131081 OML131081 OWH131081 PGD131081 PPZ131081 PZV131081 QJR131081 QTN131081 RDJ131081 RNF131081 RXB131081 SGX131081 SQT131081 TAP131081 TKL131081 TUH131081 UED131081 UNZ131081 UXV131081 VHR131081 VRN131081 WBJ131081 WLF131081 WVB131081 IP196617 SL196617 ACH196617 AMD196617 AVZ196617 BFV196617 BPR196617 BZN196617 CJJ196617 CTF196617 DDB196617 DMX196617 DWT196617 EGP196617 EQL196617 FAH196617 FKD196617 FTZ196617 GDV196617 GNR196617 GXN196617 HHJ196617 HRF196617 IBB196617 IKX196617 IUT196617 JEP196617 JOL196617 JYH196617 KID196617 KRZ196617 LBV196617 LLR196617 LVN196617 MFJ196617 MPF196617 MZB196617 NIX196617 NST196617 OCP196617 OML196617 OWH196617 PGD196617 PPZ196617 PZV196617 QJR196617 QTN196617 RDJ196617 RNF196617 RXB196617 SGX196617 SQT196617 TAP196617 TKL196617 TUH196617 UED196617 UNZ196617 UXV196617 VHR196617 VRN196617 WBJ196617 WLF196617 WVB196617 IP262153 SL262153 ACH262153 AMD262153 AVZ262153 BFV262153 BPR262153 BZN262153 CJJ262153 CTF262153 DDB262153 DMX262153 DWT262153 EGP262153 EQL262153 FAH262153 FKD262153 FTZ262153 GDV262153 GNR262153 GXN262153 HHJ262153 HRF262153 IBB262153 IKX262153 IUT262153 JEP262153 JOL262153 JYH262153 KID262153 KRZ262153 LBV262153 LLR262153 LVN262153 MFJ262153 MPF262153 MZB262153 NIX262153 NST262153 OCP262153 OML262153 OWH262153 PGD262153 PPZ262153 PZV262153 QJR262153 QTN262153 RDJ262153 RNF262153 RXB262153 SGX262153 SQT262153 TAP262153 TKL262153 TUH262153 UED262153 UNZ262153 UXV262153 VHR262153 VRN262153 WBJ262153 WLF262153 WVB262153 IP327689 SL327689 ACH327689 AMD327689 AVZ327689 BFV327689 BPR327689 BZN327689 CJJ327689 CTF327689 DDB327689 DMX327689 DWT327689 EGP327689 EQL327689 FAH327689 FKD327689 FTZ327689 GDV327689 GNR327689 GXN327689 HHJ327689 HRF327689 IBB327689 IKX327689 IUT327689 JEP327689 JOL327689 JYH327689 KID327689 KRZ327689 LBV327689 LLR327689 LVN327689 MFJ327689 MPF327689 MZB327689 NIX327689 NST327689 OCP327689 OML327689 OWH327689 PGD327689 PPZ327689 PZV327689 QJR327689 QTN327689 RDJ327689 RNF327689 RXB327689 SGX327689 SQT327689 TAP327689 TKL327689 TUH327689 UED327689 UNZ327689 UXV327689 VHR327689 VRN327689 WBJ327689 WLF327689 WVB327689 IP393225 SL393225 ACH393225 AMD393225 AVZ393225 BFV393225 BPR393225 BZN393225 CJJ393225 CTF393225 DDB393225 DMX393225 DWT393225 EGP393225 EQL393225 FAH393225 FKD393225 FTZ393225 GDV393225 GNR393225 GXN393225 HHJ393225 HRF393225 IBB393225 IKX393225 IUT393225 JEP393225 JOL393225 JYH393225 KID393225 KRZ393225 LBV393225 LLR393225 LVN393225 MFJ393225 MPF393225 MZB393225 NIX393225 NST393225 OCP393225 OML393225 OWH393225 PGD393225 PPZ393225 PZV393225 QJR393225 QTN393225 RDJ393225 RNF393225 RXB393225 SGX393225 SQT393225 TAP393225 TKL393225 TUH393225 UED393225 UNZ393225 UXV393225 VHR393225 VRN393225 WBJ393225 WLF393225 WVB393225 IP458761 SL458761 ACH458761 AMD458761 AVZ458761 BFV458761 BPR458761 BZN458761 CJJ458761 CTF458761 DDB458761 DMX458761 DWT458761 EGP458761 EQL458761 FAH458761 FKD458761 FTZ458761 GDV458761 GNR458761 GXN458761 HHJ458761 HRF458761 IBB458761 IKX458761 IUT458761 JEP458761 JOL458761 JYH458761 KID458761 KRZ458761 LBV458761 LLR458761 LVN458761 MFJ458761 MPF458761 MZB458761 NIX458761 NST458761 OCP458761 OML458761 OWH458761 PGD458761 PPZ458761 PZV458761 QJR458761 QTN458761 RDJ458761 RNF458761 RXB458761 SGX458761 SQT458761 TAP458761 TKL458761 TUH458761 UED458761 UNZ458761 UXV458761 VHR458761 VRN458761 WBJ458761 WLF458761 WVB458761 IP524297 SL524297 ACH524297 AMD524297 AVZ524297 BFV524297 BPR524297 BZN524297 CJJ524297 CTF524297 DDB524297 DMX524297 DWT524297 EGP524297 EQL524297 FAH524297 FKD524297 FTZ524297 GDV524297 GNR524297 GXN524297 HHJ524297 HRF524297 IBB524297 IKX524297 IUT524297 JEP524297 JOL524297 JYH524297 KID524297 KRZ524297 LBV524297 LLR524297 LVN524297 MFJ524297 MPF524297 MZB524297 NIX524297 NST524297 OCP524297 OML524297 OWH524297 PGD524297 PPZ524297 PZV524297 QJR524297 QTN524297 RDJ524297 RNF524297 RXB524297 SGX524297 SQT524297 TAP524297 TKL524297 TUH524297 UED524297 UNZ524297 UXV524297 VHR524297 VRN524297 WBJ524297 WLF524297 WVB524297 IP589833 SL589833 ACH589833 AMD589833 AVZ589833 BFV589833 BPR589833 BZN589833 CJJ589833 CTF589833 DDB589833 DMX589833 DWT589833 EGP589833 EQL589833 FAH589833 FKD589833 FTZ589833 GDV589833 GNR589833 GXN589833 HHJ589833 HRF589833 IBB589833 IKX589833 IUT589833 JEP589833 JOL589833 JYH589833 KID589833 KRZ589833 LBV589833 LLR589833 LVN589833 MFJ589833 MPF589833 MZB589833 NIX589833 NST589833 OCP589833 OML589833 OWH589833 PGD589833 PPZ589833 PZV589833 QJR589833 QTN589833 RDJ589833 RNF589833 RXB589833 SGX589833 SQT589833 TAP589833 TKL589833 TUH589833 UED589833 UNZ589833 UXV589833 VHR589833 VRN589833 WBJ589833 WLF589833 WVB589833 IP655369 SL655369 ACH655369 AMD655369 AVZ655369 BFV655369 BPR655369 BZN655369 CJJ655369 CTF655369 DDB655369 DMX655369 DWT655369 EGP655369 EQL655369 FAH655369 FKD655369 FTZ655369 GDV655369 GNR655369 GXN655369 HHJ655369 HRF655369 IBB655369 IKX655369 IUT655369 JEP655369 JOL655369 JYH655369 KID655369 KRZ655369 LBV655369 LLR655369 LVN655369 MFJ655369 MPF655369 MZB655369 NIX655369 NST655369 OCP655369 OML655369 OWH655369 PGD655369 PPZ655369 PZV655369 QJR655369 QTN655369 RDJ655369 RNF655369 RXB655369 SGX655369 SQT655369 TAP655369 TKL655369 TUH655369 UED655369 UNZ655369 UXV655369 VHR655369 VRN655369 WBJ655369 WLF655369 WVB655369 IP720905 SL720905 ACH720905 AMD720905 AVZ720905 BFV720905 BPR720905 BZN720905 CJJ720905 CTF720905 DDB720905 DMX720905 DWT720905 EGP720905 EQL720905 FAH720905 FKD720905 FTZ720905 GDV720905 GNR720905 GXN720905 HHJ720905 HRF720905 IBB720905 IKX720905 IUT720905 JEP720905 JOL720905 JYH720905 KID720905 KRZ720905 LBV720905 LLR720905 LVN720905 MFJ720905 MPF720905 MZB720905 NIX720905 NST720905 OCP720905 OML720905 OWH720905 PGD720905 PPZ720905 PZV720905 QJR720905 QTN720905 RDJ720905 RNF720905 RXB720905 SGX720905 SQT720905 TAP720905 TKL720905 TUH720905 UED720905 UNZ720905 UXV720905 VHR720905 VRN720905 WBJ720905 WLF720905 WVB720905 IP786441 SL786441 ACH786441 AMD786441 AVZ786441 BFV786441 BPR786441 BZN786441 CJJ786441 CTF786441 DDB786441 DMX786441 DWT786441 EGP786441 EQL786441 FAH786441 FKD786441 FTZ786441 GDV786441 GNR786441 GXN786441 HHJ786441 HRF786441 IBB786441 IKX786441 IUT786441 JEP786441 JOL786441 JYH786441 KID786441 KRZ786441 LBV786441 LLR786441 LVN786441 MFJ786441 MPF786441 MZB786441 NIX786441 NST786441 OCP786441 OML786441 OWH786441 PGD786441 PPZ786441 PZV786441 QJR786441 QTN786441 RDJ786441 RNF786441 RXB786441 SGX786441 SQT786441 TAP786441 TKL786441 TUH786441 UED786441 UNZ786441 UXV786441 VHR786441 VRN786441 WBJ786441 WLF786441 WVB786441 IP851977 SL851977 ACH851977 AMD851977 AVZ851977 BFV851977 BPR851977 BZN851977 CJJ851977 CTF851977 DDB851977 DMX851977 DWT851977 EGP851977 EQL851977 FAH851977 FKD851977 FTZ851977 GDV851977 GNR851977 GXN851977 HHJ851977 HRF851977 IBB851977 IKX851977 IUT851977 JEP851977 JOL851977 JYH851977 KID851977 KRZ851977 LBV851977 LLR851977 LVN851977 MFJ851977 MPF851977 MZB851977 NIX851977 NST851977 OCP851977 OML851977 OWH851977 PGD851977 PPZ851977 PZV851977 QJR851977 QTN851977 RDJ851977 RNF851977 RXB851977 SGX851977 SQT851977 TAP851977 TKL851977 TUH851977 UED851977 UNZ851977 UXV851977 VHR851977 VRN851977 WBJ851977 WLF851977 WVB851977 IP917513 SL917513 ACH917513 AMD917513 AVZ917513 BFV917513 BPR917513 BZN917513 CJJ917513 CTF917513 DDB917513 DMX917513 DWT917513 EGP917513 EQL917513 FAH917513 FKD917513 FTZ917513 GDV917513 GNR917513 GXN917513 HHJ917513 HRF917513 IBB917513 IKX917513 IUT917513 JEP917513 JOL917513 JYH917513 KID917513 KRZ917513 LBV917513 LLR917513 LVN917513 MFJ917513 MPF917513 MZB917513 NIX917513 NST917513 OCP917513 OML917513 OWH917513 PGD917513 PPZ917513 PZV917513 QJR917513 QTN917513 RDJ917513 RNF917513 RXB917513 SGX917513 SQT917513 TAP917513 TKL917513 TUH917513 UED917513 UNZ917513 UXV917513 VHR917513 VRN917513 WBJ917513 WLF917513 WVB917513 IP983049 SL983049 ACH983049 AMD983049 AVZ983049 BFV983049 BPR983049 BZN983049 CJJ983049 CTF983049 DDB983049 DMX983049 DWT983049 EGP983049 EQL983049 FAH983049 FKD983049 FTZ983049 GDV983049 GNR983049 GXN983049 HHJ983049 HRF983049 IBB983049 IKX983049 IUT983049 JEP983049 JOL983049 JYH983049 KID983049 KRZ983049 LBV983049 LLR983049 LVN983049 MFJ983049 MPF983049 MZB983049 NIX983049 NST983049 OCP983049 OML983049 OWH983049 PGD983049 PPZ983049 PZV983049 QJR983049 QTN983049 RDJ983049 RNF983049 RXB983049 SGX983049 SQT983049 TAP983049 TKL983049 TUH983049 UED983049 UNZ983049 UXV983049 VHR983049 VRN983049 WBJ983049 WLF983049 WVB983049 IL65539 SH65539 ACD65539 ALZ65539 AVV65539 BFR65539 BPN65539 BZJ65539 CJF65539 CTB65539 DCX65539 DMT65539 DWP65539 EGL65539 EQH65539 FAD65539 FJZ65539 FTV65539 GDR65539 GNN65539 GXJ65539 HHF65539 HRB65539 IAX65539 IKT65539 IUP65539 JEL65539 JOH65539 JYD65539 KHZ65539 KRV65539 LBR65539 LLN65539 LVJ65539 MFF65539 MPB65539 MYX65539 NIT65539 NSP65539 OCL65539 OMH65539 OWD65539 PFZ65539 PPV65539 PZR65539 QJN65539 QTJ65539 RDF65539 RNB65539 RWX65539 SGT65539 SQP65539 TAL65539 TKH65539 TUD65539 UDZ65539 UNV65539 UXR65539 VHN65539 VRJ65539 WBF65539 WLB65539 WUX65539 IL131075 SH131075 ACD131075 ALZ131075 AVV131075 BFR131075 BPN131075 BZJ131075 CJF131075 CTB131075 DCX131075 DMT131075 DWP131075 EGL131075 EQH131075 FAD131075 FJZ131075 FTV131075 GDR131075 GNN131075 GXJ131075 HHF131075 HRB131075 IAX131075 IKT131075 IUP131075 JEL131075 JOH131075 JYD131075 KHZ131075 KRV131075 LBR131075 LLN131075 LVJ131075 MFF131075 MPB131075 MYX131075 NIT131075 NSP131075 OCL131075 OMH131075 OWD131075 PFZ131075 PPV131075 PZR131075 QJN131075 QTJ131075 RDF131075 RNB131075 RWX131075 SGT131075 SQP131075 TAL131075 TKH131075 TUD131075 UDZ131075 UNV131075 UXR131075 VHN131075 VRJ131075 WBF131075 WLB131075 WUX131075 IL196611 SH196611 ACD196611 ALZ196611 AVV196611 BFR196611 BPN196611 BZJ196611 CJF196611 CTB196611 DCX196611 DMT196611 DWP196611 EGL196611 EQH196611 FAD196611 FJZ196611 FTV196611 GDR196611 GNN196611 GXJ196611 HHF196611 HRB196611 IAX196611 IKT196611 IUP196611 JEL196611 JOH196611 JYD196611 KHZ196611 KRV196611 LBR196611 LLN196611 LVJ196611 MFF196611 MPB196611 MYX196611 NIT196611 NSP196611 OCL196611 OMH196611 OWD196611 PFZ196611 PPV196611 PZR196611 QJN196611 QTJ196611 RDF196611 RNB196611 RWX196611 SGT196611 SQP196611 TAL196611 TKH196611 TUD196611 UDZ196611 UNV196611 UXR196611 VHN196611 VRJ196611 WBF196611 WLB196611 WUX196611 IL262147 SH262147 ACD262147 ALZ262147 AVV262147 BFR262147 BPN262147 BZJ262147 CJF262147 CTB262147 DCX262147 DMT262147 DWP262147 EGL262147 EQH262147 FAD262147 FJZ262147 FTV262147 GDR262147 GNN262147 GXJ262147 HHF262147 HRB262147 IAX262147 IKT262147 IUP262147 JEL262147 JOH262147 JYD262147 KHZ262147 KRV262147 LBR262147 LLN262147 LVJ262147 MFF262147 MPB262147 MYX262147 NIT262147 NSP262147 OCL262147 OMH262147 OWD262147 PFZ262147 PPV262147 PZR262147 QJN262147 QTJ262147 RDF262147 RNB262147 RWX262147 SGT262147 SQP262147 TAL262147 TKH262147 TUD262147 UDZ262147 UNV262147 UXR262147 VHN262147 VRJ262147 WBF262147 WLB262147 WUX262147 IL327683 SH327683 ACD327683 ALZ327683 AVV327683 BFR327683 BPN327683 BZJ327683 CJF327683 CTB327683 DCX327683 DMT327683 DWP327683 EGL327683 EQH327683 FAD327683 FJZ327683 FTV327683 GDR327683 GNN327683 GXJ327683 HHF327683 HRB327683 IAX327683 IKT327683 IUP327683 JEL327683 JOH327683 JYD327683 KHZ327683 KRV327683 LBR327683 LLN327683 LVJ327683 MFF327683 MPB327683 MYX327683 NIT327683 NSP327683 OCL327683 OMH327683 OWD327683 PFZ327683 PPV327683 PZR327683 QJN327683 QTJ327683 RDF327683 RNB327683 RWX327683 SGT327683 SQP327683 TAL327683 TKH327683 TUD327683 UDZ327683 UNV327683 UXR327683 VHN327683 VRJ327683 WBF327683 WLB327683 WUX327683 IL393219 SH393219 ACD393219 ALZ393219 AVV393219 BFR393219 BPN393219 BZJ393219 CJF393219 CTB393219 DCX393219 DMT393219 DWP393219 EGL393219 EQH393219 FAD393219 FJZ393219 FTV393219 GDR393219 GNN393219 GXJ393219 HHF393219 HRB393219 IAX393219 IKT393219 IUP393219 JEL393219 JOH393219 JYD393219 KHZ393219 KRV393219 LBR393219 LLN393219 LVJ393219 MFF393219 MPB393219 MYX393219 NIT393219 NSP393219 OCL393219 OMH393219 OWD393219 PFZ393219 PPV393219 PZR393219 QJN393219 QTJ393219 RDF393219 RNB393219 RWX393219 SGT393219 SQP393219 TAL393219 TKH393219 TUD393219 UDZ393219 UNV393219 UXR393219 VHN393219 VRJ393219 WBF393219 WLB393219 WUX393219 IL458755 SH458755 ACD458755 ALZ458755 AVV458755 BFR458755 BPN458755 BZJ458755 CJF458755 CTB458755 DCX458755 DMT458755 DWP458755 EGL458755 EQH458755 FAD458755 FJZ458755 FTV458755 GDR458755 GNN458755 GXJ458755 HHF458755 HRB458755 IAX458755 IKT458755 IUP458755 JEL458755 JOH458755 JYD458755 KHZ458755 KRV458755 LBR458755 LLN458755 LVJ458755 MFF458755 MPB458755 MYX458755 NIT458755 NSP458755 OCL458755 OMH458755 OWD458755 PFZ458755 PPV458755 PZR458755 QJN458755 QTJ458755 RDF458755 RNB458755 RWX458755 SGT458755 SQP458755 TAL458755 TKH458755 TUD458755 UDZ458755 UNV458755 UXR458755 VHN458755 VRJ458755 WBF458755 WLB458755 WUX458755 IL524291 SH524291 ACD524291 ALZ524291 AVV524291 BFR524291 BPN524291 BZJ524291 CJF524291 CTB524291 DCX524291 DMT524291 DWP524291 EGL524291 EQH524291 FAD524291 FJZ524291 FTV524291 GDR524291 GNN524291 GXJ524291 HHF524291 HRB524291 IAX524291 IKT524291 IUP524291 JEL524291 JOH524291 JYD524291 KHZ524291 KRV524291 LBR524291 LLN524291 LVJ524291 MFF524291 MPB524291 MYX524291 NIT524291 NSP524291 OCL524291 OMH524291 OWD524291 PFZ524291 PPV524291 PZR524291 QJN524291 QTJ524291 RDF524291 RNB524291 RWX524291 SGT524291 SQP524291 TAL524291 TKH524291 TUD524291 UDZ524291 UNV524291 UXR524291 VHN524291 VRJ524291 WBF524291 WLB524291 WUX524291 IL589827 SH589827 ACD589827 ALZ589827 AVV589827 BFR589827 BPN589827 BZJ589827 CJF589827 CTB589827 DCX589827 DMT589827 DWP589827 EGL589827 EQH589827 FAD589827 FJZ589827 FTV589827 GDR589827 GNN589827 GXJ589827 HHF589827 HRB589827 IAX589827 IKT589827 IUP589827 JEL589827 JOH589827 JYD589827 KHZ589827 KRV589827 LBR589827 LLN589827 LVJ589827 MFF589827 MPB589827 MYX589827 NIT589827 NSP589827 OCL589827 OMH589827 OWD589827 PFZ589827 PPV589827 PZR589827 QJN589827 QTJ589827 RDF589827 RNB589827 RWX589827 SGT589827 SQP589827 TAL589827 TKH589827 TUD589827 UDZ589827 UNV589827 UXR589827 VHN589827 VRJ589827 WBF589827 WLB589827 WUX589827 IL655363 SH655363 ACD655363 ALZ655363 AVV655363 BFR655363 BPN655363 BZJ655363 CJF655363 CTB655363 DCX655363 DMT655363 DWP655363 EGL655363 EQH655363 FAD655363 FJZ655363 FTV655363 GDR655363 GNN655363 GXJ655363 HHF655363 HRB655363 IAX655363 IKT655363 IUP655363 JEL655363 JOH655363 JYD655363 KHZ655363 KRV655363 LBR655363 LLN655363 LVJ655363 MFF655363 MPB655363 MYX655363 NIT655363 NSP655363 OCL655363 OMH655363 OWD655363 PFZ655363 PPV655363 PZR655363 QJN655363 QTJ655363 RDF655363 RNB655363 RWX655363 SGT655363 SQP655363 TAL655363 TKH655363 TUD655363 UDZ655363 UNV655363 UXR655363 VHN655363 VRJ655363 WBF655363 WLB655363 WUX655363 IL720899 SH720899 ACD720899 ALZ720899 AVV720899 BFR720899 BPN720899 BZJ720899 CJF720899 CTB720899 DCX720899 DMT720899 DWP720899 EGL720899 EQH720899 FAD720899 FJZ720899 FTV720899 GDR720899 GNN720899 GXJ720899 HHF720899 HRB720899 IAX720899 IKT720899 IUP720899 JEL720899 JOH720899 JYD720899 KHZ720899 KRV720899 LBR720899 LLN720899 LVJ720899 MFF720899 MPB720899 MYX720899 NIT720899 NSP720899 OCL720899 OMH720899 OWD720899 PFZ720899 PPV720899 PZR720899 QJN720899 QTJ720899 RDF720899 RNB720899 RWX720899 SGT720899 SQP720899 TAL720899 TKH720899 TUD720899 UDZ720899 UNV720899 UXR720899 VHN720899 VRJ720899 WBF720899 WLB720899 WUX720899 IL786435 SH786435 ACD786435 ALZ786435 AVV786435 BFR786435 BPN786435 BZJ786435 CJF786435 CTB786435 DCX786435 DMT786435 DWP786435 EGL786435 EQH786435 FAD786435 FJZ786435 FTV786435 GDR786435 GNN786435 GXJ786435 HHF786435 HRB786435 IAX786435 IKT786435 IUP786435 JEL786435 JOH786435 JYD786435 KHZ786435 KRV786435 LBR786435 LLN786435 LVJ786435 MFF786435 MPB786435 MYX786435 NIT786435 NSP786435 OCL786435 OMH786435 OWD786435 PFZ786435 PPV786435 PZR786435 QJN786435 QTJ786435 RDF786435 RNB786435 RWX786435 SGT786435 SQP786435 TAL786435 TKH786435 TUD786435 UDZ786435 UNV786435 UXR786435 VHN786435 VRJ786435 WBF786435 WLB786435 WUX786435 IL851971 SH851971 ACD851971 ALZ851971 AVV851971 BFR851971 BPN851971 BZJ851971 CJF851971 CTB851971 DCX851971 DMT851971 DWP851971 EGL851971 EQH851971 FAD851971 FJZ851971 FTV851971 GDR851971 GNN851971 GXJ851971 HHF851971 HRB851971 IAX851971 IKT851971 IUP851971 JEL851971 JOH851971 JYD851971 KHZ851971 KRV851971 LBR851971 LLN851971 LVJ851971 MFF851971 MPB851971 MYX851971 NIT851971 NSP851971 OCL851971 OMH851971 OWD851971 PFZ851971 PPV851971 PZR851971 QJN851971 QTJ851971 RDF851971 RNB851971 RWX851971 SGT851971 SQP851971 TAL851971 TKH851971 TUD851971 UDZ851971 UNV851971 UXR851971 VHN851971 VRJ851971 WBF851971 WLB851971 WUX851971 IL917507 SH917507 ACD917507 ALZ917507 AVV917507 BFR917507 BPN917507 BZJ917507 CJF917507 CTB917507 DCX917507 DMT917507 DWP917507 EGL917507 EQH917507 FAD917507 FJZ917507 FTV917507 GDR917507 GNN917507 GXJ917507 HHF917507 HRB917507 IAX917507 IKT917507 IUP917507 JEL917507 JOH917507 JYD917507 KHZ917507 KRV917507 LBR917507 LLN917507 LVJ917507 MFF917507 MPB917507 MYX917507 NIT917507 NSP917507 OCL917507 OMH917507 OWD917507 PFZ917507 PPV917507 PZR917507 QJN917507 QTJ917507 RDF917507 RNB917507 RWX917507 SGT917507 SQP917507 TAL917507 TKH917507 TUD917507 UDZ917507 UNV917507 UXR917507 VHN917507 VRJ917507 WBF917507 WLB917507 WUX917507 IL983043 SH983043 ACD983043 ALZ983043 AVV983043 BFR983043 BPN983043 BZJ983043 CJF983043 CTB983043 DCX983043 DMT983043 DWP983043 EGL983043 EQH983043 FAD983043 FJZ983043 FTV983043 GDR983043 GNN983043 GXJ983043 HHF983043 HRB983043 IAX983043 IKT983043 IUP983043 JEL983043 JOH983043 JYD983043 KHZ983043 KRV983043 LBR983043 LLN983043 LVJ983043 MFF983043 MPB983043 MYX983043 NIT983043 NSP983043 OCL983043 OMH983043 OWD983043 PFZ983043 PPV983043 PZR983043 QJN983043 QTJ983043 RDF983043 RNB983043 RWX983043 SGT983043 SQP983043 TAL983043 TKH983043 TUD983043 UDZ983043 UNV983043 UXR983043 VHN983043 VRJ983043 WBF983043 WLB983043 WUX983043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CC97-F176-4D2D-AFB2-354DCAC9EAAF}">
  <sheetPr>
    <pageSetUpPr fitToPage="1"/>
  </sheetPr>
  <dimension ref="A1:AS202"/>
  <sheetViews>
    <sheetView showGridLines="0" view="pageBreakPreview" topLeftCell="B2" zoomScaleNormal="100" zoomScaleSheetLayoutView="100" workbookViewId="0">
      <selection activeCell="J11" sqref="J11"/>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4.8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3.33203125" style="278" customWidth="1"/>
    <col min="27" max="27" width="2" style="278" hidden="1" customWidth="1"/>
    <col min="28" max="28" width="2.58203125" style="991" customWidth="1"/>
    <col min="29" max="29" width="9"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1044</v>
      </c>
      <c r="C5" s="280"/>
      <c r="D5" s="284"/>
      <c r="E5" s="284"/>
      <c r="F5" s="284"/>
      <c r="G5" s="284"/>
      <c r="H5" s="284"/>
      <c r="I5" s="284"/>
      <c r="J5" s="284"/>
      <c r="K5" s="284"/>
      <c r="L5" s="284"/>
      <c r="M5" s="284"/>
      <c r="N5" s="284"/>
      <c r="O5" s="284"/>
      <c r="P5" s="284"/>
      <c r="Q5" s="284"/>
      <c r="R5" s="284"/>
      <c r="S5" s="284"/>
      <c r="T5" s="284"/>
      <c r="U5" s="284"/>
      <c r="V5" s="284"/>
      <c r="W5" s="284"/>
      <c r="X5" s="284"/>
      <c r="Y5" s="284"/>
      <c r="Z5" s="285"/>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24"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992"/>
      <c r="AD7" s="347"/>
      <c r="AR7" s="347"/>
      <c r="AS7" s="294"/>
    </row>
    <row r="8" spans="2:45" s="344" customFormat="1" ht="30" customHeight="1">
      <c r="B8" s="295"/>
      <c r="C8" s="286"/>
      <c r="D8" s="2154" t="s">
        <v>439</v>
      </c>
      <c r="E8" s="2155"/>
      <c r="F8" s="2155"/>
      <c r="G8" s="2155"/>
      <c r="H8" s="2155"/>
      <c r="I8" s="2156"/>
      <c r="J8" s="2364" t="str">
        <f>IF(入力シート!F11="","",入力シート!F11)&amp;"高層ＺＥＨ-Ｍ支援事業"</f>
        <v>高層ＺＥＨ-Ｍ支援事業</v>
      </c>
      <c r="K8" s="2364"/>
      <c r="L8" s="2364"/>
      <c r="M8" s="2364"/>
      <c r="N8" s="2364"/>
      <c r="O8" s="2364"/>
      <c r="P8" s="2364"/>
      <c r="Q8" s="2364"/>
      <c r="R8" s="2364"/>
      <c r="S8" s="2364"/>
      <c r="T8" s="2364"/>
      <c r="U8" s="2364"/>
      <c r="V8" s="2365"/>
      <c r="W8" s="279"/>
      <c r="X8" s="279"/>
      <c r="Y8" s="279"/>
      <c r="Z8" s="295"/>
      <c r="AA8" s="295"/>
      <c r="AB8" s="990"/>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992"/>
      <c r="AD10" s="347"/>
    </row>
    <row r="11" spans="2:45" s="344" customFormat="1" ht="30" customHeight="1">
      <c r="B11" s="295"/>
      <c r="C11" s="286"/>
      <c r="D11" s="2154" t="s">
        <v>699</v>
      </c>
      <c r="E11" s="2155"/>
      <c r="F11" s="2155"/>
      <c r="G11" s="2155"/>
      <c r="H11" s="2155"/>
      <c r="I11" s="2156"/>
      <c r="J11" s="299" t="s">
        <v>231</v>
      </c>
      <c r="K11" s="298" t="s">
        <v>700</v>
      </c>
      <c r="L11" s="831"/>
      <c r="M11" s="831"/>
      <c r="N11" s="831"/>
      <c r="O11" s="831"/>
      <c r="P11" s="831"/>
      <c r="Q11" s="299" t="s">
        <v>231</v>
      </c>
      <c r="R11" s="298" t="s">
        <v>701</v>
      </c>
      <c r="S11" s="298"/>
      <c r="T11" s="831"/>
      <c r="U11" s="831"/>
      <c r="V11" s="300"/>
      <c r="W11" s="279"/>
      <c r="X11" s="279"/>
      <c r="Y11" s="279"/>
      <c r="Z11" s="295"/>
      <c r="AA11" s="295"/>
      <c r="AB11" s="990"/>
      <c r="AC11" s="1112"/>
      <c r="AD11" s="347"/>
    </row>
    <row r="12" spans="2:45" s="344" customFormat="1" ht="40" customHeight="1">
      <c r="B12" s="295"/>
      <c r="C12" s="286"/>
      <c r="D12" s="2241" t="s">
        <v>702</v>
      </c>
      <c r="E12" s="2155"/>
      <c r="F12" s="2155"/>
      <c r="G12" s="2155"/>
      <c r="H12" s="2155"/>
      <c r="I12" s="2156"/>
      <c r="J12" s="2370"/>
      <c r="K12" s="2371"/>
      <c r="L12" s="2371"/>
      <c r="M12" s="2371"/>
      <c r="N12" s="2371"/>
      <c r="O12" s="2371"/>
      <c r="P12" s="2371"/>
      <c r="Q12" s="2371"/>
      <c r="R12" s="2371"/>
      <c r="S12" s="2371"/>
      <c r="T12" s="2371"/>
      <c r="U12" s="2371"/>
      <c r="V12" s="2372"/>
      <c r="W12" s="279"/>
      <c r="X12" s="279"/>
      <c r="Y12" s="279"/>
      <c r="Z12" s="295"/>
      <c r="AA12" s="295"/>
      <c r="AB12" s="990"/>
      <c r="AC12" s="1112"/>
      <c r="AD12" s="347"/>
    </row>
    <row r="13" spans="2:45" s="344" customFormat="1" ht="30" customHeight="1">
      <c r="B13" s="295"/>
      <c r="C13" s="286"/>
      <c r="D13" s="2154" t="s">
        <v>710</v>
      </c>
      <c r="E13" s="2155"/>
      <c r="F13" s="2155"/>
      <c r="G13" s="2155"/>
      <c r="H13" s="2155"/>
      <c r="I13" s="2156"/>
      <c r="J13" s="838" t="s">
        <v>655</v>
      </c>
      <c r="K13" s="2348"/>
      <c r="L13" s="2348"/>
      <c r="M13" s="2348"/>
      <c r="N13" s="839" t="s">
        <v>615</v>
      </c>
      <c r="O13" s="838" t="s">
        <v>616</v>
      </c>
      <c r="P13" s="2349"/>
      <c r="Q13" s="2349"/>
      <c r="R13" s="2350"/>
      <c r="S13" s="840" t="s">
        <v>440</v>
      </c>
      <c r="T13" s="279" t="s">
        <v>412</v>
      </c>
      <c r="U13" s="291"/>
      <c r="V13" s="291"/>
      <c r="Y13" s="279"/>
      <c r="Z13" s="295"/>
      <c r="AA13" s="295"/>
      <c r="AB13" s="990"/>
      <c r="AC13" s="992"/>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992"/>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992"/>
      <c r="AD15" s="347"/>
    </row>
    <row r="16" spans="2:45" s="344" customFormat="1" ht="30" customHeight="1">
      <c r="B16" s="295"/>
      <c r="C16" s="286"/>
      <c r="D16" s="2154" t="s">
        <v>278</v>
      </c>
      <c r="E16" s="2155"/>
      <c r="F16" s="2155"/>
      <c r="G16" s="2155"/>
      <c r="H16" s="2155"/>
      <c r="I16" s="2156"/>
      <c r="J16" s="2353"/>
      <c r="K16" s="2354"/>
      <c r="L16" s="2354"/>
      <c r="M16" s="2354"/>
      <c r="N16" s="2354"/>
      <c r="O16" s="2354"/>
      <c r="P16" s="2354"/>
      <c r="Q16" s="2354"/>
      <c r="R16" s="2354"/>
      <c r="S16" s="2354"/>
      <c r="T16" s="2354"/>
      <c r="U16" s="2354"/>
      <c r="V16" s="2361"/>
      <c r="W16" s="279"/>
      <c r="X16" s="279"/>
      <c r="Y16" s="279"/>
      <c r="Z16" s="295"/>
      <c r="AA16" s="295"/>
      <c r="AB16" s="745" t="s">
        <v>1338</v>
      </c>
      <c r="AC16" s="992"/>
      <c r="AD16" s="347"/>
    </row>
    <row r="17" spans="2:31" s="344" customFormat="1" ht="30" customHeight="1">
      <c r="B17" s="295"/>
      <c r="C17" s="286"/>
      <c r="D17" s="2154" t="s">
        <v>316</v>
      </c>
      <c r="E17" s="2155"/>
      <c r="F17" s="2155"/>
      <c r="G17" s="2155"/>
      <c r="H17" s="2155"/>
      <c r="I17" s="2156"/>
      <c r="J17" s="2353"/>
      <c r="K17" s="2354"/>
      <c r="L17" s="2354"/>
      <c r="M17" s="2354"/>
      <c r="N17" s="2354"/>
      <c r="O17" s="2354"/>
      <c r="P17" s="2354"/>
      <c r="Q17" s="2354"/>
      <c r="R17" s="2354"/>
      <c r="S17" s="2354"/>
      <c r="T17" s="2354"/>
      <c r="U17" s="2354"/>
      <c r="V17" s="2361"/>
      <c r="W17" s="279"/>
      <c r="X17" s="279"/>
      <c r="Y17" s="279"/>
      <c r="Z17" s="295"/>
      <c r="AA17" s="295"/>
      <c r="AB17" s="745" t="s">
        <v>1339</v>
      </c>
      <c r="AC17" s="990"/>
      <c r="AD17" s="347"/>
    </row>
    <row r="18" spans="2:31"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745" t="s">
        <v>1340</v>
      </c>
      <c r="AC18" s="990"/>
      <c r="AD18" s="347"/>
    </row>
    <row r="19" spans="2:31"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992"/>
      <c r="AD19" s="347"/>
    </row>
    <row r="20" spans="2:31" s="293" customFormat="1" ht="15.5">
      <c r="B20" s="288"/>
      <c r="C20" s="289"/>
      <c r="D20" s="277" t="s">
        <v>1191</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992"/>
      <c r="AD20" s="347"/>
    </row>
    <row r="21" spans="2:31" s="344" customFormat="1" ht="30" customHeight="1">
      <c r="B21" s="295"/>
      <c r="C21" s="286"/>
      <c r="D21" s="2161" t="s">
        <v>769</v>
      </c>
      <c r="E21" s="2162"/>
      <c r="F21" s="2162"/>
      <c r="G21" s="2162"/>
      <c r="H21" s="2162"/>
      <c r="I21" s="2163"/>
      <c r="J21" s="2367"/>
      <c r="K21" s="2368"/>
      <c r="L21" s="2368"/>
      <c r="M21" s="2369"/>
      <c r="N21" s="306" t="s">
        <v>277</v>
      </c>
      <c r="O21" s="289" t="s">
        <v>441</v>
      </c>
      <c r="P21" s="291"/>
      <c r="Q21" s="291"/>
      <c r="R21" s="291"/>
      <c r="S21" s="291"/>
      <c r="T21" s="291"/>
      <c r="U21" s="292"/>
      <c r="V21" s="291"/>
      <c r="W21" s="291"/>
      <c r="X21" s="291"/>
      <c r="Y21" s="291"/>
      <c r="AB21" s="1061" t="s">
        <v>1254</v>
      </c>
      <c r="AC21" s="990"/>
      <c r="AD21" s="346"/>
      <c r="AE21" s="347"/>
    </row>
    <row r="22" spans="2:31" s="344" customFormat="1" ht="30" customHeight="1">
      <c r="B22" s="295"/>
      <c r="C22" s="286"/>
      <c r="D22" s="2161" t="s">
        <v>1177</v>
      </c>
      <c r="E22" s="2162"/>
      <c r="F22" s="2162"/>
      <c r="G22" s="2162"/>
      <c r="H22" s="2162"/>
      <c r="I22" s="2163"/>
      <c r="J22" s="2367"/>
      <c r="K22" s="2368"/>
      <c r="L22" s="2368"/>
      <c r="M22" s="2369"/>
      <c r="N22" s="306" t="s">
        <v>277</v>
      </c>
      <c r="O22" s="289" t="s">
        <v>711</v>
      </c>
      <c r="P22" s="291"/>
      <c r="Q22" s="291"/>
      <c r="R22" s="291"/>
      <c r="S22" s="291"/>
      <c r="T22" s="291"/>
      <c r="U22" s="292"/>
      <c r="V22" s="291"/>
      <c r="W22" s="291"/>
      <c r="X22" s="291"/>
      <c r="Y22" s="291"/>
      <c r="AB22" s="1061" t="s">
        <v>1254</v>
      </c>
      <c r="AC22" s="990"/>
      <c r="AD22" s="346"/>
      <c r="AE22" s="347"/>
    </row>
    <row r="23" spans="2:31" s="344" customFormat="1" ht="29.15" customHeight="1">
      <c r="B23" s="295"/>
      <c r="C23" s="286"/>
      <c r="D23" s="2161" t="s">
        <v>1255</v>
      </c>
      <c r="E23" s="2162"/>
      <c r="F23" s="2162"/>
      <c r="G23" s="2162"/>
      <c r="H23" s="2162"/>
      <c r="I23" s="2163"/>
      <c r="J23" s="2359" t="str">
        <f>IF(OR(J21="",J22=""),"",J21+J22)</f>
        <v/>
      </c>
      <c r="K23" s="2359"/>
      <c r="L23" s="2359"/>
      <c r="M23" s="2359"/>
      <c r="N23" s="306" t="s">
        <v>277</v>
      </c>
      <c r="O23" s="289" t="s">
        <v>584</v>
      </c>
      <c r="P23" s="289" t="s">
        <v>1256</v>
      </c>
      <c r="Q23" s="291"/>
      <c r="R23" s="291"/>
      <c r="S23" s="291"/>
      <c r="T23" s="291"/>
      <c r="U23" s="292"/>
      <c r="V23" s="291"/>
      <c r="W23" s="291"/>
      <c r="X23" s="291"/>
      <c r="Y23" s="291"/>
      <c r="Z23" s="295"/>
      <c r="AA23" s="345"/>
      <c r="AB23" s="992"/>
      <c r="AC23" s="992"/>
    </row>
    <row r="24" spans="2:31" s="344" customFormat="1" ht="29.15" customHeight="1">
      <c r="B24" s="295"/>
      <c r="C24" s="286"/>
      <c r="D24" s="2161" t="s">
        <v>1257</v>
      </c>
      <c r="E24" s="2162"/>
      <c r="F24" s="2162"/>
      <c r="G24" s="2162"/>
      <c r="H24" s="2162"/>
      <c r="I24" s="2163"/>
      <c r="J24" s="2359" t="str">
        <f>IF(OR(J21="",J22=""),"",ROUNDDOWN(J23/3,-3))</f>
        <v/>
      </c>
      <c r="K24" s="2359"/>
      <c r="L24" s="2359"/>
      <c r="M24" s="2359"/>
      <c r="N24" s="306" t="s">
        <v>277</v>
      </c>
      <c r="O24" s="289" t="s">
        <v>715</v>
      </c>
      <c r="P24" s="289" t="s">
        <v>1258</v>
      </c>
      <c r="Q24" s="291"/>
      <c r="R24" s="291"/>
      <c r="S24" s="291"/>
      <c r="T24" s="291"/>
      <c r="U24" s="292"/>
      <c r="V24" s="291"/>
      <c r="W24" s="291"/>
      <c r="X24" s="291"/>
      <c r="Y24" s="291"/>
      <c r="Z24" s="295"/>
      <c r="AA24" s="345"/>
      <c r="AB24" s="992"/>
      <c r="AC24" s="992"/>
    </row>
    <row r="25" spans="2:31" s="344" customFormat="1" ht="15" customHeight="1">
      <c r="B25" s="295"/>
      <c r="C25" s="286"/>
      <c r="D25" s="712"/>
      <c r="E25" s="303"/>
      <c r="F25" s="304"/>
      <c r="G25" s="305"/>
      <c r="H25" s="305"/>
      <c r="I25" s="305"/>
      <c r="J25" s="305"/>
      <c r="K25" s="305"/>
      <c r="L25" s="239"/>
      <c r="M25" s="239"/>
      <c r="N25" s="239"/>
      <c r="O25" s="291"/>
      <c r="P25" s="291"/>
      <c r="Q25" s="291"/>
      <c r="R25" s="291"/>
      <c r="S25" s="291"/>
      <c r="T25" s="291"/>
      <c r="U25" s="292"/>
      <c r="V25" s="291"/>
      <c r="W25" s="291"/>
      <c r="X25" s="291"/>
      <c r="Y25" s="291"/>
      <c r="Z25" s="295"/>
      <c r="AA25" s="295"/>
      <c r="AB25" s="990"/>
      <c r="AC25" s="992"/>
      <c r="AD25" s="347"/>
    </row>
    <row r="26" spans="2:31" s="344" customFormat="1" ht="24" customHeight="1">
      <c r="B26" s="295"/>
      <c r="C26" s="286"/>
      <c r="D26" s="289" t="s">
        <v>1178</v>
      </c>
      <c r="E26" s="303"/>
      <c r="F26" s="304"/>
      <c r="G26" s="305"/>
      <c r="H26" s="305"/>
      <c r="I26" s="305"/>
      <c r="J26" s="305"/>
      <c r="K26" s="305"/>
      <c r="L26" s="239"/>
      <c r="M26" s="239"/>
      <c r="N26" s="239"/>
      <c r="O26" s="239"/>
      <c r="P26" s="239"/>
      <c r="Q26" s="239"/>
      <c r="R26" s="239"/>
      <c r="S26" s="239"/>
      <c r="T26" s="239"/>
      <c r="U26" s="239"/>
      <c r="V26" s="239"/>
      <c r="W26" s="239"/>
      <c r="X26" s="239"/>
      <c r="Y26" s="239"/>
      <c r="Z26" s="295"/>
      <c r="AA26" s="295"/>
      <c r="AB26" s="990"/>
      <c r="AC26" s="992"/>
      <c r="AD26" s="347"/>
    </row>
    <row r="27" spans="2:31" s="344" customFormat="1" ht="30" customHeight="1">
      <c r="B27" s="295"/>
      <c r="C27" s="286"/>
      <c r="D27" s="2161" t="s">
        <v>1179</v>
      </c>
      <c r="E27" s="2162"/>
      <c r="F27" s="2162"/>
      <c r="G27" s="2162"/>
      <c r="H27" s="2162"/>
      <c r="I27" s="2163"/>
      <c r="J27" s="2360"/>
      <c r="K27" s="2360"/>
      <c r="L27" s="2360"/>
      <c r="M27" s="2360"/>
      <c r="N27" s="306" t="s">
        <v>277</v>
      </c>
      <c r="O27" s="289" t="s">
        <v>1259</v>
      </c>
      <c r="P27" s="1057"/>
      <c r="Q27" s="1057"/>
      <c r="R27" s="1057"/>
      <c r="S27" s="306"/>
      <c r="T27" s="289"/>
      <c r="U27" s="833"/>
      <c r="V27" s="833"/>
      <c r="W27" s="833"/>
      <c r="X27" s="833"/>
      <c r="Y27" s="833"/>
      <c r="Z27" s="833"/>
      <c r="AA27" s="295"/>
      <c r="AB27" s="745" t="s">
        <v>1260</v>
      </c>
      <c r="AC27" s="992"/>
      <c r="AD27" s="347"/>
    </row>
    <row r="28" spans="2:31" s="344" customFormat="1" ht="30" customHeight="1">
      <c r="B28" s="295"/>
      <c r="C28" s="286"/>
      <c r="D28" s="2161" t="s">
        <v>1180</v>
      </c>
      <c r="E28" s="2162"/>
      <c r="F28" s="2162"/>
      <c r="G28" s="2162"/>
      <c r="H28" s="2162"/>
      <c r="I28" s="2163"/>
      <c r="J28" s="2358">
        <v>80000</v>
      </c>
      <c r="K28" s="2358"/>
      <c r="L28" s="2358"/>
      <c r="M28" s="2358"/>
      <c r="N28" s="306" t="s">
        <v>277</v>
      </c>
      <c r="O28" s="289" t="s">
        <v>1261</v>
      </c>
      <c r="P28" s="289" t="s">
        <v>1181</v>
      </c>
      <c r="Q28" s="279"/>
      <c r="R28" s="279"/>
      <c r="S28" s="279"/>
      <c r="T28" s="279"/>
      <c r="U28" s="279"/>
      <c r="V28" s="279"/>
      <c r="W28" s="279"/>
      <c r="X28" s="279"/>
      <c r="Y28" s="279"/>
      <c r="Z28" s="1085"/>
      <c r="AA28" s="295"/>
      <c r="AB28" s="745" t="s">
        <v>1262</v>
      </c>
      <c r="AC28" s="990"/>
      <c r="AD28" s="347"/>
    </row>
    <row r="29" spans="2:31" s="344" customFormat="1" ht="30" customHeight="1">
      <c r="B29" s="295"/>
      <c r="C29" s="286"/>
      <c r="D29" s="2161" t="s">
        <v>1263</v>
      </c>
      <c r="E29" s="2162"/>
      <c r="F29" s="2162"/>
      <c r="G29" s="2162"/>
      <c r="H29" s="2162"/>
      <c r="I29" s="2163"/>
      <c r="J29" s="2359" t="str">
        <f>IF(J27="","",ROUNDDOWN(J27+J28,-3))</f>
        <v/>
      </c>
      <c r="K29" s="2359"/>
      <c r="L29" s="2359"/>
      <c r="M29" s="2359"/>
      <c r="N29" s="306" t="s">
        <v>277</v>
      </c>
      <c r="O29" s="289" t="s">
        <v>1184</v>
      </c>
      <c r="P29" s="289" t="s">
        <v>1277</v>
      </c>
      <c r="Q29" s="279"/>
      <c r="R29" s="279"/>
      <c r="S29" s="279"/>
      <c r="T29" s="279"/>
      <c r="U29" s="279"/>
      <c r="V29" s="279"/>
      <c r="W29" s="279"/>
      <c r="X29" s="279"/>
      <c r="Y29" s="279"/>
      <c r="Z29" s="1085"/>
      <c r="AA29" s="295"/>
      <c r="AB29" s="745" t="s">
        <v>1278</v>
      </c>
      <c r="AC29" s="990"/>
      <c r="AD29" s="347"/>
    </row>
    <row r="30" spans="2:31" s="344"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A30" s="295"/>
      <c r="AB30" s="745"/>
      <c r="AC30" s="992"/>
      <c r="AD30" s="347"/>
    </row>
    <row r="31" spans="2:31" s="293" customFormat="1" ht="15.5">
      <c r="B31" s="288"/>
      <c r="C31" s="289"/>
      <c r="D31" s="289" t="s">
        <v>1182</v>
      </c>
      <c r="E31" s="291"/>
      <c r="F31" s="291"/>
      <c r="G31" s="291"/>
      <c r="H31" s="291"/>
      <c r="I31" s="291"/>
      <c r="J31" s="291"/>
      <c r="K31" s="291"/>
      <c r="L31" s="291"/>
      <c r="M31" s="291"/>
      <c r="N31" s="291"/>
      <c r="O31" s="291"/>
      <c r="P31" s="291"/>
      <c r="Q31" s="291"/>
      <c r="R31" s="291"/>
      <c r="S31" s="291"/>
      <c r="T31" s="291"/>
      <c r="U31" s="292"/>
      <c r="V31" s="291"/>
      <c r="W31" s="291"/>
      <c r="X31" s="291"/>
      <c r="Y31" s="291"/>
      <c r="Z31" s="288"/>
      <c r="AA31" s="288"/>
      <c r="AB31" s="993"/>
      <c r="AC31" s="1156"/>
      <c r="AD31" s="347"/>
    </row>
    <row r="32" spans="2:31" s="344" customFormat="1" ht="30" customHeight="1">
      <c r="B32" s="295"/>
      <c r="C32" s="286"/>
      <c r="D32" s="2154" t="s">
        <v>745</v>
      </c>
      <c r="E32" s="2155"/>
      <c r="F32" s="2155"/>
      <c r="G32" s="2155"/>
      <c r="H32" s="2155"/>
      <c r="I32" s="2156"/>
      <c r="J32" s="2366">
        <v>800000</v>
      </c>
      <c r="K32" s="2366"/>
      <c r="L32" s="2366"/>
      <c r="M32" s="2366"/>
      <c r="N32" s="306" t="s">
        <v>277</v>
      </c>
      <c r="O32" s="289" t="s">
        <v>725</v>
      </c>
      <c r="P32" s="289" t="s">
        <v>1183</v>
      </c>
      <c r="Q32" s="279"/>
      <c r="R32" s="279"/>
      <c r="S32" s="279"/>
      <c r="T32" s="279"/>
      <c r="U32" s="279"/>
      <c r="V32" s="279"/>
      <c r="W32" s="279"/>
      <c r="X32" s="279"/>
      <c r="Y32" s="279"/>
      <c r="Z32" s="1085"/>
      <c r="AA32" s="295"/>
      <c r="AB32" s="990"/>
      <c r="AC32" s="992"/>
      <c r="AD32" s="347"/>
    </row>
    <row r="33" spans="2:30" s="344" customFormat="1" ht="15" customHeight="1">
      <c r="B33" s="295"/>
      <c r="C33" s="286"/>
      <c r="D33" s="303"/>
      <c r="E33" s="303"/>
      <c r="F33" s="304"/>
      <c r="G33" s="305"/>
      <c r="H33" s="305"/>
      <c r="I33" s="710"/>
      <c r="J33" s="710"/>
      <c r="K33" s="710"/>
      <c r="L33" s="710"/>
      <c r="M33" s="710"/>
      <c r="N33" s="710"/>
      <c r="O33" s="710"/>
      <c r="P33" s="307"/>
      <c r="Q33" s="710"/>
      <c r="R33" s="710"/>
      <c r="S33" s="710"/>
      <c r="T33" s="710"/>
      <c r="U33" s="710"/>
      <c r="V33" s="710"/>
      <c r="W33" s="710"/>
      <c r="X33" s="710"/>
      <c r="Y33" s="710"/>
      <c r="Z33" s="295"/>
      <c r="AA33" s="295"/>
      <c r="AB33" s="990"/>
      <c r="AC33" s="992"/>
      <c r="AD33" s="347"/>
    </row>
    <row r="34" spans="2:30" s="293" customFormat="1" ht="15.5">
      <c r="B34" s="288"/>
      <c r="C34" s="289" t="s">
        <v>747</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993"/>
      <c r="AC34" s="992"/>
      <c r="AD34" s="347"/>
    </row>
    <row r="35" spans="2:30" s="344" customFormat="1" ht="30" customHeight="1">
      <c r="B35" s="295"/>
      <c r="C35" s="286"/>
      <c r="D35" s="2154" t="s">
        <v>748</v>
      </c>
      <c r="E35" s="2155"/>
      <c r="F35" s="2155"/>
      <c r="G35" s="2155"/>
      <c r="H35" s="2155"/>
      <c r="I35" s="2156"/>
      <c r="J35" s="2328" t="str">
        <f>IF(OR(J21="",J22="",J27=""),"",MIN(J24,J29,J32))</f>
        <v/>
      </c>
      <c r="K35" s="2328"/>
      <c r="L35" s="2328"/>
      <c r="M35" s="2328"/>
      <c r="N35" s="306" t="s">
        <v>277</v>
      </c>
      <c r="O35" s="289" t="s">
        <v>1266</v>
      </c>
      <c r="P35" s="289" t="s">
        <v>1267</v>
      </c>
      <c r="Q35" s="279"/>
      <c r="R35" s="279"/>
      <c r="S35" s="279"/>
      <c r="T35" s="279"/>
      <c r="U35" s="279"/>
      <c r="V35" s="279"/>
      <c r="W35" s="279"/>
      <c r="X35" s="279"/>
      <c r="Y35" s="279"/>
      <c r="Z35" s="1085"/>
      <c r="AA35" s="295"/>
      <c r="AB35" s="990"/>
      <c r="AC35" s="992"/>
      <c r="AD35" s="347"/>
    </row>
    <row r="36" spans="2:30" s="344" customFormat="1" ht="15" customHeight="1">
      <c r="B36" s="295"/>
      <c r="C36" s="286"/>
      <c r="D36" s="837" t="s">
        <v>1308</v>
      </c>
      <c r="E36" s="711"/>
      <c r="F36" s="308"/>
      <c r="G36" s="307"/>
      <c r="H36" s="307"/>
      <c r="I36" s="710"/>
      <c r="J36" s="710"/>
      <c r="K36" s="710"/>
      <c r="L36" s="710"/>
      <c r="M36" s="710"/>
      <c r="N36" s="710"/>
      <c r="O36" s="710"/>
      <c r="P36" s="307"/>
      <c r="Q36" s="710"/>
      <c r="R36" s="710"/>
      <c r="S36" s="710"/>
      <c r="T36" s="710"/>
      <c r="U36" s="710"/>
      <c r="V36" s="710"/>
      <c r="W36" s="710"/>
      <c r="X36" s="710"/>
      <c r="Y36" s="710"/>
      <c r="Z36" s="295"/>
      <c r="AA36" s="295"/>
      <c r="AB36" s="990"/>
      <c r="AC36" s="992"/>
      <c r="AD36" s="347"/>
    </row>
    <row r="37" spans="2:30" s="344" customFormat="1" ht="30" customHeight="1">
      <c r="B37" s="295"/>
      <c r="C37" s="286"/>
      <c r="D37" s="2154" t="s">
        <v>790</v>
      </c>
      <c r="E37" s="2155"/>
      <c r="F37" s="2155"/>
      <c r="G37" s="2155"/>
      <c r="H37" s="2155"/>
      <c r="I37" s="2156"/>
      <c r="J37" s="2342">
        <f>IF(J11="□",0,J35*K13)</f>
        <v>0</v>
      </c>
      <c r="K37" s="2342"/>
      <c r="L37" s="2342"/>
      <c r="M37" s="2342"/>
      <c r="N37" s="832" t="s">
        <v>277</v>
      </c>
      <c r="O37" s="842" t="s">
        <v>1270</v>
      </c>
      <c r="P37" s="711" t="s">
        <v>1271</v>
      </c>
      <c r="Q37" s="711"/>
      <c r="R37" s="711"/>
      <c r="S37" s="711"/>
      <c r="T37" s="711"/>
      <c r="U37" s="711"/>
      <c r="V37" s="711"/>
      <c r="W37" s="711"/>
      <c r="X37" s="711"/>
      <c r="Y37" s="711"/>
      <c r="Z37" s="1086"/>
      <c r="AA37" s="295"/>
      <c r="AB37" s="990"/>
      <c r="AC37" s="992"/>
      <c r="AD37" s="347"/>
    </row>
    <row r="38" spans="2:30" s="344" customFormat="1" ht="18" customHeight="1">
      <c r="B38" s="295"/>
      <c r="C38" s="286"/>
      <c r="D38" s="837"/>
      <c r="E38" s="839"/>
      <c r="F38" s="839"/>
      <c r="G38" s="839"/>
      <c r="H38" s="839"/>
      <c r="I38" s="839"/>
      <c r="J38" s="819"/>
      <c r="K38" s="819"/>
      <c r="L38" s="819"/>
      <c r="M38" s="819"/>
      <c r="N38" s="843"/>
      <c r="O38" s="843"/>
      <c r="P38" s="1105"/>
      <c r="Q38" s="843"/>
      <c r="R38" s="843"/>
      <c r="S38" s="710"/>
      <c r="T38" s="710"/>
      <c r="U38" s="307"/>
      <c r="V38" s="710"/>
      <c r="W38" s="710"/>
      <c r="X38" s="710"/>
      <c r="Y38" s="710"/>
      <c r="Z38" s="295"/>
      <c r="AA38" s="295"/>
      <c r="AB38" s="990"/>
      <c r="AC38" s="992"/>
      <c r="AD38" s="347"/>
    </row>
    <row r="39" spans="2:30" s="344" customFormat="1" ht="30" customHeight="1">
      <c r="B39" s="295"/>
      <c r="C39" s="286"/>
      <c r="D39" s="2154" t="s">
        <v>791</v>
      </c>
      <c r="E39" s="2155"/>
      <c r="F39" s="2155"/>
      <c r="G39" s="2155"/>
      <c r="H39" s="2155"/>
      <c r="I39" s="2156"/>
      <c r="J39" s="2342">
        <f>IF(Q11="□",0,J35*P13)</f>
        <v>0</v>
      </c>
      <c r="K39" s="2342"/>
      <c r="L39" s="2342"/>
      <c r="M39" s="2342"/>
      <c r="N39" s="306" t="s">
        <v>277</v>
      </c>
      <c r="O39" s="842" t="s">
        <v>1272</v>
      </c>
      <c r="P39" s="711" t="s">
        <v>1273</v>
      </c>
      <c r="Q39" s="711"/>
      <c r="R39" s="711"/>
      <c r="S39" s="711"/>
      <c r="T39" s="711"/>
      <c r="U39" s="711"/>
      <c r="V39" s="711"/>
      <c r="W39" s="711"/>
      <c r="X39" s="711"/>
      <c r="Y39" s="711"/>
      <c r="Z39" s="1086"/>
      <c r="AA39" s="295"/>
      <c r="AB39" s="990"/>
      <c r="AC39" s="992"/>
      <c r="AD39" s="347"/>
    </row>
    <row r="40" spans="2:30" s="344" customFormat="1" ht="18" customHeight="1">
      <c r="B40" s="295"/>
      <c r="C40" s="286"/>
      <c r="D40" s="837" t="s">
        <v>1281</v>
      </c>
      <c r="E40" s="343"/>
      <c r="F40" s="343"/>
      <c r="G40" s="343"/>
      <c r="H40" s="343"/>
      <c r="I40" s="343"/>
      <c r="J40" s="843"/>
      <c r="K40" s="843"/>
      <c r="L40" s="843"/>
      <c r="M40" s="843"/>
      <c r="N40" s="843"/>
      <c r="O40" s="843"/>
      <c r="P40" s="1105"/>
      <c r="Q40" s="843"/>
      <c r="R40" s="843"/>
      <c r="S40" s="710"/>
      <c r="T40" s="710"/>
      <c r="U40" s="307"/>
      <c r="V40" s="710"/>
      <c r="W40" s="710"/>
      <c r="X40" s="710"/>
      <c r="Y40" s="710"/>
      <c r="Z40" s="295"/>
      <c r="AA40" s="295"/>
      <c r="AB40" s="990"/>
      <c r="AC40" s="992"/>
      <c r="AD40" s="347"/>
    </row>
    <row r="41" spans="2:30" s="344" customFormat="1" ht="50.15" customHeight="1">
      <c r="B41" s="295"/>
      <c r="C41" s="286"/>
      <c r="D41" s="2161" t="s">
        <v>792</v>
      </c>
      <c r="E41" s="2162"/>
      <c r="F41" s="2162"/>
      <c r="G41" s="2162"/>
      <c r="H41" s="2162"/>
      <c r="I41" s="2163"/>
      <c r="J41" s="2328">
        <f>IFERROR(J37+J39,"")</f>
        <v>0</v>
      </c>
      <c r="K41" s="2328"/>
      <c r="L41" s="2328"/>
      <c r="M41" s="2328"/>
      <c r="N41" s="306" t="s">
        <v>277</v>
      </c>
      <c r="O41" s="289" t="s">
        <v>1275</v>
      </c>
      <c r="P41" s="289" t="s">
        <v>1276</v>
      </c>
      <c r="Q41" s="279"/>
      <c r="R41" s="279"/>
      <c r="S41" s="279"/>
      <c r="T41" s="279"/>
      <c r="U41" s="279"/>
      <c r="V41" s="279"/>
      <c r="W41" s="279"/>
      <c r="X41" s="279"/>
      <c r="Y41" s="279"/>
      <c r="Z41" s="1085"/>
      <c r="AA41" s="295"/>
      <c r="AB41" s="990"/>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295"/>
      <c r="AB42" s="990"/>
      <c r="AC42" s="992"/>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993"/>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993"/>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993"/>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993"/>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993"/>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1113"/>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1113"/>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1113"/>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1113"/>
      <c r="AD56" s="310"/>
    </row>
    <row r="57" spans="2:31" ht="12.75" customHeight="1">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C57" s="1113"/>
      <c r="AD57" s="310"/>
    </row>
    <row r="58" spans="2:31" ht="20.149999999999999" customHeight="1">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c r="AE62" s="311"/>
    </row>
    <row r="63" spans="2:31" ht="20.149999999999999" customHeight="1">
      <c r="AC63" s="1113"/>
      <c r="AD63" s="310"/>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4"/>
      <c r="AD74" s="313"/>
    </row>
    <row r="75" spans="29:30" ht="20.149999999999999" customHeight="1">
      <c r="AC75" s="1113"/>
      <c r="AD75" s="310"/>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91" spans="29:30" ht="20.149999999999999" customHeight="1">
      <c r="AD91" s="314"/>
    </row>
    <row r="92" spans="29:30" ht="20.149999999999999" customHeight="1">
      <c r="AD92" s="315"/>
    </row>
    <row r="156" spans="29:30" ht="20.149999999999999" customHeight="1">
      <c r="AC156" s="1115"/>
      <c r="AD156" s="317"/>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6"/>
      <c r="AD197" s="248"/>
    </row>
    <row r="198" spans="29:30" ht="20.149999999999999" customHeight="1">
      <c r="AC198" s="1116"/>
      <c r="AD198" s="248"/>
    </row>
    <row r="199" spans="29:30" ht="20.149999999999999" customHeight="1">
      <c r="AC199" s="1117"/>
      <c r="AD199" s="250"/>
    </row>
    <row r="200" spans="29:30" ht="20.149999999999999" customHeight="1">
      <c r="AC200" s="1117"/>
      <c r="AD200" s="250"/>
    </row>
    <row r="201" spans="29:30" ht="20.149999999999999" customHeight="1">
      <c r="AC201" s="1117"/>
      <c r="AD201" s="250"/>
    </row>
    <row r="202" spans="29:30" ht="20.149999999999999" customHeight="1">
      <c r="AC202" s="1117"/>
      <c r="AD202" s="250"/>
    </row>
  </sheetData>
  <sheetProtection algorithmName="SHA-512" hashValue="K26fQtMGyWcKmQNzKKkApG+ntnduVYqx/s/KPi1/zEqTdWzhsZL/81afnfFN80G4fdn951Ux2YXka+JF2T5Q5w==" saltValue="gkSDQOa07z45IqBmyNipiQ==" spinCount="100000" sheet="1" formatCells="0" formatRows="0" insertRows="0" deleteRows="0" selectLockedCells="1" autoFilter="0" pivotTables="0"/>
  <mergeCells count="36">
    <mergeCell ref="D11:I11"/>
    <mergeCell ref="D12:I12"/>
    <mergeCell ref="J12:V12"/>
    <mergeCell ref="D13:I13"/>
    <mergeCell ref="K13:M13"/>
    <mergeCell ref="P13:R13"/>
    <mergeCell ref="D16:I16"/>
    <mergeCell ref="J16:V16"/>
    <mergeCell ref="D17:I17"/>
    <mergeCell ref="J17:V17"/>
    <mergeCell ref="D21:I21"/>
    <mergeCell ref="J21:M21"/>
    <mergeCell ref="D29:I29"/>
    <mergeCell ref="J29:M29"/>
    <mergeCell ref="D22:I22"/>
    <mergeCell ref="J22:M22"/>
    <mergeCell ref="D23:I23"/>
    <mergeCell ref="J23:M23"/>
    <mergeCell ref="D24:I24"/>
    <mergeCell ref="J24:M24"/>
    <mergeCell ref="D39:I39"/>
    <mergeCell ref="J39:M39"/>
    <mergeCell ref="D41:I41"/>
    <mergeCell ref="J41:M41"/>
    <mergeCell ref="D8:I8"/>
    <mergeCell ref="J8:V8"/>
    <mergeCell ref="D32:I32"/>
    <mergeCell ref="J32:M32"/>
    <mergeCell ref="D35:I35"/>
    <mergeCell ref="J35:M35"/>
    <mergeCell ref="D37:I37"/>
    <mergeCell ref="J37:M37"/>
    <mergeCell ref="D27:I27"/>
    <mergeCell ref="J27:M27"/>
    <mergeCell ref="D28:I28"/>
    <mergeCell ref="J28:M28"/>
  </mergeCells>
  <phoneticPr fontId="22"/>
  <conditionalFormatting sqref="B1:B3">
    <cfRule type="expression" dxfId="106" priority="23">
      <formula>_xlfn.ISFORMULA(B1)=TRUE</formula>
    </cfRule>
  </conditionalFormatting>
  <conditionalFormatting sqref="J11">
    <cfRule type="expression" dxfId="105" priority="1">
      <formula>$Q$11="■"</formula>
    </cfRule>
    <cfRule type="expression" dxfId="104" priority="2">
      <formula>#REF!="■"</formula>
    </cfRule>
    <cfRule type="expression" dxfId="103" priority="3">
      <formula>#REF!="■"</formula>
    </cfRule>
  </conditionalFormatting>
  <conditionalFormatting sqref="J16:J17">
    <cfRule type="containsBlanks" dxfId="102" priority="22">
      <formula>LEN(TRIM(J16))=0</formula>
    </cfRule>
  </conditionalFormatting>
  <conditionalFormatting sqref="J21:J22">
    <cfRule type="containsBlanks" dxfId="101" priority="24">
      <formula>LEN(TRIM(J21))=0</formula>
    </cfRule>
  </conditionalFormatting>
  <conditionalFormatting sqref="J23:J24">
    <cfRule type="notContainsBlanks" dxfId="100" priority="9">
      <formula>LEN(TRIM(J23))&gt;0</formula>
    </cfRule>
    <cfRule type="expression" dxfId="99" priority="10">
      <formula>#REF!="■"</formula>
    </cfRule>
  </conditionalFormatting>
  <conditionalFormatting sqref="J27:J28">
    <cfRule type="expression" dxfId="98" priority="15">
      <formula>#REF!&lt;&gt;""</formula>
    </cfRule>
    <cfRule type="containsBlanks" dxfId="97" priority="16">
      <formula>LEN(TRIM(J27))=0</formula>
    </cfRule>
  </conditionalFormatting>
  <conditionalFormatting sqref="J29">
    <cfRule type="notContainsBlanks" dxfId="96" priority="11">
      <formula>LEN(TRIM(J29))&gt;0</formula>
    </cfRule>
    <cfRule type="expression" dxfId="95" priority="12">
      <formula>#REF!="■"</formula>
    </cfRule>
  </conditionalFormatting>
  <conditionalFormatting sqref="J27:M27">
    <cfRule type="expression" dxfId="94" priority="13">
      <formula>#REF!&lt;&gt;""</formula>
    </cfRule>
  </conditionalFormatting>
  <conditionalFormatting sqref="J28:M28">
    <cfRule type="expression" dxfId="93" priority="14">
      <formula>#REF!&lt;&gt;""</formula>
    </cfRule>
  </conditionalFormatting>
  <conditionalFormatting sqref="J13:N13">
    <cfRule type="expression" dxfId="92" priority="6">
      <formula>AND($Q$11="■",$J$11="□")</formula>
    </cfRule>
  </conditionalFormatting>
  <conditionalFormatting sqref="J12:V12">
    <cfRule type="expression" dxfId="91" priority="7">
      <formula>AND($Q$11="■",$J$11="□")</formula>
    </cfRule>
    <cfRule type="containsBlanks" dxfId="90" priority="21">
      <formula>LEN(TRIM(J12))=0</formula>
    </cfRule>
  </conditionalFormatting>
  <conditionalFormatting sqref="K13:M13">
    <cfRule type="containsBlanks" dxfId="89" priority="20">
      <formula>LEN(TRIM(K13))=0</formula>
    </cfRule>
  </conditionalFormatting>
  <conditionalFormatting sqref="O13:S13">
    <cfRule type="expression" dxfId="88" priority="5">
      <formula>AND($Q$11="□",$J$11="■")</formula>
    </cfRule>
  </conditionalFormatting>
  <conditionalFormatting sqref="P13:R13">
    <cfRule type="containsBlanks" dxfId="87" priority="19">
      <formula>LEN(TRIM(P13))=0</formula>
    </cfRule>
  </conditionalFormatting>
  <conditionalFormatting sqref="Q11">
    <cfRule type="expression" dxfId="86" priority="17">
      <formula>$Q$11="■"</formula>
    </cfRule>
    <cfRule type="expression" dxfId="85" priority="26">
      <formula>#REF!="■"</formula>
    </cfRule>
    <cfRule type="expression" dxfId="84" priority="27">
      <formula>#REF!="■"</formula>
    </cfRule>
  </conditionalFormatting>
  <conditionalFormatting sqref="AB17:AB18">
    <cfRule type="expression" dxfId="83" priority="4">
      <formula>_xlfn.ISFORMULA(AB17)=TRUE</formula>
    </cfRule>
  </conditionalFormatting>
  <conditionalFormatting sqref="AB28:AB30">
    <cfRule type="expression" dxfId="82" priority="8">
      <formula>_xlfn.ISFORMULA(AB28)=TRUE</formula>
    </cfRule>
  </conditionalFormatting>
  <conditionalFormatting sqref="AD91:AD92 AC156:AD202">
    <cfRule type="expression" priority="25">
      <formula>CELL("protect",AC91)=0</formula>
    </cfRule>
  </conditionalFormatting>
  <dataValidations count="5">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866F3326-4D07-41FB-97DA-0809638BA52E}">
      <formula1>L65496-ROUNDDOWN(L65496,1)=0</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A03821D1-C484-407E-913E-E6A7959F8AA8}">
      <formula1>"無,有"</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1C3F16D6-24EC-4DFD-A986-527A5C662764}">
      <formula1>"専用,ハイブリット"</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Q11 J11" xr:uid="{4789844F-B2AC-4BC9-B91D-1442B2A810A1}">
      <formula1>"□,■"</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21:HZ22 WUF21:WUL22 WKJ21:WKP22 WAN21:WAT22 VQR21:VQX22 VGV21:VHB22 UWZ21:UXF22 UND21:UNJ22 UDH21:UDN22 TTL21:TTR22 TJP21:TJV22 SZT21:SZZ22 SPX21:SQD22 SGB21:SGH22 RWF21:RWL22 RMJ21:RMP22 RCN21:RCT22 QSR21:QSX22 QIV21:QJB22 PYZ21:PZF22 PPD21:PPJ22 PFH21:PFN22 OVL21:OVR22 OLP21:OLV22 OBT21:OBZ22 NRX21:NSD22 NIB21:NIH22 MYF21:MYL22 MOJ21:MOP22 MEN21:MET22 LUR21:LUX22 LKV21:LLB22 LAZ21:LBF22 KRD21:KRJ22 KHH21:KHN22 JXL21:JXR22 JNP21:JNV22 JDT21:JDZ22 ITX21:IUD22 IKB21:IKH22 IAF21:IAL22 HQJ21:HQP22 HGN21:HGT22 GWR21:GWX22 GMV21:GNB22 GCZ21:GDF22 FTD21:FTJ22 FJH21:FJN22 EZL21:EZR22 EPP21:EPV22 EFT21:EFZ22 DVX21:DWD22 DMB21:DMH22 DCF21:DCL22 CSJ21:CSP22 CIN21:CIT22 BYR21:BYX22 BOV21:BPB22 BEZ21:BFF22 AVD21:AVJ22 ALH21:ALN22 ABL21:ABR22 RP21:RV22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7:HY29 WUE27:WUK29 WKI27:WKO29 WAM27:WAS29 VQQ27:VQW29 VGU27:VHA29 UWY27:UXE29 UNC27:UNI29 UDG27:UDM29 TTK27:TTQ29 TJO27:TJU29 SZS27:SZY29 SPW27:SQC29 SGA27:SGG29 RWE27:RWK29 RMI27:RMO29 RCM27:RCS29 QSQ27:QSW29 QIU27:QJA29 PYY27:PZE29 PPC27:PPI29 PFG27:PFM29 OVK27:OVQ29 OLO27:OLU29 OBS27:OBY29 NRW27:NSC29 NIA27:NIG29 MYE27:MYK29 MOI27:MOO29 MEM27:MES29 LUQ27:LUW29 LKU27:LLA29 LAY27:LBE29 KRC27:KRI29 KHG27:KHM29 JXK27:JXQ29 JNO27:JNU29 JDS27:JDY29 ITW27:IUC29 IKA27:IKG29 IAE27:IAK29 HQI27:HQO29 HGM27:HGS29 GWQ27:GWW29 GMU27:GNA29 GCY27:GDE29 FTC27:FTI29 FJG27:FJM29 EZK27:EZQ29 EPO27:EPU29 EFS27:EFY29 DVW27:DWC29 DMA27:DMG29 DCE27:DCK29 CSI27:CSO29 CIM27:CIS29 BYQ27:BYW29 BOU27:BPA29 BEY27:BFE29 AVC27:AVI29 ALG27:ALM29 ABK27:ABQ29 RO27:RU29" xr:uid="{F8EDD390-03AE-48C2-AE2A-41E6CF8158D1}">
      <formula1>L21-ROUNDDOWN(L21,0)=0</formula1>
    </dataValidation>
  </dataValidations>
  <pageMargins left="0.9055118110236221" right="0.47244094488188981" top="0.70866141732283472" bottom="0.19685039370078741" header="0.19685039370078741" footer="0.19685039370078741"/>
  <pageSetup paperSize="9" scale="85" fitToWidth="0" orientation="portrait" r:id="rId1"/>
  <headerFooter scaleWithDoc="0">
    <oddFooter>&amp;R&amp;"ＭＳ 明朝,標準"&amp;8&amp;K01+015R6高層ZEH-M_ver.1.1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32A23E84-C90B-4025-8C82-EFA8C82FCA8C}">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 imeMode="hiragana" allowBlank="1" showInputMessage="1" showErrorMessage="1" xr:uid="{2E11ECE2-FEF3-456A-9420-5C8ADFFB3C23}">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outlinePr summaryBelow="0"/>
  </sheetPr>
  <dimension ref="A1:R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58203125" style="3" customWidth="1"/>
    <col min="2" max="2" width="29.5" style="3" customWidth="1"/>
    <col min="3" max="3" width="20.58203125" style="3" customWidth="1"/>
    <col min="4" max="9" width="6.58203125" style="3" customWidth="1"/>
    <col min="10" max="12" width="5.58203125" style="3" customWidth="1"/>
    <col min="13" max="13" width="8.58203125" style="3" customWidth="1"/>
    <col min="14" max="14" width="20.58203125" style="3" customWidth="1"/>
    <col min="15" max="15" width="5.58203125" style="3" customWidth="1"/>
    <col min="16" max="16" width="3.58203125" style="189" customWidth="1"/>
    <col min="17" max="17" width="8.58203125" style="5" customWidth="1"/>
    <col min="18" max="20" width="8.58203125" style="3" customWidth="1"/>
    <col min="21" max="16384" width="9" style="3"/>
  </cols>
  <sheetData>
    <row r="1" spans="1:18" s="188" customFormat="1">
      <c r="A1" s="966" t="s">
        <v>377</v>
      </c>
      <c r="B1" s="187"/>
      <c r="P1" s="189"/>
      <c r="Q1" s="967"/>
    </row>
    <row r="2" spans="1:18" s="188" customFormat="1">
      <c r="A2" s="966" t="s">
        <v>988</v>
      </c>
      <c r="B2" s="187"/>
      <c r="P2" s="189"/>
      <c r="Q2" s="967"/>
    </row>
    <row r="3" spans="1:18" ht="26.25" customHeight="1">
      <c r="P3" s="188"/>
    </row>
    <row r="4" spans="1:18" ht="26.25" customHeight="1">
      <c r="A4" s="3" t="s">
        <v>888</v>
      </c>
    </row>
    <row r="5" spans="1:18" ht="26.25" customHeight="1">
      <c r="L5" s="1313" t="str">
        <f>IF(入力シート!F14="","",入力シート!F14)</f>
        <v/>
      </c>
      <c r="M5" s="1313"/>
      <c r="N5" s="1313"/>
    </row>
    <row r="6" spans="1:18" ht="26.25" customHeight="1"/>
    <row r="7" spans="1:18" ht="26.25" customHeight="1">
      <c r="A7" s="3" t="s">
        <v>105</v>
      </c>
    </row>
    <row r="8" spans="1:18" ht="26.25" customHeight="1">
      <c r="A8" s="3" t="s">
        <v>402</v>
      </c>
    </row>
    <row r="9" spans="1:18" ht="26.25" customHeight="1">
      <c r="C9" s="10"/>
      <c r="D9" s="10"/>
      <c r="G9" s="1323" t="str">
        <f>IF(入力シート!F32="","",入力シート!F32)</f>
        <v/>
      </c>
      <c r="H9" s="1323"/>
      <c r="I9" s="1323"/>
      <c r="J9" s="1323"/>
      <c r="K9" s="1323"/>
      <c r="L9" s="1323"/>
      <c r="M9" s="1323"/>
      <c r="N9" s="1323"/>
      <c r="O9" s="139"/>
    </row>
    <row r="10" spans="1:18" ht="41.25" customHeight="1">
      <c r="C10" s="114" t="s">
        <v>2</v>
      </c>
      <c r="D10" s="10"/>
      <c r="E10" s="3" t="s">
        <v>340</v>
      </c>
      <c r="G10" s="1324" t="str">
        <f>IF(入力シート!F33="","",入力シート!F33&amp;入力シート!G33&amp;入力シート!H33&amp;入力シート!I33&amp;入力シート!J33&amp;入力シート!F34)</f>
        <v/>
      </c>
      <c r="H10" s="1324"/>
      <c r="I10" s="1324"/>
      <c r="J10" s="1324"/>
      <c r="K10" s="1324"/>
      <c r="L10" s="1324"/>
      <c r="M10" s="1324"/>
      <c r="N10" s="1324"/>
      <c r="O10" s="140"/>
    </row>
    <row r="11" spans="1:18" ht="26.25" customHeight="1">
      <c r="C11" s="10"/>
      <c r="D11" s="10"/>
      <c r="E11" s="3" t="s">
        <v>341</v>
      </c>
      <c r="G11" s="1325" t="str">
        <f>IF(入力シート!F27="","",入力シート!F27)</f>
        <v/>
      </c>
      <c r="H11" s="1325"/>
      <c r="I11" s="1325"/>
      <c r="J11" s="1325"/>
      <c r="K11" s="1325"/>
      <c r="L11" s="1325"/>
      <c r="M11" s="1325"/>
      <c r="N11" s="1325"/>
      <c r="O11" s="142"/>
      <c r="P11" s="190"/>
    </row>
    <row r="12" spans="1:18" ht="26.25" customHeight="1">
      <c r="C12" s="10"/>
      <c r="D12" s="10"/>
      <c r="E12" s="3" t="s">
        <v>116</v>
      </c>
      <c r="G12" s="1325" t="str">
        <f>IF(入力シート!F28="","",入力シート!F28)</f>
        <v/>
      </c>
      <c r="H12" s="1325"/>
      <c r="I12" s="1325"/>
      <c r="J12" s="1332" t="str">
        <f>IF(入力シート!F30="","",入力シート!F30&amp;入力シート!J30)</f>
        <v/>
      </c>
      <c r="K12" s="1332"/>
      <c r="L12" s="1332"/>
      <c r="M12" s="1332"/>
      <c r="N12" s="1332"/>
      <c r="O12" s="143"/>
      <c r="Q12" s="968"/>
      <c r="R12" s="45"/>
    </row>
    <row r="13" spans="1:18" ht="26.25" customHeight="1">
      <c r="C13" s="10"/>
      <c r="D13" s="10"/>
      <c r="E13" s="3" t="s">
        <v>117</v>
      </c>
      <c r="G13" s="1326" t="str">
        <f>IF(入力シート!F31="","",入力シート!F31)</f>
        <v/>
      </c>
      <c r="H13" s="1326"/>
      <c r="I13" s="1326"/>
      <c r="J13" s="1326"/>
      <c r="K13" s="1326"/>
      <c r="L13" s="1326"/>
      <c r="M13" s="1326"/>
      <c r="N13" s="1326"/>
      <c r="O13" s="144"/>
      <c r="Q13" s="967"/>
      <c r="R13" s="45"/>
    </row>
    <row r="14" spans="1:18" ht="26.25" customHeight="1" collapsed="1">
      <c r="C14" s="10"/>
      <c r="D14" s="10"/>
      <c r="G14" s="145"/>
      <c r="H14" s="145"/>
      <c r="I14" s="145"/>
      <c r="J14" s="145"/>
      <c r="K14" s="145"/>
      <c r="L14" s="145"/>
      <c r="M14" s="145"/>
      <c r="N14" s="145"/>
      <c r="O14" s="144"/>
      <c r="Q14" s="966" t="s">
        <v>349</v>
      </c>
      <c r="R14" s="45"/>
    </row>
    <row r="15" spans="1:18" ht="26.25" hidden="1" customHeight="1" outlineLevel="1">
      <c r="C15" s="10"/>
      <c r="D15" s="10"/>
      <c r="G15" s="1323" t="str">
        <f>IF(入力シート!F45="","",入力シート!F45)</f>
        <v/>
      </c>
      <c r="H15" s="1323"/>
      <c r="I15" s="1323"/>
      <c r="J15" s="1323"/>
      <c r="K15" s="1323"/>
      <c r="L15" s="1323"/>
      <c r="M15" s="1323"/>
      <c r="N15" s="1323"/>
      <c r="O15" s="139"/>
      <c r="Q15" s="969"/>
      <c r="R15" s="45"/>
    </row>
    <row r="16" spans="1:18" ht="41.25" hidden="1" customHeight="1" outlineLevel="1">
      <c r="C16" s="114" t="s">
        <v>14</v>
      </c>
      <c r="D16" s="10"/>
      <c r="E16" s="3" t="s">
        <v>340</v>
      </c>
      <c r="G16" s="1324" t="str">
        <f>IF(入力シート!F46="","",入力シート!F46&amp;入力シート!G46&amp;入力シート!H46&amp;入力シート!I46&amp;入力シート!J46&amp;入力シート!F47)</f>
        <v/>
      </c>
      <c r="H16" s="1324"/>
      <c r="I16" s="1324"/>
      <c r="J16" s="1324"/>
      <c r="K16" s="1324"/>
      <c r="L16" s="1324"/>
      <c r="M16" s="1324"/>
      <c r="N16" s="1324"/>
      <c r="O16" s="140"/>
      <c r="Q16" s="969"/>
      <c r="R16" s="141"/>
    </row>
    <row r="17" spans="3:18" ht="26.25" hidden="1" customHeight="1" outlineLevel="1">
      <c r="C17" s="10"/>
      <c r="D17" s="10"/>
      <c r="E17" s="3" t="s">
        <v>341</v>
      </c>
      <c r="G17" s="1325" t="str">
        <f>IF(入力シート!F40="","",入力シート!F40)</f>
        <v/>
      </c>
      <c r="H17" s="1325"/>
      <c r="I17" s="1325"/>
      <c r="J17" s="1325"/>
      <c r="K17" s="1325"/>
      <c r="L17" s="1325"/>
      <c r="M17" s="1325"/>
      <c r="N17" s="1325"/>
      <c r="O17" s="142"/>
      <c r="Q17" s="969"/>
      <c r="R17" s="45"/>
    </row>
    <row r="18" spans="3:18" ht="26.25" hidden="1" customHeight="1" outlineLevel="1">
      <c r="C18" s="10"/>
      <c r="D18" s="10"/>
      <c r="E18" s="3" t="s">
        <v>116</v>
      </c>
      <c r="G18" s="1325" t="str">
        <f>IF(入力シート!F41="","",入力シート!F41)</f>
        <v/>
      </c>
      <c r="H18" s="1325"/>
      <c r="I18" s="1325"/>
      <c r="J18" s="1332" t="str">
        <f>IF(入力シート!F43="","",入力シート!F43&amp;入力シート!J43)</f>
        <v/>
      </c>
      <c r="K18" s="1332"/>
      <c r="L18" s="1332"/>
      <c r="M18" s="1332"/>
      <c r="N18" s="1332"/>
      <c r="O18" s="143"/>
      <c r="Q18" s="969"/>
      <c r="R18" s="45"/>
    </row>
    <row r="19" spans="3:18" ht="26.25" hidden="1" customHeight="1" outlineLevel="1">
      <c r="C19" s="10"/>
      <c r="D19" s="10"/>
      <c r="E19" s="3" t="s">
        <v>117</v>
      </c>
      <c r="G19" s="1326" t="str">
        <f>IF(入力シート!F44="","",入力シート!F44)</f>
        <v/>
      </c>
      <c r="H19" s="1326"/>
      <c r="I19" s="1326"/>
      <c r="J19" s="1326"/>
      <c r="K19" s="1326"/>
      <c r="L19" s="1326"/>
      <c r="M19" s="1326"/>
      <c r="N19" s="1326"/>
      <c r="O19" s="144"/>
      <c r="Q19" s="969"/>
      <c r="R19" s="45"/>
    </row>
    <row r="20" spans="3:18" ht="26.25" customHeight="1" collapsed="1">
      <c r="C20" s="10"/>
      <c r="D20" s="10"/>
      <c r="G20" s="145"/>
      <c r="H20" s="145"/>
      <c r="I20" s="145"/>
      <c r="J20" s="145"/>
      <c r="K20" s="145"/>
      <c r="L20" s="145"/>
      <c r="M20" s="145"/>
      <c r="N20" s="145"/>
      <c r="O20" s="144"/>
      <c r="Q20" s="966" t="s">
        <v>350</v>
      </c>
      <c r="R20" s="45"/>
    </row>
    <row r="21" spans="3:18" ht="26.25" hidden="1" customHeight="1" outlineLevel="1">
      <c r="C21" s="10"/>
      <c r="D21" s="10"/>
      <c r="G21" s="1323" t="str">
        <f>IF(入力シート!F58="","",入力シート!F58)</f>
        <v/>
      </c>
      <c r="H21" s="1323"/>
      <c r="I21" s="1323"/>
      <c r="J21" s="1323"/>
      <c r="K21" s="1323"/>
      <c r="L21" s="1323"/>
      <c r="M21" s="1323"/>
      <c r="N21" s="1323"/>
      <c r="O21" s="139"/>
      <c r="Q21" s="969"/>
      <c r="R21" s="45"/>
    </row>
    <row r="22" spans="3:18" ht="41.25" hidden="1" customHeight="1" outlineLevel="1">
      <c r="C22" s="114" t="s">
        <v>342</v>
      </c>
      <c r="D22" s="10"/>
      <c r="E22" s="3" t="s">
        <v>340</v>
      </c>
      <c r="G22" s="1324" t="str">
        <f>IF(入力シート!F59="","",入力シート!F59&amp;入力シート!G59&amp;入力シート!H59&amp;入力シート!I59&amp;入力シート!J59&amp;入力シート!F60)</f>
        <v/>
      </c>
      <c r="H22" s="1324"/>
      <c r="I22" s="1324"/>
      <c r="J22" s="1324"/>
      <c r="K22" s="1324"/>
      <c r="L22" s="1324"/>
      <c r="M22" s="1324"/>
      <c r="N22" s="1324"/>
      <c r="O22" s="140"/>
      <c r="Q22" s="969"/>
      <c r="R22" s="141"/>
    </row>
    <row r="23" spans="3:18" ht="26.25" hidden="1" customHeight="1" outlineLevel="1">
      <c r="C23" s="10"/>
      <c r="D23" s="10"/>
      <c r="E23" s="3" t="s">
        <v>341</v>
      </c>
      <c r="G23" s="1325" t="str">
        <f>IF(入力シート!F53="","",入力シート!F53)</f>
        <v/>
      </c>
      <c r="H23" s="1325"/>
      <c r="I23" s="1325"/>
      <c r="J23" s="1325"/>
      <c r="K23" s="1325"/>
      <c r="L23" s="1325"/>
      <c r="M23" s="1325"/>
      <c r="N23" s="1325"/>
      <c r="O23" s="142"/>
      <c r="Q23" s="969"/>
      <c r="R23" s="45"/>
    </row>
    <row r="24" spans="3:18" ht="26.25" hidden="1" customHeight="1" outlineLevel="1">
      <c r="C24" s="10"/>
      <c r="D24" s="10"/>
      <c r="E24" s="3" t="s">
        <v>116</v>
      </c>
      <c r="G24" s="1325" t="str">
        <f>IF(入力シート!F54="","",入力シート!F54)</f>
        <v/>
      </c>
      <c r="H24" s="1325"/>
      <c r="I24" s="1325"/>
      <c r="J24" s="1332" t="str">
        <f>IF(入力シート!F56="","",入力シート!F56&amp;入力シート!J56)</f>
        <v/>
      </c>
      <c r="K24" s="1332"/>
      <c r="L24" s="1332"/>
      <c r="M24" s="1332"/>
      <c r="N24" s="1332"/>
      <c r="O24" s="143"/>
      <c r="Q24" s="969"/>
      <c r="R24" s="45"/>
    </row>
    <row r="25" spans="3:18" ht="26.25" hidden="1" customHeight="1" outlineLevel="1">
      <c r="C25" s="10"/>
      <c r="D25" s="10"/>
      <c r="E25" s="3" t="s">
        <v>117</v>
      </c>
      <c r="G25" s="1326" t="str">
        <f>IF(入力シート!F57="","",入力シート!F57)</f>
        <v/>
      </c>
      <c r="H25" s="1326"/>
      <c r="I25" s="1326"/>
      <c r="J25" s="1326"/>
      <c r="K25" s="1326"/>
      <c r="L25" s="1326"/>
      <c r="M25" s="1326"/>
      <c r="N25" s="1326"/>
      <c r="O25" s="144"/>
      <c r="Q25" s="969"/>
      <c r="R25" s="45"/>
    </row>
    <row r="26" spans="3:18" ht="26.25" customHeight="1" collapsed="1">
      <c r="C26" s="10"/>
      <c r="D26" s="10"/>
      <c r="G26" s="145"/>
      <c r="H26" s="145"/>
      <c r="I26" s="145"/>
      <c r="J26" s="145"/>
      <c r="K26" s="145"/>
      <c r="L26" s="145"/>
      <c r="M26" s="145"/>
      <c r="N26" s="145"/>
      <c r="O26" s="144"/>
      <c r="Q26" s="966" t="s">
        <v>351</v>
      </c>
      <c r="R26" s="45"/>
    </row>
    <row r="27" spans="3:18" ht="26.25" hidden="1" customHeight="1" outlineLevel="1">
      <c r="C27" s="10"/>
      <c r="D27" s="10"/>
      <c r="G27" s="1323" t="str">
        <f>IF(入力シート!F71="","",入力シート!F71)</f>
        <v/>
      </c>
      <c r="H27" s="1323"/>
      <c r="I27" s="1323"/>
      <c r="J27" s="1323"/>
      <c r="K27" s="1323"/>
      <c r="L27" s="1323"/>
      <c r="M27" s="1323"/>
      <c r="N27" s="1323"/>
      <c r="O27" s="139"/>
      <c r="R27" s="45"/>
    </row>
    <row r="28" spans="3:18" ht="41.25" hidden="1" customHeight="1" outlineLevel="1">
      <c r="C28" s="114" t="s">
        <v>343</v>
      </c>
      <c r="D28" s="10"/>
      <c r="E28" s="3" t="s">
        <v>340</v>
      </c>
      <c r="G28" s="1324" t="str">
        <f>IF(入力シート!F72="","",入力シート!F72&amp;入力シート!G72&amp;入力シート!H72&amp;入力シート!I72&amp;入力シート!J72&amp;入力シート!F73)</f>
        <v/>
      </c>
      <c r="H28" s="1324"/>
      <c r="I28" s="1324"/>
      <c r="J28" s="1324"/>
      <c r="K28" s="1324"/>
      <c r="L28" s="1324"/>
      <c r="M28" s="1324"/>
      <c r="N28" s="1324"/>
      <c r="O28" s="140"/>
      <c r="R28" s="141"/>
    </row>
    <row r="29" spans="3:18" ht="26.25" hidden="1" customHeight="1" outlineLevel="1">
      <c r="C29" s="10"/>
      <c r="D29" s="10"/>
      <c r="E29" s="3" t="s">
        <v>341</v>
      </c>
      <c r="G29" s="1325" t="str">
        <f>IF(入力シート!F66="","",入力シート!F66)</f>
        <v/>
      </c>
      <c r="H29" s="1325"/>
      <c r="I29" s="1325"/>
      <c r="J29" s="1325"/>
      <c r="K29" s="1325"/>
      <c r="L29" s="1325"/>
      <c r="M29" s="1325"/>
      <c r="N29" s="1325"/>
      <c r="O29" s="142"/>
      <c r="R29" s="45"/>
    </row>
    <row r="30" spans="3:18" ht="26.25" hidden="1" customHeight="1" outlineLevel="1">
      <c r="C30" s="10"/>
      <c r="D30" s="10"/>
      <c r="E30" s="3" t="s">
        <v>116</v>
      </c>
      <c r="G30" s="1325" t="str">
        <f>IF(入力シート!F67="","",入力シート!F67)</f>
        <v/>
      </c>
      <c r="H30" s="1325"/>
      <c r="I30" s="1325"/>
      <c r="J30" s="1332" t="str">
        <f>IF(入力シート!F69="","",入力シート!F69&amp;入力シート!J69)</f>
        <v/>
      </c>
      <c r="K30" s="1332"/>
      <c r="L30" s="1332"/>
      <c r="M30" s="1332"/>
      <c r="N30" s="1332"/>
      <c r="O30" s="143"/>
      <c r="R30" s="45"/>
    </row>
    <row r="31" spans="3:18" ht="26.25" hidden="1" customHeight="1" outlineLevel="1">
      <c r="C31" s="10"/>
      <c r="D31" s="10"/>
      <c r="E31" s="3" t="s">
        <v>117</v>
      </c>
      <c r="G31" s="1326" t="str">
        <f>IF(入力シート!F70="","",入力シート!F70)</f>
        <v/>
      </c>
      <c r="H31" s="1326"/>
      <c r="I31" s="1326"/>
      <c r="J31" s="1326"/>
      <c r="K31" s="1326"/>
      <c r="L31" s="1326"/>
      <c r="M31" s="1326"/>
      <c r="N31" s="1326"/>
      <c r="O31" s="144"/>
      <c r="R31" s="45"/>
    </row>
    <row r="32" spans="3:18" ht="26.25" customHeight="1" collapsed="1">
      <c r="R32" s="45"/>
    </row>
    <row r="33" spans="1:18" ht="26.25" customHeight="1">
      <c r="A33" s="1328" t="s">
        <v>989</v>
      </c>
      <c r="B33" s="1329"/>
      <c r="C33" s="1329"/>
      <c r="D33" s="1329"/>
      <c r="E33" s="1329"/>
      <c r="F33" s="1329"/>
      <c r="G33" s="1329"/>
      <c r="H33" s="1329"/>
      <c r="I33" s="1329"/>
      <c r="J33" s="1329"/>
      <c r="K33" s="1329"/>
      <c r="L33" s="1329"/>
      <c r="M33" s="1329"/>
      <c r="N33" s="1329"/>
      <c r="O33" s="1329"/>
    </row>
    <row r="34" spans="1:18" ht="26.25" customHeight="1">
      <c r="A34" s="1328"/>
      <c r="B34" s="1329"/>
      <c r="C34" s="1329"/>
      <c r="D34" s="1329"/>
      <c r="E34" s="1329"/>
      <c r="F34" s="1329"/>
      <c r="G34" s="1329"/>
      <c r="H34" s="1329"/>
      <c r="I34" s="1329"/>
      <c r="J34" s="1329"/>
      <c r="K34" s="1329"/>
      <c r="L34" s="1329"/>
      <c r="M34" s="1329"/>
      <c r="N34" s="1329"/>
      <c r="O34" s="1329"/>
    </row>
    <row r="35" spans="1:18" ht="26.25" customHeight="1">
      <c r="A35" s="1329"/>
      <c r="B35" s="1329"/>
      <c r="C35" s="1329"/>
      <c r="D35" s="1329"/>
      <c r="E35" s="1329"/>
      <c r="F35" s="1329"/>
      <c r="G35" s="1329"/>
      <c r="H35" s="1329"/>
      <c r="I35" s="1329"/>
      <c r="J35" s="1329"/>
      <c r="K35" s="1329"/>
      <c r="L35" s="1329"/>
      <c r="M35" s="1329"/>
      <c r="N35" s="1329"/>
      <c r="O35" s="1329"/>
    </row>
    <row r="36" spans="1:18" ht="26.25" customHeight="1">
      <c r="A36" s="1329" t="s">
        <v>118</v>
      </c>
      <c r="B36" s="1329"/>
      <c r="C36" s="1329"/>
      <c r="D36" s="1329"/>
      <c r="E36" s="1329"/>
      <c r="F36" s="1329"/>
      <c r="G36" s="1329"/>
      <c r="H36" s="1329"/>
      <c r="I36" s="1329"/>
      <c r="J36" s="1329"/>
      <c r="K36" s="1329"/>
      <c r="L36" s="1329"/>
      <c r="M36" s="1329"/>
      <c r="N36" s="1329"/>
      <c r="O36" s="1329"/>
    </row>
    <row r="37" spans="1:18" ht="26.25" customHeight="1">
      <c r="A37" s="1333" t="s">
        <v>1319</v>
      </c>
      <c r="B37" s="1333"/>
      <c r="C37" s="1333"/>
      <c r="D37" s="1333"/>
      <c r="E37" s="1333"/>
      <c r="F37" s="1333"/>
      <c r="G37" s="1333"/>
      <c r="H37" s="1333"/>
      <c r="I37" s="1333"/>
      <c r="J37" s="1333"/>
      <c r="K37" s="1333"/>
      <c r="L37" s="1333"/>
      <c r="M37" s="1333"/>
      <c r="N37" s="1333"/>
      <c r="O37" s="1333"/>
    </row>
    <row r="38" spans="1:18" ht="26.25" customHeight="1">
      <c r="A38" s="1333"/>
      <c r="B38" s="1333"/>
      <c r="C38" s="1333"/>
      <c r="D38" s="1333"/>
      <c r="E38" s="1333"/>
      <c r="F38" s="1333"/>
      <c r="G38" s="1333"/>
      <c r="H38" s="1333"/>
      <c r="I38" s="1333"/>
      <c r="J38" s="1333"/>
      <c r="K38" s="1333"/>
      <c r="L38" s="1333"/>
      <c r="M38" s="1333"/>
      <c r="N38" s="1333"/>
      <c r="O38" s="1333"/>
    </row>
    <row r="39" spans="1:18" ht="26.25" customHeight="1">
      <c r="A39" s="1333"/>
      <c r="B39" s="1333"/>
      <c r="C39" s="1333"/>
      <c r="D39" s="1333"/>
      <c r="E39" s="1333"/>
      <c r="F39" s="1333"/>
      <c r="G39" s="1333"/>
      <c r="H39" s="1333"/>
      <c r="I39" s="1333"/>
      <c r="J39" s="1333"/>
      <c r="K39" s="1333"/>
      <c r="L39" s="1333"/>
      <c r="M39" s="1333"/>
      <c r="N39" s="1333"/>
      <c r="O39" s="1333"/>
    </row>
    <row r="40" spans="1:18" ht="26.25" customHeight="1">
      <c r="A40" s="1333"/>
      <c r="B40" s="1333"/>
      <c r="C40" s="1333"/>
      <c r="D40" s="1333"/>
      <c r="E40" s="1333"/>
      <c r="F40" s="1333"/>
      <c r="G40" s="1333"/>
      <c r="H40" s="1333"/>
      <c r="I40" s="1333"/>
      <c r="J40" s="1333"/>
      <c r="K40" s="1333"/>
      <c r="L40" s="1333"/>
      <c r="M40" s="1333"/>
      <c r="N40" s="1333"/>
      <c r="O40" s="1333"/>
    </row>
    <row r="41" spans="1:18" ht="26.25" customHeight="1">
      <c r="A41" s="1333"/>
      <c r="B41" s="1333"/>
      <c r="C41" s="1333"/>
      <c r="D41" s="1333"/>
      <c r="E41" s="1333"/>
      <c r="F41" s="1333"/>
      <c r="G41" s="1333"/>
      <c r="H41" s="1333"/>
      <c r="I41" s="1333"/>
      <c r="J41" s="1333"/>
      <c r="K41" s="1333"/>
      <c r="L41" s="1333"/>
      <c r="M41" s="1333"/>
      <c r="N41" s="1333"/>
      <c r="O41" s="1333"/>
    </row>
    <row r="42" spans="1:18" ht="26.25" customHeight="1">
      <c r="A42" s="1333"/>
      <c r="B42" s="1333"/>
      <c r="C42" s="1333"/>
      <c r="D42" s="1333"/>
      <c r="E42" s="1333"/>
      <c r="F42" s="1333"/>
      <c r="G42" s="1333"/>
      <c r="H42" s="1333"/>
      <c r="I42" s="1333"/>
      <c r="J42" s="1333"/>
      <c r="K42" s="1333"/>
      <c r="L42" s="1333"/>
      <c r="M42" s="1333"/>
      <c r="N42" s="1333"/>
      <c r="O42" s="1333"/>
    </row>
    <row r="43" spans="1:18" ht="26.25" customHeight="1">
      <c r="A43" s="147"/>
      <c r="B43" s="147"/>
      <c r="C43" s="147"/>
      <c r="D43" s="147"/>
      <c r="E43" s="147"/>
      <c r="F43" s="147"/>
      <c r="G43" s="147"/>
      <c r="H43" s="147"/>
      <c r="I43" s="147"/>
      <c r="J43" s="147"/>
      <c r="K43" s="147"/>
      <c r="L43" s="147"/>
      <c r="M43" s="147"/>
      <c r="N43" s="147"/>
      <c r="O43" s="147"/>
    </row>
    <row r="44" spans="1:18" ht="27" customHeight="1"/>
    <row r="45" spans="1:18" ht="27" customHeight="1">
      <c r="A45" s="1293" t="s">
        <v>119</v>
      </c>
      <c r="B45" s="1293"/>
      <c r="C45" s="1293"/>
      <c r="D45" s="1293"/>
      <c r="E45" s="1293"/>
      <c r="F45" s="1293"/>
      <c r="G45" s="1293"/>
      <c r="H45" s="1293"/>
      <c r="I45" s="1293"/>
      <c r="J45" s="1293"/>
      <c r="K45" s="1293"/>
      <c r="L45" s="1293"/>
      <c r="M45" s="1293"/>
      <c r="N45" s="1293"/>
      <c r="O45" s="1293"/>
    </row>
    <row r="46" spans="1:18" ht="27" customHeight="1"/>
    <row r="47" spans="1:18" ht="27" customHeight="1">
      <c r="B47" s="3" t="s">
        <v>120</v>
      </c>
      <c r="P47" s="188"/>
      <c r="R47" s="45"/>
    </row>
    <row r="48" spans="1:18" ht="27" customHeight="1">
      <c r="B48" s="227" t="s">
        <v>1350</v>
      </c>
      <c r="P48" s="188"/>
      <c r="R48" s="45"/>
    </row>
    <row r="49" spans="2:18" ht="27" customHeight="1">
      <c r="P49" s="188"/>
      <c r="R49" s="45"/>
    </row>
    <row r="50" spans="2:18" ht="27" customHeight="1">
      <c r="B50" s="3" t="s">
        <v>121</v>
      </c>
      <c r="P50" s="188"/>
      <c r="R50" s="45"/>
    </row>
    <row r="51" spans="2:18" ht="27" customHeight="1">
      <c r="B51" s="1330" t="str">
        <f>IF(入力シート!F11="","",入力シート!F11)</f>
        <v/>
      </c>
      <c r="C51" s="1330"/>
      <c r="D51" s="1330"/>
      <c r="E51" s="1330"/>
      <c r="F51" s="1330"/>
      <c r="G51" s="1330"/>
      <c r="H51" s="1330"/>
      <c r="I51" s="1330"/>
      <c r="J51" s="1330"/>
      <c r="K51" s="1330"/>
      <c r="L51" s="1330"/>
      <c r="M51" s="149"/>
      <c r="N51" s="226" t="s">
        <v>1351</v>
      </c>
      <c r="P51" s="188"/>
      <c r="R51" s="45"/>
    </row>
    <row r="52" spans="2:18" ht="27" customHeight="1">
      <c r="P52" s="188"/>
      <c r="R52" s="45"/>
    </row>
    <row r="53" spans="2:18" ht="27" customHeight="1">
      <c r="B53" s="3" t="s">
        <v>122</v>
      </c>
      <c r="P53" s="188"/>
      <c r="R53" s="45"/>
    </row>
    <row r="54" spans="2:18" ht="27" customHeight="1">
      <c r="B54" s="148" t="s">
        <v>216</v>
      </c>
      <c r="P54" s="188"/>
      <c r="R54" s="45"/>
    </row>
    <row r="55" spans="2:18" ht="27" customHeight="1">
      <c r="P55" s="188"/>
      <c r="R55" s="45"/>
    </row>
    <row r="56" spans="2:18" ht="27" customHeight="1">
      <c r="B56" s="3" t="s">
        <v>352</v>
      </c>
      <c r="P56" s="188"/>
      <c r="R56" s="45"/>
    </row>
    <row r="57" spans="2:18" ht="27" customHeight="1">
      <c r="B57" s="148" t="s">
        <v>353</v>
      </c>
      <c r="C57" s="1331">
        <f>N98</f>
        <v>0</v>
      </c>
      <c r="D57" s="1331"/>
      <c r="E57" s="1331"/>
      <c r="F57" s="1331"/>
      <c r="G57" s="1331"/>
      <c r="O57" s="151"/>
      <c r="P57" s="188"/>
      <c r="Q57" s="970" t="s">
        <v>1331</v>
      </c>
    </row>
    <row r="58" spans="2:18" ht="27" customHeight="1">
      <c r="P58" s="188"/>
      <c r="R58" s="45"/>
    </row>
    <row r="59" spans="2:18" ht="27" customHeight="1">
      <c r="B59" s="3" t="s">
        <v>124</v>
      </c>
      <c r="P59" s="188"/>
      <c r="R59" s="45"/>
    </row>
    <row r="60" spans="2:18" ht="27" customHeight="1">
      <c r="P60" s="188"/>
      <c r="R60" s="45"/>
    </row>
    <row r="61" spans="2:18" ht="27" customHeight="1">
      <c r="B61" s="3" t="s">
        <v>125</v>
      </c>
      <c r="P61" s="188"/>
      <c r="R61" s="152"/>
    </row>
    <row r="62" spans="2:18" ht="27" customHeight="1">
      <c r="B62" s="148" t="s">
        <v>217</v>
      </c>
      <c r="H62" s="1327" t="s">
        <v>690</v>
      </c>
      <c r="I62" s="1327"/>
      <c r="J62" s="1327"/>
      <c r="K62" s="1327"/>
      <c r="L62" s="1327"/>
      <c r="M62" s="1327"/>
      <c r="N62" s="1327"/>
      <c r="O62" s="153"/>
      <c r="P62" s="188"/>
      <c r="R62" s="141"/>
    </row>
    <row r="63" spans="2:18" ht="27" customHeight="1">
      <c r="B63" s="148" t="s">
        <v>218</v>
      </c>
      <c r="H63" s="1327" t="str">
        <f>IF(入力シート!F15="","",入力シート!F15)</f>
        <v/>
      </c>
      <c r="I63" s="1327"/>
      <c r="J63" s="1327"/>
      <c r="K63" s="1327"/>
      <c r="L63" s="1327"/>
      <c r="M63" s="1327"/>
      <c r="N63" s="1327"/>
      <c r="O63" s="153"/>
      <c r="P63" s="188"/>
      <c r="R63" s="141"/>
    </row>
    <row r="64" spans="2:18" ht="27" customHeight="1">
      <c r="B64" s="148" t="s">
        <v>219</v>
      </c>
      <c r="H64" s="1327" t="str">
        <f>IF(入力シート!F17="","",入力シート!F17)</f>
        <v/>
      </c>
      <c r="I64" s="1327"/>
      <c r="J64" s="1327"/>
      <c r="K64" s="1327"/>
      <c r="L64" s="1327"/>
      <c r="M64" s="1327"/>
      <c r="N64" s="1327"/>
      <c r="O64" s="153"/>
      <c r="P64" s="188"/>
      <c r="R64" s="141"/>
    </row>
    <row r="65" spans="2:18" ht="27" customHeight="1">
      <c r="P65" s="188"/>
      <c r="R65" s="141"/>
    </row>
    <row r="66" spans="2:18" ht="27" customHeight="1">
      <c r="B66" s="3" t="s">
        <v>127</v>
      </c>
      <c r="P66" s="188"/>
      <c r="R66" s="152"/>
    </row>
    <row r="67" spans="2:18" ht="27" customHeight="1">
      <c r="B67" s="3" t="s">
        <v>128</v>
      </c>
      <c r="P67" s="188"/>
      <c r="R67" s="45"/>
    </row>
    <row r="68" spans="2:18" ht="27" customHeight="1">
      <c r="B68" s="3" t="s">
        <v>129</v>
      </c>
      <c r="P68" s="188"/>
      <c r="R68" s="154"/>
    </row>
    <row r="69" spans="2:18" s="45" customFormat="1" ht="27" customHeight="1">
      <c r="B69" s="3" t="s">
        <v>1113</v>
      </c>
      <c r="P69" s="189"/>
      <c r="Q69" s="5"/>
      <c r="R69" s="155"/>
    </row>
    <row r="70" spans="2:18" s="45" customFormat="1" ht="27" customHeight="1">
      <c r="P70" s="189"/>
      <c r="Q70" s="5"/>
      <c r="R70" s="155"/>
    </row>
    <row r="71" spans="2:18" s="45" customFormat="1" ht="27" customHeight="1">
      <c r="P71" s="189"/>
      <c r="Q71" s="5"/>
      <c r="R71" s="155"/>
    </row>
    <row r="72" spans="2:18" s="45" customFormat="1" ht="27" customHeight="1">
      <c r="P72" s="189"/>
      <c r="Q72" s="5"/>
      <c r="R72" s="155"/>
    </row>
    <row r="73" spans="2:18" s="45" customFormat="1" ht="27" customHeight="1">
      <c r="P73" s="189"/>
      <c r="Q73" s="5"/>
      <c r="R73" s="155"/>
    </row>
    <row r="74" spans="2:18" s="45" customFormat="1" ht="27" customHeight="1">
      <c r="P74" s="189"/>
      <c r="Q74" s="5"/>
      <c r="R74" s="155"/>
    </row>
    <row r="75" spans="2:18" s="45" customFormat="1" ht="27" customHeight="1">
      <c r="P75" s="189"/>
      <c r="Q75" s="5"/>
      <c r="R75" s="155"/>
    </row>
    <row r="76" spans="2:18" s="45" customFormat="1" ht="27" customHeight="1">
      <c r="P76" s="189"/>
      <c r="Q76" s="5"/>
      <c r="R76" s="155"/>
    </row>
    <row r="77" spans="2:18" s="45" customFormat="1" ht="27" customHeight="1">
      <c r="P77" s="189"/>
      <c r="Q77" s="5"/>
      <c r="R77" s="155"/>
    </row>
    <row r="78" spans="2:18" ht="27" customHeight="1">
      <c r="P78" s="188"/>
      <c r="R78" s="45"/>
    </row>
    <row r="79" spans="2:18" ht="27" customHeight="1">
      <c r="P79" s="188"/>
      <c r="R79" s="45"/>
    </row>
    <row r="80" spans="2:18" ht="27" customHeight="1"/>
    <row r="81" spans="1:17" ht="27" customHeight="1"/>
    <row r="82" spans="1:17" ht="27" customHeight="1"/>
    <row r="83" spans="1:17" ht="27" customHeight="1"/>
    <row r="84" spans="1:17" ht="27" customHeight="1"/>
    <row r="85" spans="1:17" ht="26.25" customHeight="1"/>
    <row r="86" spans="1:17" ht="26.25" customHeight="1">
      <c r="A86" s="3" t="s">
        <v>130</v>
      </c>
    </row>
    <row r="87" spans="1:17" ht="26.25" customHeight="1"/>
    <row r="88" spans="1:17" ht="26.25" customHeight="1">
      <c r="A88" s="1293" t="s">
        <v>131</v>
      </c>
      <c r="B88" s="1293"/>
      <c r="C88" s="1293"/>
      <c r="D88" s="1293"/>
      <c r="E88" s="1293"/>
      <c r="F88" s="1293"/>
      <c r="G88" s="1293"/>
      <c r="H88" s="1293"/>
      <c r="I88" s="1293"/>
      <c r="J88" s="1293"/>
      <c r="K88" s="1293"/>
      <c r="L88" s="1293"/>
      <c r="M88" s="1293"/>
      <c r="N88" s="1293"/>
      <c r="O88" s="1293"/>
    </row>
    <row r="89" spans="1:17" ht="26.25" customHeight="1"/>
    <row r="90" spans="1:17" ht="26.25" customHeight="1"/>
    <row r="91" spans="1:17" ht="26.25" customHeight="1">
      <c r="N91" s="150" t="s">
        <v>215</v>
      </c>
    </row>
    <row r="92" spans="1:17">
      <c r="B92" s="156" t="s">
        <v>133</v>
      </c>
      <c r="C92" s="1296" t="s">
        <v>134</v>
      </c>
      <c r="D92" s="1294"/>
      <c r="E92" s="1297"/>
      <c r="F92" s="1294" t="s">
        <v>220</v>
      </c>
      <c r="G92" s="1294"/>
      <c r="H92" s="1294"/>
      <c r="I92" s="1294"/>
      <c r="J92" s="1308" t="s">
        <v>495</v>
      </c>
      <c r="K92" s="1309"/>
      <c r="L92" s="1309"/>
      <c r="M92" s="1309"/>
      <c r="N92" s="157" t="s">
        <v>135</v>
      </c>
    </row>
    <row r="93" spans="1:17">
      <c r="B93" s="158" t="s">
        <v>136</v>
      </c>
      <c r="C93" s="1298"/>
      <c r="D93" s="1295"/>
      <c r="E93" s="1299"/>
      <c r="F93" s="1295"/>
      <c r="G93" s="1295"/>
      <c r="H93" s="1295"/>
      <c r="I93" s="1295"/>
      <c r="J93" s="1309"/>
      <c r="K93" s="1309"/>
      <c r="L93" s="1309"/>
      <c r="M93" s="1309"/>
      <c r="N93" s="159" t="s">
        <v>137</v>
      </c>
    </row>
    <row r="94" spans="1:17" ht="56.25" customHeight="1">
      <c r="B94" s="226" t="s">
        <v>138</v>
      </c>
      <c r="C94" s="1310">
        <f>IF('５.補助対象経費総括表（まとめ）'!C19="","",'５.補助対象経費総括表（まとめ）'!C19)</f>
        <v>0</v>
      </c>
      <c r="D94" s="1310"/>
      <c r="E94" s="1310"/>
      <c r="F94" s="1310">
        <f>IF('５.補助対象経費総括表（まとめ）'!D19="",0,'５.補助対象経費総括表（まとめ）'!D19)</f>
        <v>0</v>
      </c>
      <c r="G94" s="1310"/>
      <c r="H94" s="1310"/>
      <c r="I94" s="1310"/>
      <c r="J94" s="1302">
        <v>0.33333333333333331</v>
      </c>
      <c r="K94" s="1303"/>
      <c r="L94" s="1303"/>
      <c r="M94" s="1304"/>
      <c r="N94" s="609">
        <f>IF(F94="",0,ROUNDDOWN(F94*$J$94,0))</f>
        <v>0</v>
      </c>
      <c r="O94" s="160"/>
    </row>
    <row r="95" spans="1:17" ht="56.25" customHeight="1">
      <c r="B95" s="226" t="s">
        <v>843</v>
      </c>
      <c r="C95" s="1311">
        <f>IF('５.補助対象経費総括表（まとめ）'!C20="","",'５.補助対象経費総括表（まとめ）'!C20)</f>
        <v>0</v>
      </c>
      <c r="D95" s="1311"/>
      <c r="E95" s="1311"/>
      <c r="F95" s="1310">
        <f>IF('５.補助対象経費総括表（まとめ）'!D20="",0,'５.補助対象経費総括表（まとめ）'!D20)</f>
        <v>0</v>
      </c>
      <c r="G95" s="1310"/>
      <c r="H95" s="1310"/>
      <c r="I95" s="1310"/>
      <c r="J95" s="1305"/>
      <c r="K95" s="1306"/>
      <c r="L95" s="1306"/>
      <c r="M95" s="1307"/>
      <c r="N95" s="609">
        <f>IF(F95="",0,ROUNDDOWN(F95*$J$94,0))</f>
        <v>0</v>
      </c>
      <c r="O95" s="160"/>
    </row>
    <row r="96" spans="1:17" ht="56.25" customHeight="1" thickBot="1">
      <c r="A96" s="403"/>
      <c r="B96" s="513" t="s">
        <v>586</v>
      </c>
      <c r="C96" s="1320">
        <f>SUM(C94:E95)</f>
        <v>0</v>
      </c>
      <c r="D96" s="1320"/>
      <c r="E96" s="1320"/>
      <c r="F96" s="1320">
        <f>SUM(F94:I95)</f>
        <v>0</v>
      </c>
      <c r="G96" s="1320"/>
      <c r="H96" s="1320"/>
      <c r="I96" s="1320"/>
      <c r="J96" s="1319" t="s">
        <v>678</v>
      </c>
      <c r="K96" s="1319"/>
      <c r="L96" s="1319"/>
      <c r="M96" s="1319"/>
      <c r="N96" s="618">
        <f>'５.補助対象経費総括表（まとめ）'!F23</f>
        <v>0</v>
      </c>
      <c r="Q96" s="970" t="s">
        <v>1332</v>
      </c>
    </row>
    <row r="97" spans="1:18" ht="93.75" customHeight="1" thickTop="1" thickBot="1">
      <c r="B97" s="514" t="s">
        <v>639</v>
      </c>
      <c r="C97" s="1314" t="s">
        <v>665</v>
      </c>
      <c r="D97" s="1315"/>
      <c r="E97" s="1315"/>
      <c r="F97" s="1314" t="s">
        <v>665</v>
      </c>
      <c r="G97" s="1315"/>
      <c r="H97" s="1315"/>
      <c r="I97" s="1315"/>
      <c r="J97" s="1316" t="s">
        <v>934</v>
      </c>
      <c r="K97" s="1317"/>
      <c r="L97" s="1317"/>
      <c r="M97" s="1318"/>
      <c r="N97" s="610">
        <f>IF('５.補助対象経費総括表（まとめ）'!F24="",0,'５.補助対象経費総括表（まとめ）'!F24)</f>
        <v>0</v>
      </c>
    </row>
    <row r="98" spans="1:18" ht="56.25" customHeight="1" thickTop="1">
      <c r="A98" s="403"/>
      <c r="B98" s="515" t="s">
        <v>88</v>
      </c>
      <c r="C98" s="1321">
        <f>C96</f>
        <v>0</v>
      </c>
      <c r="D98" s="1321"/>
      <c r="E98" s="1321"/>
      <c r="F98" s="1321">
        <f>F96</f>
        <v>0</v>
      </c>
      <c r="G98" s="1321"/>
      <c r="H98" s="1321"/>
      <c r="I98" s="1321"/>
      <c r="J98" s="1322" t="s">
        <v>40</v>
      </c>
      <c r="K98" s="1322"/>
      <c r="L98" s="1322"/>
      <c r="M98" s="1322"/>
      <c r="N98" s="619">
        <f>SUM(N96:N97)</f>
        <v>0</v>
      </c>
    </row>
    <row r="99" spans="1:18" s="45" customFormat="1" ht="26.25" customHeight="1">
      <c r="B99" s="3" t="s">
        <v>649</v>
      </c>
      <c r="P99" s="189"/>
      <c r="Q99" s="5"/>
      <c r="R99" s="3"/>
    </row>
    <row r="100" spans="1:18" s="45" customFormat="1" ht="26.25" customHeight="1">
      <c r="P100" s="189"/>
      <c r="Q100" s="5"/>
      <c r="R100" s="3"/>
    </row>
    <row r="101" spans="1:18" s="45" customFormat="1" ht="26.25" customHeight="1">
      <c r="P101" s="189"/>
      <c r="Q101" s="5"/>
      <c r="R101" s="3"/>
    </row>
    <row r="102" spans="1:18" s="45" customFormat="1" ht="26.25" customHeight="1">
      <c r="P102" s="189"/>
      <c r="Q102" s="5"/>
      <c r="R102" s="3"/>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3" t="s">
        <v>139</v>
      </c>
    </row>
    <row r="124" spans="1:15">
      <c r="A124" s="1293" t="s">
        <v>505</v>
      </c>
      <c r="B124" s="1293"/>
      <c r="C124" s="1293"/>
      <c r="D124" s="1293"/>
      <c r="E124" s="1293"/>
      <c r="F124" s="1293"/>
      <c r="G124" s="1293"/>
      <c r="H124" s="1293"/>
      <c r="I124" s="1293"/>
      <c r="J124" s="1293"/>
      <c r="K124" s="1293"/>
      <c r="L124" s="1293"/>
      <c r="M124" s="1293"/>
      <c r="N124" s="1293"/>
      <c r="O124" s="1293"/>
    </row>
    <row r="128" spans="1:15" ht="25.5" customHeight="1">
      <c r="B128" s="1300" t="s">
        <v>506</v>
      </c>
      <c r="C128" s="1300"/>
      <c r="D128" s="1300"/>
      <c r="E128" s="1300"/>
      <c r="F128" s="1300"/>
      <c r="G128" s="1300"/>
      <c r="H128" s="1300"/>
      <c r="I128" s="1300"/>
      <c r="J128" s="1300"/>
      <c r="K128" s="1300"/>
      <c r="L128" s="1300"/>
      <c r="M128" s="1300"/>
      <c r="N128" s="1300"/>
      <c r="O128" s="161"/>
    </row>
    <row r="129" spans="1:16">
      <c r="B129" s="1300"/>
      <c r="C129" s="1300"/>
      <c r="D129" s="1300"/>
      <c r="E129" s="1300"/>
      <c r="F129" s="1300"/>
      <c r="G129" s="1300"/>
      <c r="H129" s="1300"/>
      <c r="I129" s="1300"/>
      <c r="J129" s="1300"/>
      <c r="K129" s="1300"/>
      <c r="L129" s="1300"/>
      <c r="M129" s="1300"/>
      <c r="N129" s="1300"/>
      <c r="O129" s="161"/>
    </row>
    <row r="130" spans="1:16">
      <c r="B130" s="1300"/>
      <c r="C130" s="1300"/>
      <c r="D130" s="1300"/>
      <c r="E130" s="1300"/>
      <c r="F130" s="1300"/>
      <c r="G130" s="1300"/>
      <c r="H130" s="1300"/>
      <c r="I130" s="1300"/>
      <c r="J130" s="1300"/>
      <c r="K130" s="1300"/>
      <c r="L130" s="1300"/>
      <c r="M130" s="1300"/>
      <c r="N130" s="1300"/>
      <c r="O130" s="161"/>
    </row>
    <row r="132" spans="1:16" ht="21">
      <c r="A132" s="1293" t="s">
        <v>140</v>
      </c>
      <c r="B132" s="1293"/>
      <c r="C132" s="1293"/>
      <c r="D132" s="1293"/>
      <c r="E132" s="1293"/>
      <c r="F132" s="1293"/>
      <c r="G132" s="1293"/>
      <c r="H132" s="1293"/>
      <c r="I132" s="1293"/>
      <c r="J132" s="1293"/>
      <c r="K132" s="1293"/>
      <c r="L132" s="1293"/>
      <c r="M132" s="1293"/>
      <c r="N132" s="1293"/>
      <c r="O132" s="1293"/>
      <c r="P132" s="188"/>
    </row>
    <row r="134" spans="1:16" ht="25.5" customHeight="1">
      <c r="B134" s="1312" t="s">
        <v>507</v>
      </c>
      <c r="C134" s="1312"/>
      <c r="D134" s="1312"/>
      <c r="E134" s="1312"/>
      <c r="F134" s="1312"/>
      <c r="G134" s="1312"/>
      <c r="H134" s="1312"/>
      <c r="I134" s="1312"/>
      <c r="J134" s="1312"/>
      <c r="K134" s="1312"/>
      <c r="L134" s="1312"/>
      <c r="M134" s="1312"/>
      <c r="N134" s="1312"/>
      <c r="O134" s="162"/>
      <c r="P134" s="192"/>
    </row>
    <row r="135" spans="1:16">
      <c r="B135" s="1312"/>
      <c r="C135" s="1312"/>
      <c r="D135" s="1312"/>
      <c r="E135" s="1312"/>
      <c r="F135" s="1312"/>
      <c r="G135" s="1312"/>
      <c r="H135" s="1312"/>
      <c r="I135" s="1312"/>
      <c r="J135" s="1312"/>
      <c r="K135" s="1312"/>
      <c r="L135" s="1312"/>
      <c r="M135" s="1312"/>
      <c r="N135" s="1312"/>
      <c r="O135" s="162"/>
    </row>
    <row r="136" spans="1:16">
      <c r="B136" s="1312"/>
      <c r="C136" s="1312"/>
      <c r="D136" s="1312"/>
      <c r="E136" s="1312"/>
      <c r="F136" s="1312"/>
      <c r="G136" s="1312"/>
      <c r="H136" s="1312"/>
      <c r="I136" s="1312"/>
      <c r="J136" s="1312"/>
      <c r="K136" s="1312"/>
      <c r="L136" s="1312"/>
      <c r="M136" s="1312"/>
      <c r="N136" s="1312"/>
      <c r="O136" s="162"/>
    </row>
    <row r="137" spans="1:16">
      <c r="B137" s="1312"/>
      <c r="C137" s="1312"/>
      <c r="D137" s="1312"/>
      <c r="E137" s="1312"/>
      <c r="F137" s="1312"/>
      <c r="G137" s="1312"/>
      <c r="H137" s="1312"/>
      <c r="I137" s="1312"/>
      <c r="J137" s="1312"/>
      <c r="K137" s="1312"/>
      <c r="L137" s="1312"/>
      <c r="M137" s="1312"/>
      <c r="N137" s="1312"/>
      <c r="O137" s="162"/>
    </row>
    <row r="138" spans="1:16">
      <c r="A138" s="3" t="s">
        <v>29</v>
      </c>
      <c r="B138" s="163"/>
      <c r="C138" s="163"/>
      <c r="D138" s="163"/>
      <c r="E138" s="163"/>
      <c r="F138" s="163"/>
      <c r="G138" s="163"/>
      <c r="H138" s="163"/>
      <c r="I138" s="163"/>
      <c r="J138" s="163"/>
      <c r="K138" s="163"/>
      <c r="L138" s="163"/>
      <c r="M138" s="163"/>
      <c r="N138" s="163"/>
      <c r="O138" s="163"/>
    </row>
    <row r="139" spans="1:16" ht="25.5" customHeight="1">
      <c r="B139" s="1312" t="s">
        <v>508</v>
      </c>
      <c r="C139" s="1312"/>
      <c r="D139" s="1312"/>
      <c r="E139" s="1312"/>
      <c r="F139" s="1312"/>
      <c r="G139" s="1312"/>
      <c r="H139" s="1312"/>
      <c r="I139" s="1312"/>
      <c r="J139" s="1312"/>
      <c r="K139" s="1312"/>
      <c r="L139" s="1312"/>
      <c r="M139" s="1312"/>
      <c r="N139" s="1312"/>
      <c r="O139" s="162"/>
      <c r="P139" s="192"/>
    </row>
    <row r="140" spans="1:16">
      <c r="B140" s="1312"/>
      <c r="C140" s="1312"/>
      <c r="D140" s="1312"/>
      <c r="E140" s="1312"/>
      <c r="F140" s="1312"/>
      <c r="G140" s="1312"/>
      <c r="H140" s="1312"/>
      <c r="I140" s="1312"/>
      <c r="J140" s="1312"/>
      <c r="K140" s="1312"/>
      <c r="L140" s="1312"/>
      <c r="M140" s="1312"/>
      <c r="N140" s="1312"/>
      <c r="O140" s="162"/>
    </row>
    <row r="141" spans="1:16">
      <c r="B141" s="1312"/>
      <c r="C141" s="1312"/>
      <c r="D141" s="1312"/>
      <c r="E141" s="1312"/>
      <c r="F141" s="1312"/>
      <c r="G141" s="1312"/>
      <c r="H141" s="1312"/>
      <c r="I141" s="1312"/>
      <c r="J141" s="1312"/>
      <c r="K141" s="1312"/>
      <c r="L141" s="1312"/>
      <c r="M141" s="1312"/>
      <c r="N141" s="1312"/>
      <c r="O141" s="163"/>
    </row>
    <row r="142" spans="1:16">
      <c r="B142" s="1312"/>
      <c r="C142" s="1312"/>
      <c r="D142" s="1312"/>
      <c r="E142" s="1312"/>
      <c r="F142" s="1312"/>
      <c r="G142" s="1312"/>
      <c r="H142" s="1312"/>
      <c r="I142" s="1312"/>
      <c r="J142" s="1312"/>
      <c r="K142" s="1312"/>
      <c r="L142" s="1312"/>
      <c r="M142" s="1312"/>
      <c r="N142" s="1312"/>
      <c r="O142" s="163"/>
    </row>
    <row r="143" spans="1:16" ht="25.5" customHeight="1">
      <c r="B143" s="162"/>
      <c r="C143" s="162"/>
      <c r="D143" s="162"/>
      <c r="E143" s="162"/>
      <c r="F143" s="162"/>
      <c r="G143" s="162"/>
      <c r="H143" s="162"/>
      <c r="I143" s="162"/>
      <c r="J143" s="162"/>
      <c r="K143" s="162"/>
      <c r="L143" s="162"/>
      <c r="M143" s="162"/>
      <c r="N143" s="162"/>
      <c r="O143" s="162"/>
      <c r="P143" s="192"/>
    </row>
    <row r="144" spans="1:16">
      <c r="B144" s="1312" t="s">
        <v>509</v>
      </c>
      <c r="C144" s="1312"/>
      <c r="D144" s="1312"/>
      <c r="E144" s="1312"/>
      <c r="F144" s="1312"/>
      <c r="G144" s="1312"/>
      <c r="H144" s="1312"/>
      <c r="I144" s="1312"/>
      <c r="J144" s="1312"/>
      <c r="K144" s="1312"/>
      <c r="L144" s="1312"/>
      <c r="M144" s="1312"/>
      <c r="N144" s="1312"/>
      <c r="O144" s="162"/>
    </row>
    <row r="145" spans="2:16">
      <c r="B145" s="1312"/>
      <c r="C145" s="1312"/>
      <c r="D145" s="1312"/>
      <c r="E145" s="1312"/>
      <c r="F145" s="1312"/>
      <c r="G145" s="1312"/>
      <c r="H145" s="1312"/>
      <c r="I145" s="1312"/>
      <c r="J145" s="1312"/>
      <c r="K145" s="1312"/>
      <c r="L145" s="1312"/>
      <c r="M145" s="1312"/>
      <c r="N145" s="1312"/>
      <c r="O145" s="163"/>
    </row>
    <row r="146" spans="2:16">
      <c r="B146" s="1312"/>
      <c r="C146" s="1312"/>
      <c r="D146" s="1312"/>
      <c r="E146" s="1312"/>
      <c r="F146" s="1312"/>
      <c r="G146" s="1312"/>
      <c r="H146" s="1312"/>
      <c r="I146" s="1312"/>
      <c r="J146" s="1312"/>
      <c r="K146" s="1312"/>
      <c r="L146" s="1312"/>
      <c r="M146" s="1312"/>
      <c r="N146" s="1312"/>
      <c r="O146" s="163"/>
    </row>
    <row r="147" spans="2:16" ht="25.5" customHeight="1">
      <c r="B147" s="1312"/>
      <c r="C147" s="1312"/>
      <c r="D147" s="1312"/>
      <c r="E147" s="1312"/>
      <c r="F147" s="1312"/>
      <c r="G147" s="1312"/>
      <c r="H147" s="1312"/>
      <c r="I147" s="1312"/>
      <c r="J147" s="1312"/>
      <c r="K147" s="1312"/>
      <c r="L147" s="1312"/>
      <c r="M147" s="1312"/>
      <c r="N147" s="1312"/>
      <c r="O147" s="162"/>
      <c r="P147" s="188"/>
    </row>
    <row r="148" spans="2:16">
      <c r="B148" s="162"/>
      <c r="C148" s="162"/>
      <c r="D148" s="162"/>
      <c r="E148" s="162"/>
      <c r="F148" s="162"/>
      <c r="G148" s="162"/>
      <c r="H148" s="162"/>
      <c r="I148" s="162"/>
      <c r="J148" s="162"/>
      <c r="K148" s="162"/>
      <c r="L148" s="162"/>
      <c r="M148" s="162"/>
      <c r="N148" s="162"/>
      <c r="O148" s="162"/>
    </row>
    <row r="149" spans="2:16" ht="25.5" customHeight="1">
      <c r="B149" s="1312" t="s">
        <v>510</v>
      </c>
      <c r="C149" s="1312"/>
      <c r="D149" s="1312"/>
      <c r="E149" s="1312"/>
      <c r="F149" s="1312"/>
      <c r="G149" s="1312"/>
      <c r="H149" s="1312"/>
      <c r="I149" s="1312"/>
      <c r="J149" s="1312"/>
      <c r="K149" s="1312"/>
      <c r="L149" s="1312"/>
      <c r="M149" s="1312"/>
      <c r="N149" s="1312"/>
    </row>
    <row r="150" spans="2:16" ht="25.5" customHeight="1">
      <c r="B150" s="1312"/>
      <c r="C150" s="1312"/>
      <c r="D150" s="1312"/>
      <c r="E150" s="1312"/>
      <c r="F150" s="1312"/>
      <c r="G150" s="1312"/>
      <c r="H150" s="1312"/>
      <c r="I150" s="1312"/>
      <c r="J150" s="1312"/>
      <c r="K150" s="1312"/>
      <c r="L150" s="1312"/>
      <c r="M150" s="1312"/>
      <c r="N150" s="1312"/>
    </row>
    <row r="151" spans="2:16" ht="25.5" customHeight="1">
      <c r="B151" s="1312"/>
      <c r="C151" s="1312"/>
      <c r="D151" s="1312"/>
      <c r="E151" s="1312"/>
      <c r="F151" s="1312"/>
      <c r="G151" s="1312"/>
      <c r="H151" s="1312"/>
      <c r="I151" s="1312"/>
      <c r="J151" s="1312"/>
      <c r="K151" s="1312"/>
      <c r="L151" s="1312"/>
      <c r="M151" s="1312"/>
      <c r="N151" s="1312"/>
    </row>
    <row r="152" spans="2:16" ht="25.5" customHeight="1">
      <c r="B152" s="1312"/>
      <c r="C152" s="1312"/>
      <c r="D152" s="1312"/>
      <c r="E152" s="1312"/>
      <c r="F152" s="1312"/>
      <c r="G152" s="1312"/>
      <c r="H152" s="1312"/>
      <c r="I152" s="1312"/>
      <c r="J152" s="1312"/>
      <c r="K152" s="1312"/>
      <c r="L152" s="1312"/>
      <c r="M152" s="1312"/>
      <c r="N152" s="1312"/>
    </row>
    <row r="153" spans="2:16" ht="25.5" customHeight="1"/>
    <row r="154" spans="2:16" ht="25.5" customHeight="1"/>
    <row r="155" spans="2:16" ht="25.5" customHeight="1"/>
    <row r="156" spans="2:16" ht="25.5" customHeight="1"/>
    <row r="157" spans="2:16" ht="25.5" customHeight="1"/>
    <row r="158" spans="2:16" ht="25.5" customHeight="1"/>
    <row r="159" spans="2:16" ht="25.5" customHeight="1"/>
    <row r="160" spans="2:16" ht="25.5" customHeight="1"/>
    <row r="161" spans="1:18" ht="25.5" customHeight="1"/>
    <row r="162" spans="1:18" ht="25.5" customHeight="1"/>
    <row r="165" spans="1:18" ht="26.25" customHeight="1">
      <c r="Q165" s="966" t="s">
        <v>378</v>
      </c>
      <c r="R165" s="164"/>
    </row>
    <row r="166" spans="1:18" ht="26.25" customHeight="1">
      <c r="A166" s="3" t="s">
        <v>141</v>
      </c>
      <c r="Q166" s="966" t="s">
        <v>322</v>
      </c>
      <c r="R166" s="164"/>
    </row>
    <row r="167" spans="1:18" s="43" customFormat="1" ht="26.25" customHeight="1">
      <c r="L167" s="1313" t="str">
        <f>IF(入力シート!F14="","",入力シート!F14)</f>
        <v/>
      </c>
      <c r="M167" s="1313"/>
      <c r="N167" s="1313"/>
      <c r="Q167" s="966" t="s">
        <v>358</v>
      </c>
      <c r="R167" s="45"/>
    </row>
    <row r="168" spans="1:18" ht="26.25" customHeight="1">
      <c r="A168" s="1293" t="s">
        <v>354</v>
      </c>
      <c r="B168" s="1293"/>
      <c r="C168" s="1293"/>
      <c r="D168" s="1293"/>
      <c r="E168" s="1293"/>
      <c r="F168" s="1293"/>
      <c r="G168" s="1293"/>
      <c r="H168" s="1293"/>
      <c r="I168" s="1293"/>
      <c r="J168" s="1293"/>
      <c r="K168" s="1293"/>
      <c r="L168" s="1293"/>
      <c r="M168" s="1293"/>
      <c r="N168" s="1293"/>
      <c r="O168" s="1293"/>
      <c r="Q168" s="967"/>
      <c r="R168" s="45"/>
    </row>
    <row r="169" spans="1:18" s="109" customFormat="1" ht="26.25" customHeight="1">
      <c r="A169" s="3"/>
      <c r="B169" s="3"/>
      <c r="C169" s="3"/>
      <c r="D169" s="3"/>
      <c r="E169" s="3"/>
      <c r="F169" s="3"/>
      <c r="G169" s="3"/>
      <c r="H169" s="3"/>
      <c r="I169" s="3"/>
      <c r="J169" s="3"/>
      <c r="K169" s="3"/>
      <c r="L169" s="3"/>
      <c r="M169" s="3"/>
      <c r="N169" s="3"/>
      <c r="O169" s="3"/>
      <c r="Q169" s="967"/>
      <c r="R169" s="45"/>
    </row>
    <row r="170" spans="1:18" ht="26.25" customHeight="1">
      <c r="A170" s="109"/>
      <c r="B170" s="1301" t="s">
        <v>142</v>
      </c>
      <c r="C170" s="1301" t="s">
        <v>143</v>
      </c>
      <c r="D170" s="1301" t="s">
        <v>144</v>
      </c>
      <c r="E170" s="1301"/>
      <c r="F170" s="1301"/>
      <c r="G170" s="1301"/>
      <c r="H170" s="1301" t="s">
        <v>145</v>
      </c>
      <c r="I170" s="1301"/>
      <c r="J170" s="1301"/>
      <c r="K170" s="1301"/>
      <c r="L170" s="1301"/>
      <c r="M170" s="1301"/>
      <c r="N170" s="1301" t="s">
        <v>5</v>
      </c>
      <c r="Q170" s="971"/>
      <c r="R170" s="165"/>
    </row>
    <row r="171" spans="1:18" ht="26.25" customHeight="1">
      <c r="A171" s="109"/>
      <c r="B171" s="1301"/>
      <c r="C171" s="1301"/>
      <c r="D171" s="166" t="s">
        <v>146</v>
      </c>
      <c r="E171" s="166" t="s">
        <v>114</v>
      </c>
      <c r="F171" s="166" t="s">
        <v>115</v>
      </c>
      <c r="G171" s="166" t="s">
        <v>126</v>
      </c>
      <c r="H171" s="1301"/>
      <c r="I171" s="1301"/>
      <c r="J171" s="1301"/>
      <c r="K171" s="1301"/>
      <c r="L171" s="1301"/>
      <c r="M171" s="1301"/>
      <c r="N171" s="1301"/>
      <c r="Q171" s="971"/>
      <c r="R171" s="165"/>
    </row>
    <row r="172" spans="1:18" ht="26.25" customHeight="1">
      <c r="A172" s="10"/>
      <c r="B172" s="125"/>
      <c r="C172" s="125"/>
      <c r="D172" s="107"/>
      <c r="E172" s="108"/>
      <c r="F172" s="108"/>
      <c r="G172" s="108"/>
      <c r="H172" s="1292"/>
      <c r="I172" s="1292"/>
      <c r="J172" s="1292"/>
      <c r="K172" s="1292"/>
      <c r="L172" s="1292"/>
      <c r="M172" s="1292"/>
      <c r="N172" s="125"/>
      <c r="O172" s="10"/>
      <c r="Q172" s="966" t="s">
        <v>147</v>
      </c>
      <c r="R172" s="45"/>
    </row>
    <row r="173" spans="1:18" ht="26.25" customHeight="1">
      <c r="A173" s="10"/>
      <c r="B173" s="125"/>
      <c r="C173" s="125"/>
      <c r="D173" s="107"/>
      <c r="E173" s="108"/>
      <c r="F173" s="108"/>
      <c r="G173" s="108"/>
      <c r="H173" s="1292"/>
      <c r="I173" s="1292"/>
      <c r="J173" s="1292"/>
      <c r="K173" s="1292"/>
      <c r="L173" s="1292"/>
      <c r="M173" s="1292"/>
      <c r="N173" s="125"/>
      <c r="O173" s="10"/>
      <c r="Q173" s="966" t="s">
        <v>221</v>
      </c>
      <c r="R173" s="45"/>
    </row>
    <row r="174" spans="1:18" ht="26.25" customHeight="1">
      <c r="A174" s="10"/>
      <c r="B174" s="125"/>
      <c r="C174" s="125"/>
      <c r="D174" s="107"/>
      <c r="E174" s="108"/>
      <c r="F174" s="108"/>
      <c r="G174" s="108"/>
      <c r="H174" s="1292"/>
      <c r="I174" s="1292"/>
      <c r="J174" s="1292"/>
      <c r="K174" s="1292"/>
      <c r="L174" s="1292"/>
      <c r="M174" s="1292"/>
      <c r="N174" s="125"/>
      <c r="Q174" s="966" t="s">
        <v>325</v>
      </c>
      <c r="R174" s="45"/>
    </row>
    <row r="175" spans="1:18" ht="26.25" customHeight="1">
      <c r="B175" s="125"/>
      <c r="C175" s="125"/>
      <c r="D175" s="107"/>
      <c r="E175" s="108"/>
      <c r="F175" s="108"/>
      <c r="G175" s="108"/>
      <c r="H175" s="1292"/>
      <c r="I175" s="1292"/>
      <c r="J175" s="1292"/>
      <c r="K175" s="1292"/>
      <c r="L175" s="1292"/>
      <c r="M175" s="1292"/>
      <c r="N175" s="125"/>
    </row>
    <row r="176" spans="1:18" ht="26.25" customHeight="1">
      <c r="B176" s="125"/>
      <c r="C176" s="125"/>
      <c r="D176" s="107"/>
      <c r="E176" s="108"/>
      <c r="F176" s="108"/>
      <c r="G176" s="108"/>
      <c r="H176" s="1292"/>
      <c r="I176" s="1292"/>
      <c r="J176" s="1292"/>
      <c r="K176" s="1292"/>
      <c r="L176" s="1292"/>
      <c r="M176" s="1292"/>
      <c r="N176" s="125"/>
    </row>
    <row r="177" spans="2:14" ht="26.25" customHeight="1">
      <c r="B177" s="125"/>
      <c r="C177" s="125"/>
      <c r="D177" s="107"/>
      <c r="E177" s="108"/>
      <c r="F177" s="108"/>
      <c r="G177" s="108"/>
      <c r="H177" s="1292"/>
      <c r="I177" s="1292"/>
      <c r="J177" s="1292"/>
      <c r="K177" s="1292"/>
      <c r="L177" s="1292"/>
      <c r="M177" s="1292"/>
      <c r="N177" s="125"/>
    </row>
    <row r="178" spans="2:14" ht="26.25" customHeight="1">
      <c r="B178" s="125"/>
      <c r="C178" s="125"/>
      <c r="D178" s="107"/>
      <c r="E178" s="108"/>
      <c r="F178" s="108"/>
      <c r="G178" s="108"/>
      <c r="H178" s="1292"/>
      <c r="I178" s="1292"/>
      <c r="J178" s="1292"/>
      <c r="K178" s="1292"/>
      <c r="L178" s="1292"/>
      <c r="M178" s="1292"/>
      <c r="N178" s="125"/>
    </row>
    <row r="179" spans="2:14" ht="26.25" customHeight="1">
      <c r="B179" s="125"/>
      <c r="C179" s="125"/>
      <c r="D179" s="107"/>
      <c r="E179" s="108"/>
      <c r="F179" s="108"/>
      <c r="G179" s="108"/>
      <c r="H179" s="1292"/>
      <c r="I179" s="1292"/>
      <c r="J179" s="1292"/>
      <c r="K179" s="1292"/>
      <c r="L179" s="1292"/>
      <c r="M179" s="1292"/>
      <c r="N179" s="125"/>
    </row>
    <row r="180" spans="2:14" ht="26.25" customHeight="1">
      <c r="B180" s="125"/>
      <c r="C180" s="125"/>
      <c r="D180" s="107"/>
      <c r="E180" s="108"/>
      <c r="F180" s="108"/>
      <c r="G180" s="108"/>
      <c r="H180" s="1292"/>
      <c r="I180" s="1292"/>
      <c r="J180" s="1292"/>
      <c r="K180" s="1292"/>
      <c r="L180" s="1292"/>
      <c r="M180" s="1292"/>
      <c r="N180" s="125"/>
    </row>
    <row r="181" spans="2:14" ht="26.25" customHeight="1">
      <c r="B181" s="125"/>
      <c r="C181" s="125"/>
      <c r="D181" s="107"/>
      <c r="E181" s="108"/>
      <c r="F181" s="108"/>
      <c r="G181" s="108"/>
      <c r="H181" s="1292"/>
      <c r="I181" s="1292"/>
      <c r="J181" s="1292"/>
      <c r="K181" s="1292"/>
      <c r="L181" s="1292"/>
      <c r="M181" s="1292"/>
      <c r="N181" s="125"/>
    </row>
    <row r="182" spans="2:14" ht="26.25" customHeight="1">
      <c r="B182" s="125"/>
      <c r="C182" s="125"/>
      <c r="D182" s="107"/>
      <c r="E182" s="108"/>
      <c r="F182" s="108"/>
      <c r="G182" s="108"/>
      <c r="H182" s="1292"/>
      <c r="I182" s="1292"/>
      <c r="J182" s="1292"/>
      <c r="K182" s="1292"/>
      <c r="L182" s="1292"/>
      <c r="M182" s="1292"/>
      <c r="N182" s="125"/>
    </row>
    <row r="183" spans="2:14" ht="26.25" customHeight="1">
      <c r="B183" s="125"/>
      <c r="C183" s="125"/>
      <c r="D183" s="107"/>
      <c r="E183" s="108"/>
      <c r="F183" s="108"/>
      <c r="G183" s="108"/>
      <c r="H183" s="1292"/>
      <c r="I183" s="1292"/>
      <c r="J183" s="1292"/>
      <c r="K183" s="1292"/>
      <c r="L183" s="1292"/>
      <c r="M183" s="1292"/>
      <c r="N183" s="125"/>
    </row>
    <row r="184" spans="2:14" ht="26.25" customHeight="1">
      <c r="B184" s="125"/>
      <c r="C184" s="125"/>
      <c r="D184" s="107"/>
      <c r="E184" s="108"/>
      <c r="F184" s="108"/>
      <c r="G184" s="108"/>
      <c r="H184" s="1292"/>
      <c r="I184" s="1292"/>
      <c r="J184" s="1292"/>
      <c r="K184" s="1292"/>
      <c r="L184" s="1292"/>
      <c r="M184" s="1292"/>
      <c r="N184" s="125"/>
    </row>
    <row r="185" spans="2:14" ht="26.25" customHeight="1">
      <c r="B185" s="125"/>
      <c r="C185" s="125"/>
      <c r="D185" s="107"/>
      <c r="E185" s="108"/>
      <c r="F185" s="108"/>
      <c r="G185" s="108"/>
      <c r="H185" s="1292"/>
      <c r="I185" s="1292"/>
      <c r="J185" s="1292"/>
      <c r="K185" s="1292"/>
      <c r="L185" s="1292"/>
      <c r="M185" s="1292"/>
      <c r="N185" s="125"/>
    </row>
    <row r="186" spans="2:14" ht="26.25" customHeight="1">
      <c r="B186" s="125"/>
      <c r="C186" s="125"/>
      <c r="D186" s="107"/>
      <c r="E186" s="108"/>
      <c r="F186" s="108"/>
      <c r="G186" s="108"/>
      <c r="H186" s="1292"/>
      <c r="I186" s="1292"/>
      <c r="J186" s="1292"/>
      <c r="K186" s="1292"/>
      <c r="L186" s="1292"/>
      <c r="M186" s="1292"/>
      <c r="N186" s="125"/>
    </row>
    <row r="187" spans="2:14" ht="26.25" customHeight="1">
      <c r="B187" s="125"/>
      <c r="C187" s="125"/>
      <c r="D187" s="107"/>
      <c r="E187" s="108"/>
      <c r="F187" s="108"/>
      <c r="G187" s="108"/>
      <c r="H187" s="1292"/>
      <c r="I187" s="1292"/>
      <c r="J187" s="1292"/>
      <c r="K187" s="1292"/>
      <c r="L187" s="1292"/>
      <c r="M187" s="1292"/>
      <c r="N187" s="125"/>
    </row>
    <row r="188" spans="2:14" ht="26.25" customHeight="1">
      <c r="B188" s="125"/>
      <c r="C188" s="125"/>
      <c r="D188" s="107"/>
      <c r="E188" s="108"/>
      <c r="F188" s="108"/>
      <c r="G188" s="108"/>
      <c r="H188" s="1292"/>
      <c r="I188" s="1292"/>
      <c r="J188" s="1292"/>
      <c r="K188" s="1292"/>
      <c r="L188" s="1292"/>
      <c r="M188" s="1292"/>
      <c r="N188" s="125"/>
    </row>
    <row r="189" spans="2:14" ht="26.25" customHeight="1">
      <c r="B189" s="125"/>
      <c r="C189" s="125"/>
      <c r="D189" s="107"/>
      <c r="E189" s="108"/>
      <c r="F189" s="108"/>
      <c r="G189" s="108"/>
      <c r="H189" s="1292"/>
      <c r="I189" s="1292"/>
      <c r="J189" s="1292"/>
      <c r="K189" s="1292"/>
      <c r="L189" s="1292"/>
      <c r="M189" s="1292"/>
      <c r="N189" s="125"/>
    </row>
    <row r="190" spans="2:14" ht="26.25" customHeight="1">
      <c r="B190" s="125"/>
      <c r="C190" s="125"/>
      <c r="D190" s="107"/>
      <c r="E190" s="108"/>
      <c r="F190" s="108"/>
      <c r="G190" s="108"/>
      <c r="H190" s="1292"/>
      <c r="I190" s="1292"/>
      <c r="J190" s="1292"/>
      <c r="K190" s="1292"/>
      <c r="L190" s="1292"/>
      <c r="M190" s="1292"/>
      <c r="N190" s="125"/>
    </row>
    <row r="191" spans="2:14" ht="26.25" customHeight="1">
      <c r="B191" s="125"/>
      <c r="C191" s="125"/>
      <c r="D191" s="107"/>
      <c r="E191" s="108"/>
      <c r="F191" s="108"/>
      <c r="G191" s="108"/>
      <c r="H191" s="1292"/>
      <c r="I191" s="1292"/>
      <c r="J191" s="1292"/>
      <c r="K191" s="1292"/>
      <c r="L191" s="1292"/>
      <c r="M191" s="1292"/>
      <c r="N191" s="125"/>
    </row>
    <row r="192" spans="2:14" ht="26.25" customHeight="1">
      <c r="B192" s="125"/>
      <c r="C192" s="125"/>
      <c r="D192" s="107"/>
      <c r="E192" s="108"/>
      <c r="F192" s="108"/>
      <c r="G192" s="108"/>
      <c r="H192" s="1292"/>
      <c r="I192" s="1292"/>
      <c r="J192" s="1292"/>
      <c r="K192" s="1292"/>
      <c r="L192" s="1292"/>
      <c r="M192" s="1292"/>
      <c r="N192" s="125"/>
    </row>
    <row r="193" spans="2:18" ht="26.25" customHeight="1">
      <c r="B193" s="125"/>
      <c r="C193" s="125"/>
      <c r="D193" s="107"/>
      <c r="E193" s="108"/>
      <c r="F193" s="108"/>
      <c r="G193" s="108"/>
      <c r="H193" s="1292"/>
      <c r="I193" s="1292"/>
      <c r="J193" s="1292"/>
      <c r="K193" s="1292"/>
      <c r="L193" s="1292"/>
      <c r="M193" s="1292"/>
      <c r="N193" s="125"/>
    </row>
    <row r="194" spans="2:18" ht="26.25" customHeight="1">
      <c r="B194" s="125"/>
      <c r="C194" s="125"/>
      <c r="D194" s="107"/>
      <c r="E194" s="108"/>
      <c r="F194" s="108"/>
      <c r="G194" s="108"/>
      <c r="H194" s="1292"/>
      <c r="I194" s="1292"/>
      <c r="J194" s="1292"/>
      <c r="K194" s="1292"/>
      <c r="L194" s="1292"/>
      <c r="M194" s="1292"/>
      <c r="N194" s="125"/>
    </row>
    <row r="195" spans="2:18" ht="26.25" customHeight="1">
      <c r="B195" s="125"/>
      <c r="C195" s="125"/>
      <c r="D195" s="107"/>
      <c r="E195" s="108"/>
      <c r="F195" s="108"/>
      <c r="G195" s="108"/>
      <c r="H195" s="1292"/>
      <c r="I195" s="1292"/>
      <c r="J195" s="1292"/>
      <c r="K195" s="1292"/>
      <c r="L195" s="1292"/>
      <c r="M195" s="1292"/>
      <c r="N195" s="125"/>
    </row>
    <row r="196" spans="2:18" ht="26.25" customHeight="1">
      <c r="B196" s="125"/>
      <c r="C196" s="125"/>
      <c r="D196" s="107"/>
      <c r="E196" s="108"/>
      <c r="F196" s="108"/>
      <c r="G196" s="108"/>
      <c r="H196" s="1292"/>
      <c r="I196" s="1292"/>
      <c r="J196" s="1292"/>
      <c r="K196" s="1292"/>
      <c r="L196" s="1292"/>
      <c r="M196" s="1292"/>
      <c r="N196" s="125"/>
    </row>
    <row r="197" spans="2:18" ht="26.25" customHeight="1"/>
    <row r="198" spans="2:18" ht="26.25" customHeight="1">
      <c r="B198" s="1312" t="s">
        <v>355</v>
      </c>
      <c r="C198" s="1312"/>
      <c r="D198" s="1312"/>
      <c r="E198" s="1312"/>
      <c r="F198" s="1312"/>
      <c r="G198" s="1312"/>
      <c r="H198" s="1312"/>
      <c r="I198" s="1312"/>
      <c r="J198" s="1312"/>
      <c r="K198" s="1312"/>
      <c r="L198" s="1312"/>
      <c r="M198" s="1312"/>
      <c r="N198" s="1312"/>
      <c r="O198" s="1312"/>
    </row>
    <row r="199" spans="2:18" ht="26.25" customHeight="1">
      <c r="B199" s="1312"/>
      <c r="C199" s="1312"/>
      <c r="D199" s="1312"/>
      <c r="E199" s="1312"/>
      <c r="F199" s="1312"/>
      <c r="G199" s="1312"/>
      <c r="H199" s="1312"/>
      <c r="I199" s="1312"/>
      <c r="J199" s="1312"/>
      <c r="K199" s="1312"/>
      <c r="L199" s="1312"/>
      <c r="M199" s="1312"/>
      <c r="N199" s="1312"/>
      <c r="O199" s="1312"/>
    </row>
    <row r="200" spans="2:18" ht="26.25" customHeight="1">
      <c r="B200" s="1312" t="s">
        <v>357</v>
      </c>
      <c r="C200" s="1312"/>
      <c r="D200" s="1312"/>
      <c r="E200" s="1312"/>
      <c r="F200" s="1312"/>
      <c r="G200" s="1312"/>
      <c r="H200" s="1312"/>
      <c r="I200" s="1312"/>
      <c r="J200" s="1312"/>
      <c r="K200" s="1312"/>
      <c r="L200" s="1312"/>
      <c r="M200" s="1312"/>
      <c r="N200" s="1312"/>
      <c r="O200" s="1312"/>
    </row>
    <row r="201" spans="2:18" ht="26.25" customHeight="1">
      <c r="B201" s="1312"/>
      <c r="C201" s="1312"/>
      <c r="D201" s="1312"/>
      <c r="E201" s="1312"/>
      <c r="F201" s="1312"/>
      <c r="G201" s="1312"/>
      <c r="H201" s="1312"/>
      <c r="I201" s="1312"/>
      <c r="J201" s="1312"/>
      <c r="K201" s="1312"/>
      <c r="L201" s="1312"/>
      <c r="M201" s="1312"/>
      <c r="N201" s="1312"/>
      <c r="O201" s="1312"/>
    </row>
    <row r="202" spans="2:18" ht="26.25" customHeight="1">
      <c r="B202" s="1312"/>
      <c r="C202" s="1312"/>
      <c r="D202" s="1312"/>
      <c r="E202" s="1312"/>
      <c r="F202" s="1312"/>
      <c r="G202" s="1312"/>
      <c r="H202" s="1312"/>
      <c r="I202" s="1312"/>
      <c r="J202" s="1312"/>
      <c r="K202" s="1312"/>
      <c r="L202" s="1312"/>
      <c r="M202" s="1312"/>
      <c r="N202" s="1312"/>
      <c r="O202" s="1312"/>
    </row>
    <row r="203" spans="2:18" ht="26.25" customHeight="1">
      <c r="B203" s="162"/>
      <c r="C203" s="162"/>
      <c r="D203" s="162"/>
      <c r="E203" s="162"/>
      <c r="F203" s="162"/>
      <c r="G203" s="162"/>
      <c r="H203" s="162"/>
      <c r="I203" s="162"/>
      <c r="J203" s="162"/>
      <c r="K203" s="162"/>
      <c r="L203" s="162"/>
      <c r="M203" s="162"/>
      <c r="N203" s="162"/>
      <c r="O203" s="162"/>
    </row>
    <row r="204" spans="2:18" ht="26.25" customHeight="1">
      <c r="B204" s="162"/>
      <c r="C204" s="162"/>
      <c r="D204" s="162"/>
      <c r="E204" s="162"/>
      <c r="F204" s="162"/>
      <c r="G204" s="162"/>
      <c r="H204" s="162"/>
      <c r="I204" s="162"/>
      <c r="J204" s="162"/>
      <c r="K204" s="162"/>
      <c r="L204" s="162"/>
      <c r="M204" s="162"/>
      <c r="N204" s="162"/>
      <c r="O204" s="162"/>
    </row>
    <row r="205" spans="2:18" ht="26.25" customHeight="1">
      <c r="B205" s="162"/>
      <c r="C205" s="162"/>
      <c r="D205" s="162"/>
      <c r="E205" s="162"/>
      <c r="F205" s="162"/>
      <c r="G205" s="162"/>
      <c r="H205" s="162"/>
      <c r="I205" s="162"/>
      <c r="J205" s="162"/>
      <c r="K205" s="162"/>
      <c r="L205" s="162"/>
      <c r="M205" s="162"/>
      <c r="N205" s="162"/>
      <c r="O205" s="162"/>
    </row>
    <row r="206" spans="2:18" ht="26.25" customHeight="1">
      <c r="B206" s="162"/>
      <c r="C206" s="162"/>
      <c r="D206" s="162"/>
      <c r="E206" s="162"/>
      <c r="F206" s="162"/>
      <c r="G206" s="162"/>
      <c r="H206" s="162"/>
      <c r="I206" s="162"/>
      <c r="J206" s="162"/>
      <c r="K206" s="162"/>
      <c r="L206" s="162"/>
      <c r="M206" s="162"/>
      <c r="N206" s="162"/>
      <c r="O206" s="162"/>
    </row>
    <row r="207" spans="2:18" ht="26.25" customHeight="1" collapsed="1">
      <c r="C207" s="162"/>
      <c r="D207" s="162"/>
      <c r="E207" s="162"/>
      <c r="F207" s="162"/>
      <c r="G207" s="162"/>
      <c r="H207" s="162"/>
      <c r="I207" s="162"/>
      <c r="J207" s="162"/>
      <c r="K207" s="162"/>
      <c r="L207" s="162"/>
      <c r="M207" s="162"/>
      <c r="N207" s="162"/>
      <c r="O207" s="162"/>
      <c r="Q207" s="966" t="s">
        <v>322</v>
      </c>
    </row>
    <row r="208" spans="2:18" ht="26.25" hidden="1" customHeight="1" outlineLevel="1">
      <c r="Q208" s="966" t="s">
        <v>322</v>
      </c>
      <c r="R208" s="164"/>
    </row>
    <row r="209" spans="1:18" ht="26.25" hidden="1" customHeight="1" outlineLevel="1">
      <c r="A209" s="3" t="s">
        <v>141</v>
      </c>
      <c r="Q209" s="966" t="s">
        <v>358</v>
      </c>
      <c r="R209" s="164"/>
    </row>
    <row r="210" spans="1:18" s="43" customFormat="1" ht="26.25" hidden="1" customHeight="1" outlineLevel="1">
      <c r="L210" s="1313" t="str">
        <f>IF(入力シート!F14="","",入力シート!F14)</f>
        <v/>
      </c>
      <c r="M210" s="1313"/>
      <c r="N210" s="1313"/>
      <c r="Q210" s="967"/>
      <c r="R210" s="45"/>
    </row>
    <row r="211" spans="1:18" ht="26.25" hidden="1" customHeight="1" outlineLevel="1">
      <c r="A211" s="1293" t="s">
        <v>354</v>
      </c>
      <c r="B211" s="1293"/>
      <c r="C211" s="1293"/>
      <c r="D211" s="1293"/>
      <c r="E211" s="1293"/>
      <c r="F211" s="1293"/>
      <c r="G211" s="1293"/>
      <c r="H211" s="1293"/>
      <c r="I211" s="1293"/>
      <c r="J211" s="1293"/>
      <c r="K211" s="1293"/>
      <c r="L211" s="1293"/>
      <c r="M211" s="1293"/>
      <c r="N211" s="1293"/>
      <c r="O211" s="1293"/>
      <c r="Q211" s="967"/>
      <c r="R211" s="45"/>
    </row>
    <row r="212" spans="1:18" s="109" customFormat="1" ht="26.25" hidden="1" customHeight="1" outlineLevel="1">
      <c r="A212" s="3"/>
      <c r="B212" s="3"/>
      <c r="C212" s="3"/>
      <c r="D212" s="3"/>
      <c r="E212" s="3"/>
      <c r="F212" s="3"/>
      <c r="G212" s="3"/>
      <c r="H212" s="3"/>
      <c r="I212" s="3"/>
      <c r="J212" s="3"/>
      <c r="K212" s="3"/>
      <c r="L212" s="3"/>
      <c r="M212" s="3"/>
      <c r="N212" s="3"/>
      <c r="O212" s="3"/>
      <c r="Q212" s="967"/>
      <c r="R212" s="45"/>
    </row>
    <row r="213" spans="1:18" ht="26.25" hidden="1" customHeight="1" outlineLevel="1">
      <c r="A213" s="109"/>
      <c r="B213" s="1301" t="s">
        <v>142</v>
      </c>
      <c r="C213" s="1301" t="s">
        <v>143</v>
      </c>
      <c r="D213" s="1301" t="s">
        <v>144</v>
      </c>
      <c r="E213" s="1301"/>
      <c r="F213" s="1301"/>
      <c r="G213" s="1301"/>
      <c r="H213" s="1301" t="s">
        <v>145</v>
      </c>
      <c r="I213" s="1301"/>
      <c r="J213" s="1301"/>
      <c r="K213" s="1301"/>
      <c r="L213" s="1301"/>
      <c r="M213" s="1301"/>
      <c r="N213" s="1301" t="s">
        <v>5</v>
      </c>
      <c r="Q213" s="971"/>
      <c r="R213" s="165"/>
    </row>
    <row r="214" spans="1:18" ht="26.25" hidden="1" customHeight="1" outlineLevel="1">
      <c r="A214" s="109"/>
      <c r="B214" s="1301"/>
      <c r="C214" s="1301"/>
      <c r="D214" s="166" t="s">
        <v>146</v>
      </c>
      <c r="E214" s="166" t="s">
        <v>114</v>
      </c>
      <c r="F214" s="166" t="s">
        <v>115</v>
      </c>
      <c r="G214" s="166" t="s">
        <v>126</v>
      </c>
      <c r="H214" s="1301"/>
      <c r="I214" s="1301"/>
      <c r="J214" s="1301"/>
      <c r="K214" s="1301"/>
      <c r="L214" s="1301"/>
      <c r="M214" s="1301"/>
      <c r="N214" s="1301"/>
      <c r="Q214" s="971"/>
      <c r="R214" s="165"/>
    </row>
    <row r="215" spans="1:18" ht="26.25" hidden="1" customHeight="1" outlineLevel="1">
      <c r="A215" s="10"/>
      <c r="B215" s="125"/>
      <c r="C215" s="125"/>
      <c r="D215" s="107"/>
      <c r="E215" s="108"/>
      <c r="F215" s="108"/>
      <c r="G215" s="108"/>
      <c r="H215" s="1292"/>
      <c r="I215" s="1292"/>
      <c r="J215" s="1292"/>
      <c r="K215" s="1292"/>
      <c r="L215" s="1292"/>
      <c r="M215" s="1292"/>
      <c r="N215" s="125"/>
      <c r="O215" s="10"/>
      <c r="Q215" s="966" t="s">
        <v>147</v>
      </c>
      <c r="R215" s="45"/>
    </row>
    <row r="216" spans="1:18" ht="26.25" hidden="1" customHeight="1" outlineLevel="1">
      <c r="A216" s="10"/>
      <c r="B216" s="125"/>
      <c r="C216" s="125"/>
      <c r="D216" s="107"/>
      <c r="E216" s="108"/>
      <c r="F216" s="108"/>
      <c r="G216" s="108"/>
      <c r="H216" s="1292"/>
      <c r="I216" s="1292"/>
      <c r="J216" s="1292"/>
      <c r="K216" s="1292"/>
      <c r="L216" s="1292"/>
      <c r="M216" s="1292"/>
      <c r="N216" s="125"/>
      <c r="O216" s="10"/>
      <c r="Q216" s="966" t="s">
        <v>221</v>
      </c>
      <c r="R216" s="45"/>
    </row>
    <row r="217" spans="1:18" ht="26.25" hidden="1" customHeight="1" outlineLevel="1">
      <c r="A217" s="10"/>
      <c r="B217" s="125"/>
      <c r="C217" s="125"/>
      <c r="D217" s="107"/>
      <c r="E217" s="108"/>
      <c r="F217" s="108"/>
      <c r="G217" s="108"/>
      <c r="H217" s="1292"/>
      <c r="I217" s="1292"/>
      <c r="J217" s="1292"/>
      <c r="K217" s="1292"/>
      <c r="L217" s="1292"/>
      <c r="M217" s="1292"/>
      <c r="N217" s="125"/>
      <c r="Q217" s="966" t="s">
        <v>325</v>
      </c>
      <c r="R217" s="45"/>
    </row>
    <row r="218" spans="1:18" ht="26.25" hidden="1" customHeight="1" outlineLevel="1">
      <c r="B218" s="125"/>
      <c r="C218" s="125"/>
      <c r="D218" s="107"/>
      <c r="E218" s="108"/>
      <c r="F218" s="108"/>
      <c r="G218" s="108"/>
      <c r="H218" s="1292"/>
      <c r="I218" s="1292"/>
      <c r="J218" s="1292"/>
      <c r="K218" s="1292"/>
      <c r="L218" s="1292"/>
      <c r="M218" s="1292"/>
      <c r="N218" s="125"/>
    </row>
    <row r="219" spans="1:18" ht="26.25" hidden="1" customHeight="1" outlineLevel="1">
      <c r="B219" s="125"/>
      <c r="C219" s="125"/>
      <c r="D219" s="107"/>
      <c r="E219" s="108"/>
      <c r="F219" s="108"/>
      <c r="G219" s="108"/>
      <c r="H219" s="1292"/>
      <c r="I219" s="1292"/>
      <c r="J219" s="1292"/>
      <c r="K219" s="1292"/>
      <c r="L219" s="1292"/>
      <c r="M219" s="1292"/>
      <c r="N219" s="125"/>
    </row>
    <row r="220" spans="1:18" ht="26.25" hidden="1" customHeight="1" outlineLevel="1">
      <c r="B220" s="125"/>
      <c r="C220" s="125"/>
      <c r="D220" s="107"/>
      <c r="E220" s="108"/>
      <c r="F220" s="108"/>
      <c r="G220" s="108"/>
      <c r="H220" s="1292"/>
      <c r="I220" s="1292"/>
      <c r="J220" s="1292"/>
      <c r="K220" s="1292"/>
      <c r="L220" s="1292"/>
      <c r="M220" s="1292"/>
      <c r="N220" s="125"/>
    </row>
    <row r="221" spans="1:18" ht="26.25" hidden="1" customHeight="1" outlineLevel="1">
      <c r="B221" s="125"/>
      <c r="C221" s="125"/>
      <c r="D221" s="107"/>
      <c r="E221" s="108"/>
      <c r="F221" s="108"/>
      <c r="G221" s="108"/>
      <c r="H221" s="1292"/>
      <c r="I221" s="1292"/>
      <c r="J221" s="1292"/>
      <c r="K221" s="1292"/>
      <c r="L221" s="1292"/>
      <c r="M221" s="1292"/>
      <c r="N221" s="125"/>
    </row>
    <row r="222" spans="1:18" ht="26.25" hidden="1" customHeight="1" outlineLevel="1">
      <c r="B222" s="125"/>
      <c r="C222" s="125"/>
      <c r="D222" s="107"/>
      <c r="E222" s="108"/>
      <c r="F222" s="108"/>
      <c r="G222" s="108"/>
      <c r="H222" s="1292"/>
      <c r="I222" s="1292"/>
      <c r="J222" s="1292"/>
      <c r="K222" s="1292"/>
      <c r="L222" s="1292"/>
      <c r="M222" s="1292"/>
      <c r="N222" s="125"/>
    </row>
    <row r="223" spans="1:18" ht="26.25" hidden="1" customHeight="1" outlineLevel="1">
      <c r="B223" s="125"/>
      <c r="C223" s="125"/>
      <c r="D223" s="107"/>
      <c r="E223" s="108"/>
      <c r="F223" s="108"/>
      <c r="G223" s="108"/>
      <c r="H223" s="1292"/>
      <c r="I223" s="1292"/>
      <c r="J223" s="1292"/>
      <c r="K223" s="1292"/>
      <c r="L223" s="1292"/>
      <c r="M223" s="1292"/>
      <c r="N223" s="125"/>
    </row>
    <row r="224" spans="1:18" ht="26.25" hidden="1" customHeight="1" outlineLevel="1">
      <c r="B224" s="125"/>
      <c r="C224" s="125"/>
      <c r="D224" s="107"/>
      <c r="E224" s="108"/>
      <c r="F224" s="108"/>
      <c r="G224" s="108"/>
      <c r="H224" s="1292"/>
      <c r="I224" s="1292"/>
      <c r="J224" s="1292"/>
      <c r="K224" s="1292"/>
      <c r="L224" s="1292"/>
      <c r="M224" s="1292"/>
      <c r="N224" s="125"/>
    </row>
    <row r="225" spans="2:14" ht="26.25" hidden="1" customHeight="1" outlineLevel="1">
      <c r="B225" s="125"/>
      <c r="C225" s="125"/>
      <c r="D225" s="107"/>
      <c r="E225" s="108"/>
      <c r="F225" s="108"/>
      <c r="G225" s="108"/>
      <c r="H225" s="1292"/>
      <c r="I225" s="1292"/>
      <c r="J225" s="1292"/>
      <c r="K225" s="1292"/>
      <c r="L225" s="1292"/>
      <c r="M225" s="1292"/>
      <c r="N225" s="125"/>
    </row>
    <row r="226" spans="2:14" ht="26.25" hidden="1" customHeight="1" outlineLevel="1">
      <c r="B226" s="125"/>
      <c r="C226" s="125"/>
      <c r="D226" s="107"/>
      <c r="E226" s="108"/>
      <c r="F226" s="108"/>
      <c r="G226" s="108"/>
      <c r="H226" s="1292"/>
      <c r="I226" s="1292"/>
      <c r="J226" s="1292"/>
      <c r="K226" s="1292"/>
      <c r="L226" s="1292"/>
      <c r="M226" s="1292"/>
      <c r="N226" s="125"/>
    </row>
    <row r="227" spans="2:14" ht="26.25" hidden="1" customHeight="1" outlineLevel="1">
      <c r="B227" s="125"/>
      <c r="C227" s="125"/>
      <c r="D227" s="107"/>
      <c r="E227" s="108"/>
      <c r="F227" s="108"/>
      <c r="G227" s="108"/>
      <c r="H227" s="1292"/>
      <c r="I227" s="1292"/>
      <c r="J227" s="1292"/>
      <c r="K227" s="1292"/>
      <c r="L227" s="1292"/>
      <c r="M227" s="1292"/>
      <c r="N227" s="125"/>
    </row>
    <row r="228" spans="2:14" ht="26.25" hidden="1" customHeight="1" outlineLevel="1">
      <c r="B228" s="125"/>
      <c r="C228" s="125"/>
      <c r="D228" s="107"/>
      <c r="E228" s="108"/>
      <c r="F228" s="108"/>
      <c r="G228" s="108"/>
      <c r="H228" s="1292"/>
      <c r="I228" s="1292"/>
      <c r="J228" s="1292"/>
      <c r="K228" s="1292"/>
      <c r="L228" s="1292"/>
      <c r="M228" s="1292"/>
      <c r="N228" s="125"/>
    </row>
    <row r="229" spans="2:14" ht="26.25" hidden="1" customHeight="1" outlineLevel="1">
      <c r="B229" s="125"/>
      <c r="C229" s="125"/>
      <c r="D229" s="107"/>
      <c r="E229" s="108"/>
      <c r="F229" s="108"/>
      <c r="G229" s="108"/>
      <c r="H229" s="1292"/>
      <c r="I229" s="1292"/>
      <c r="J229" s="1292"/>
      <c r="K229" s="1292"/>
      <c r="L229" s="1292"/>
      <c r="M229" s="1292"/>
      <c r="N229" s="125"/>
    </row>
    <row r="230" spans="2:14" ht="26.25" hidden="1" customHeight="1" outlineLevel="1">
      <c r="B230" s="125"/>
      <c r="C230" s="125"/>
      <c r="D230" s="107"/>
      <c r="E230" s="108"/>
      <c r="F230" s="108"/>
      <c r="G230" s="108"/>
      <c r="H230" s="1292"/>
      <c r="I230" s="1292"/>
      <c r="J230" s="1292"/>
      <c r="K230" s="1292"/>
      <c r="L230" s="1292"/>
      <c r="M230" s="1292"/>
      <c r="N230" s="125"/>
    </row>
    <row r="231" spans="2:14" ht="26.25" hidden="1" customHeight="1" outlineLevel="1">
      <c r="B231" s="125"/>
      <c r="C231" s="125"/>
      <c r="D231" s="107"/>
      <c r="E231" s="108"/>
      <c r="F231" s="108"/>
      <c r="G231" s="108"/>
      <c r="H231" s="1292"/>
      <c r="I231" s="1292"/>
      <c r="J231" s="1292"/>
      <c r="K231" s="1292"/>
      <c r="L231" s="1292"/>
      <c r="M231" s="1292"/>
      <c r="N231" s="125"/>
    </row>
    <row r="232" spans="2:14" ht="26.25" hidden="1" customHeight="1" outlineLevel="1">
      <c r="B232" s="125"/>
      <c r="C232" s="125"/>
      <c r="D232" s="107"/>
      <c r="E232" s="108"/>
      <c r="F232" s="108"/>
      <c r="G232" s="108"/>
      <c r="H232" s="1292"/>
      <c r="I232" s="1292"/>
      <c r="J232" s="1292"/>
      <c r="K232" s="1292"/>
      <c r="L232" s="1292"/>
      <c r="M232" s="1292"/>
      <c r="N232" s="125"/>
    </row>
    <row r="233" spans="2:14" ht="26.25" hidden="1" customHeight="1" outlineLevel="1">
      <c r="B233" s="125"/>
      <c r="C233" s="125"/>
      <c r="D233" s="107"/>
      <c r="E233" s="108"/>
      <c r="F233" s="108"/>
      <c r="G233" s="108"/>
      <c r="H233" s="1292"/>
      <c r="I233" s="1292"/>
      <c r="J233" s="1292"/>
      <c r="K233" s="1292"/>
      <c r="L233" s="1292"/>
      <c r="M233" s="1292"/>
      <c r="N233" s="125"/>
    </row>
    <row r="234" spans="2:14" ht="26.25" hidden="1" customHeight="1" outlineLevel="1">
      <c r="B234" s="125"/>
      <c r="C234" s="125"/>
      <c r="D234" s="107"/>
      <c r="E234" s="108"/>
      <c r="F234" s="108"/>
      <c r="G234" s="108"/>
      <c r="H234" s="1292"/>
      <c r="I234" s="1292"/>
      <c r="J234" s="1292"/>
      <c r="K234" s="1292"/>
      <c r="L234" s="1292"/>
      <c r="M234" s="1292"/>
      <c r="N234" s="125"/>
    </row>
    <row r="235" spans="2:14" ht="26.25" hidden="1" customHeight="1" outlineLevel="1">
      <c r="B235" s="125"/>
      <c r="C235" s="125"/>
      <c r="D235" s="107"/>
      <c r="E235" s="108"/>
      <c r="F235" s="108"/>
      <c r="G235" s="108"/>
      <c r="H235" s="1292"/>
      <c r="I235" s="1292"/>
      <c r="J235" s="1292"/>
      <c r="K235" s="1292"/>
      <c r="L235" s="1292"/>
      <c r="M235" s="1292"/>
      <c r="N235" s="125"/>
    </row>
    <row r="236" spans="2:14" ht="26.25" hidden="1" customHeight="1" outlineLevel="1">
      <c r="B236" s="125"/>
      <c r="C236" s="125"/>
      <c r="D236" s="107"/>
      <c r="E236" s="108"/>
      <c r="F236" s="108"/>
      <c r="G236" s="108"/>
      <c r="H236" s="1292"/>
      <c r="I236" s="1292"/>
      <c r="J236" s="1292"/>
      <c r="K236" s="1292"/>
      <c r="L236" s="1292"/>
      <c r="M236" s="1292"/>
      <c r="N236" s="125"/>
    </row>
    <row r="237" spans="2:14" ht="26.25" hidden="1" customHeight="1" outlineLevel="1">
      <c r="B237" s="125"/>
      <c r="C237" s="125"/>
      <c r="D237" s="107"/>
      <c r="E237" s="108"/>
      <c r="F237" s="108"/>
      <c r="G237" s="108"/>
      <c r="H237" s="1292"/>
      <c r="I237" s="1292"/>
      <c r="J237" s="1292"/>
      <c r="K237" s="1292"/>
      <c r="L237" s="1292"/>
      <c r="M237" s="1292"/>
      <c r="N237" s="125"/>
    </row>
    <row r="238" spans="2:14" ht="26.25" hidden="1" customHeight="1" outlineLevel="1">
      <c r="B238" s="125"/>
      <c r="C238" s="125"/>
      <c r="D238" s="107"/>
      <c r="E238" s="108"/>
      <c r="F238" s="108"/>
      <c r="G238" s="108"/>
      <c r="H238" s="1292"/>
      <c r="I238" s="1292"/>
      <c r="J238" s="1292"/>
      <c r="K238" s="1292"/>
      <c r="L238" s="1292"/>
      <c r="M238" s="1292"/>
      <c r="N238" s="125"/>
    </row>
    <row r="239" spans="2:14" ht="26.25" hidden="1" customHeight="1" outlineLevel="1">
      <c r="B239" s="125"/>
      <c r="C239" s="125"/>
      <c r="D239" s="107"/>
      <c r="E239" s="108"/>
      <c r="F239" s="108"/>
      <c r="G239" s="108"/>
      <c r="H239" s="1292"/>
      <c r="I239" s="1292"/>
      <c r="J239" s="1292"/>
      <c r="K239" s="1292"/>
      <c r="L239" s="1292"/>
      <c r="M239" s="1292"/>
      <c r="N239" s="125"/>
    </row>
    <row r="240" spans="2:14" ht="26.25" hidden="1" customHeight="1" outlineLevel="1"/>
    <row r="241" spans="1:18" ht="26.25" hidden="1" customHeight="1" outlineLevel="1">
      <c r="B241" s="1312" t="s">
        <v>355</v>
      </c>
      <c r="C241" s="1312"/>
      <c r="D241" s="1312"/>
      <c r="E241" s="1312"/>
      <c r="F241" s="1312"/>
      <c r="G241" s="1312"/>
      <c r="H241" s="1312"/>
      <c r="I241" s="1312"/>
      <c r="J241" s="1312"/>
      <c r="K241" s="1312"/>
      <c r="L241" s="1312"/>
      <c r="M241" s="1312"/>
      <c r="N241" s="1312"/>
      <c r="O241" s="1312"/>
    </row>
    <row r="242" spans="1:18" ht="26.25" hidden="1" customHeight="1" outlineLevel="1">
      <c r="B242" s="1312"/>
      <c r="C242" s="1312"/>
      <c r="D242" s="1312"/>
      <c r="E242" s="1312"/>
      <c r="F242" s="1312"/>
      <c r="G242" s="1312"/>
      <c r="H242" s="1312"/>
      <c r="I242" s="1312"/>
      <c r="J242" s="1312"/>
      <c r="K242" s="1312"/>
      <c r="L242" s="1312"/>
      <c r="M242" s="1312"/>
      <c r="N242" s="1312"/>
      <c r="O242" s="1312"/>
    </row>
    <row r="243" spans="1:18" ht="26.25" hidden="1" customHeight="1" outlineLevel="1">
      <c r="B243" s="1312" t="s">
        <v>357</v>
      </c>
      <c r="C243" s="1312"/>
      <c r="D243" s="1312"/>
      <c r="E243" s="1312"/>
      <c r="F243" s="1312"/>
      <c r="G243" s="1312"/>
      <c r="H243" s="1312"/>
      <c r="I243" s="1312"/>
      <c r="J243" s="1312"/>
      <c r="K243" s="1312"/>
      <c r="L243" s="1312"/>
      <c r="M243" s="1312"/>
      <c r="N243" s="1312"/>
      <c r="O243" s="1312"/>
    </row>
    <row r="244" spans="1:18" ht="26.25" hidden="1" customHeight="1" outlineLevel="1">
      <c r="B244" s="1312"/>
      <c r="C244" s="1312"/>
      <c r="D244" s="1312"/>
      <c r="E244" s="1312"/>
      <c r="F244" s="1312"/>
      <c r="G244" s="1312"/>
      <c r="H244" s="1312"/>
      <c r="I244" s="1312"/>
      <c r="J244" s="1312"/>
      <c r="K244" s="1312"/>
      <c r="L244" s="1312"/>
      <c r="M244" s="1312"/>
      <c r="N244" s="1312"/>
      <c r="O244" s="1312"/>
    </row>
    <row r="245" spans="1:18" ht="26.25" hidden="1" customHeight="1" outlineLevel="1">
      <c r="B245" s="1312"/>
      <c r="C245" s="1312"/>
      <c r="D245" s="1312"/>
      <c r="E245" s="1312"/>
      <c r="F245" s="1312"/>
      <c r="G245" s="1312"/>
      <c r="H245" s="1312"/>
      <c r="I245" s="1312"/>
      <c r="J245" s="1312"/>
      <c r="K245" s="1312"/>
      <c r="L245" s="1312"/>
      <c r="M245" s="1312"/>
      <c r="N245" s="1312"/>
      <c r="O245" s="1312"/>
    </row>
    <row r="246" spans="1:18" ht="26.25" hidden="1" customHeight="1" outlineLevel="1">
      <c r="B246" s="162"/>
      <c r="C246" s="162"/>
      <c r="D246" s="162"/>
      <c r="E246" s="162"/>
      <c r="F246" s="162"/>
      <c r="G246" s="162"/>
      <c r="H246" s="162"/>
      <c r="I246" s="162"/>
      <c r="J246" s="162"/>
      <c r="K246" s="162"/>
      <c r="L246" s="162"/>
      <c r="M246" s="162"/>
      <c r="N246" s="162"/>
      <c r="O246" s="162"/>
    </row>
    <row r="247" spans="1:18" ht="26.25" hidden="1" customHeight="1" outlineLevel="1">
      <c r="B247" s="162"/>
      <c r="C247" s="162"/>
      <c r="D247" s="162"/>
      <c r="E247" s="162"/>
      <c r="F247" s="162"/>
      <c r="G247" s="162"/>
      <c r="H247" s="162"/>
      <c r="I247" s="162"/>
      <c r="J247" s="162"/>
      <c r="K247" s="162"/>
      <c r="L247" s="162"/>
      <c r="M247" s="162"/>
      <c r="N247" s="162"/>
      <c r="O247" s="162"/>
    </row>
    <row r="248" spans="1:18" ht="26.25" hidden="1" customHeight="1" outlineLevel="1">
      <c r="B248" s="162"/>
      <c r="C248" s="162"/>
      <c r="D248" s="162"/>
      <c r="E248" s="162"/>
      <c r="F248" s="162"/>
      <c r="G248" s="162"/>
      <c r="H248" s="162"/>
      <c r="I248" s="162"/>
      <c r="J248" s="162"/>
      <c r="K248" s="162"/>
      <c r="L248" s="162"/>
      <c r="M248" s="162"/>
      <c r="N248" s="162"/>
      <c r="O248" s="162"/>
    </row>
    <row r="249" spans="1:18" ht="26.25" hidden="1" customHeight="1" outlineLevel="1">
      <c r="B249" s="162"/>
      <c r="C249" s="162"/>
      <c r="D249" s="162"/>
      <c r="E249" s="162"/>
      <c r="F249" s="162"/>
      <c r="G249" s="162"/>
      <c r="H249" s="162"/>
      <c r="I249" s="162"/>
      <c r="J249" s="162"/>
      <c r="K249" s="162"/>
      <c r="L249" s="162"/>
      <c r="M249" s="162"/>
      <c r="N249" s="162"/>
      <c r="O249" s="162"/>
    </row>
    <row r="250" spans="1:18" ht="26.25" customHeight="1" collapsed="1">
      <c r="C250" s="162"/>
      <c r="D250" s="162"/>
      <c r="E250" s="162"/>
      <c r="F250" s="162"/>
      <c r="G250" s="162"/>
      <c r="H250" s="162"/>
      <c r="I250" s="162"/>
      <c r="J250" s="162"/>
      <c r="K250" s="162"/>
      <c r="L250" s="162"/>
      <c r="M250" s="162"/>
      <c r="N250" s="162"/>
      <c r="O250" s="162"/>
      <c r="Q250" s="966" t="s">
        <v>322</v>
      </c>
    </row>
    <row r="251" spans="1:18" ht="26.25" hidden="1" customHeight="1" outlineLevel="1">
      <c r="Q251" s="966"/>
      <c r="R251" s="164"/>
    </row>
    <row r="252" spans="1:18" ht="26.25" hidden="1" customHeight="1" outlineLevel="1">
      <c r="A252" s="3" t="s">
        <v>141</v>
      </c>
      <c r="Q252" s="966" t="s">
        <v>358</v>
      </c>
      <c r="R252" s="164"/>
    </row>
    <row r="253" spans="1:18" s="43" customFormat="1" ht="26.25" hidden="1" customHeight="1" outlineLevel="1">
      <c r="L253" s="1313" t="str">
        <f>IF(入力シート!F14="","",入力シート!F14)</f>
        <v/>
      </c>
      <c r="M253" s="1313"/>
      <c r="N253" s="1313"/>
      <c r="Q253" s="967"/>
      <c r="R253" s="45"/>
    </row>
    <row r="254" spans="1:18" ht="26.25" hidden="1" customHeight="1" outlineLevel="1">
      <c r="A254" s="1293" t="s">
        <v>354</v>
      </c>
      <c r="B254" s="1293"/>
      <c r="C254" s="1293"/>
      <c r="D254" s="1293"/>
      <c r="E254" s="1293"/>
      <c r="F254" s="1293"/>
      <c r="G254" s="1293"/>
      <c r="H254" s="1293"/>
      <c r="I254" s="1293"/>
      <c r="J254" s="1293"/>
      <c r="K254" s="1293"/>
      <c r="L254" s="1293"/>
      <c r="M254" s="1293"/>
      <c r="N254" s="1293"/>
      <c r="O254" s="1293"/>
      <c r="Q254" s="967"/>
      <c r="R254" s="45"/>
    </row>
    <row r="255" spans="1:18" s="109" customFormat="1" ht="26.25" hidden="1" customHeight="1" outlineLevel="1">
      <c r="A255" s="3"/>
      <c r="B255" s="3"/>
      <c r="C255" s="3"/>
      <c r="D255" s="3"/>
      <c r="E255" s="3"/>
      <c r="F255" s="3"/>
      <c r="G255" s="3"/>
      <c r="H255" s="3"/>
      <c r="I255" s="3"/>
      <c r="J255" s="3"/>
      <c r="K255" s="3"/>
      <c r="L255" s="3"/>
      <c r="M255" s="3"/>
      <c r="N255" s="3"/>
      <c r="O255" s="3"/>
      <c r="Q255" s="967"/>
      <c r="R255" s="45"/>
    </row>
    <row r="256" spans="1:18" ht="26.25" hidden="1" customHeight="1" outlineLevel="1">
      <c r="A256" s="109"/>
      <c r="B256" s="1301" t="s">
        <v>142</v>
      </c>
      <c r="C256" s="1301" t="s">
        <v>143</v>
      </c>
      <c r="D256" s="1301" t="s">
        <v>144</v>
      </c>
      <c r="E256" s="1301"/>
      <c r="F256" s="1301"/>
      <c r="G256" s="1301"/>
      <c r="H256" s="1301" t="s">
        <v>145</v>
      </c>
      <c r="I256" s="1301"/>
      <c r="J256" s="1301"/>
      <c r="K256" s="1301"/>
      <c r="L256" s="1301"/>
      <c r="M256" s="1301"/>
      <c r="N256" s="1301" t="s">
        <v>5</v>
      </c>
      <c r="Q256" s="971"/>
      <c r="R256" s="165"/>
    </row>
    <row r="257" spans="1:18" ht="26.25" hidden="1" customHeight="1" outlineLevel="1">
      <c r="A257" s="109"/>
      <c r="B257" s="1301"/>
      <c r="C257" s="1301"/>
      <c r="D257" s="166" t="s">
        <v>146</v>
      </c>
      <c r="E257" s="166" t="s">
        <v>114</v>
      </c>
      <c r="F257" s="166" t="s">
        <v>115</v>
      </c>
      <c r="G257" s="166" t="s">
        <v>126</v>
      </c>
      <c r="H257" s="1301"/>
      <c r="I257" s="1301"/>
      <c r="J257" s="1301"/>
      <c r="K257" s="1301"/>
      <c r="L257" s="1301"/>
      <c r="M257" s="1301"/>
      <c r="N257" s="1301"/>
      <c r="Q257" s="971"/>
      <c r="R257" s="165"/>
    </row>
    <row r="258" spans="1:18" ht="26.25" hidden="1" customHeight="1" outlineLevel="1">
      <c r="A258" s="10"/>
      <c r="B258" s="125"/>
      <c r="C258" s="125"/>
      <c r="D258" s="107"/>
      <c r="E258" s="108"/>
      <c r="F258" s="108"/>
      <c r="G258" s="108"/>
      <c r="H258" s="1292"/>
      <c r="I258" s="1292"/>
      <c r="J258" s="1292"/>
      <c r="K258" s="1292"/>
      <c r="L258" s="1292"/>
      <c r="M258" s="1292"/>
      <c r="N258" s="125"/>
      <c r="O258" s="10"/>
      <c r="Q258" s="966" t="s">
        <v>147</v>
      </c>
      <c r="R258" s="45"/>
    </row>
    <row r="259" spans="1:18" ht="26.25" hidden="1" customHeight="1" outlineLevel="1">
      <c r="A259" s="10"/>
      <c r="B259" s="125"/>
      <c r="C259" s="125"/>
      <c r="D259" s="107"/>
      <c r="E259" s="108"/>
      <c r="F259" s="108"/>
      <c r="G259" s="108"/>
      <c r="H259" s="1292"/>
      <c r="I259" s="1292"/>
      <c r="J259" s="1292"/>
      <c r="K259" s="1292"/>
      <c r="L259" s="1292"/>
      <c r="M259" s="1292"/>
      <c r="N259" s="125"/>
      <c r="O259" s="10"/>
      <c r="Q259" s="966" t="s">
        <v>221</v>
      </c>
      <c r="R259" s="45"/>
    </row>
    <row r="260" spans="1:18" ht="26.25" hidden="1" customHeight="1" outlineLevel="1">
      <c r="A260" s="10"/>
      <c r="B260" s="125"/>
      <c r="C260" s="125"/>
      <c r="D260" s="107"/>
      <c r="E260" s="108"/>
      <c r="F260" s="108"/>
      <c r="G260" s="108"/>
      <c r="H260" s="1292"/>
      <c r="I260" s="1292"/>
      <c r="J260" s="1292"/>
      <c r="K260" s="1292"/>
      <c r="L260" s="1292"/>
      <c r="M260" s="1292"/>
      <c r="N260" s="125"/>
      <c r="Q260" s="966" t="s">
        <v>325</v>
      </c>
      <c r="R260" s="45"/>
    </row>
    <row r="261" spans="1:18" ht="26.25" hidden="1" customHeight="1" outlineLevel="1">
      <c r="B261" s="125"/>
      <c r="C261" s="125"/>
      <c r="D261" s="107"/>
      <c r="E261" s="108"/>
      <c r="F261" s="108"/>
      <c r="G261" s="108"/>
      <c r="H261" s="1292"/>
      <c r="I261" s="1292"/>
      <c r="J261" s="1292"/>
      <c r="K261" s="1292"/>
      <c r="L261" s="1292"/>
      <c r="M261" s="1292"/>
      <c r="N261" s="125"/>
    </row>
    <row r="262" spans="1:18" ht="26.25" hidden="1" customHeight="1" outlineLevel="1">
      <c r="B262" s="125"/>
      <c r="C262" s="125"/>
      <c r="D262" s="107"/>
      <c r="E262" s="108"/>
      <c r="F262" s="108"/>
      <c r="G262" s="108"/>
      <c r="H262" s="1292"/>
      <c r="I262" s="1292"/>
      <c r="J262" s="1292"/>
      <c r="K262" s="1292"/>
      <c r="L262" s="1292"/>
      <c r="M262" s="1292"/>
      <c r="N262" s="125"/>
    </row>
    <row r="263" spans="1:18" ht="26.25" hidden="1" customHeight="1" outlineLevel="1">
      <c r="B263" s="125"/>
      <c r="C263" s="125"/>
      <c r="D263" s="107"/>
      <c r="E263" s="108"/>
      <c r="F263" s="108"/>
      <c r="G263" s="108"/>
      <c r="H263" s="1292"/>
      <c r="I263" s="1292"/>
      <c r="J263" s="1292"/>
      <c r="K263" s="1292"/>
      <c r="L263" s="1292"/>
      <c r="M263" s="1292"/>
      <c r="N263" s="125"/>
    </row>
    <row r="264" spans="1:18" ht="26.25" hidden="1" customHeight="1" outlineLevel="1">
      <c r="B264" s="125"/>
      <c r="C264" s="125"/>
      <c r="D264" s="107"/>
      <c r="E264" s="108"/>
      <c r="F264" s="108"/>
      <c r="G264" s="108"/>
      <c r="H264" s="1292"/>
      <c r="I264" s="1292"/>
      <c r="J264" s="1292"/>
      <c r="K264" s="1292"/>
      <c r="L264" s="1292"/>
      <c r="M264" s="1292"/>
      <c r="N264" s="125"/>
    </row>
    <row r="265" spans="1:18" ht="26.25" hidden="1" customHeight="1" outlineLevel="1">
      <c r="B265" s="125"/>
      <c r="C265" s="125"/>
      <c r="D265" s="107"/>
      <c r="E265" s="108"/>
      <c r="F265" s="108"/>
      <c r="G265" s="108"/>
      <c r="H265" s="1292"/>
      <c r="I265" s="1292"/>
      <c r="J265" s="1292"/>
      <c r="K265" s="1292"/>
      <c r="L265" s="1292"/>
      <c r="M265" s="1292"/>
      <c r="N265" s="125"/>
    </row>
    <row r="266" spans="1:18" ht="26.25" hidden="1" customHeight="1" outlineLevel="1">
      <c r="B266" s="125"/>
      <c r="C266" s="125"/>
      <c r="D266" s="107"/>
      <c r="E266" s="108"/>
      <c r="F266" s="108"/>
      <c r="G266" s="108"/>
      <c r="H266" s="1292"/>
      <c r="I266" s="1292"/>
      <c r="J266" s="1292"/>
      <c r="K266" s="1292"/>
      <c r="L266" s="1292"/>
      <c r="M266" s="1292"/>
      <c r="N266" s="125"/>
    </row>
    <row r="267" spans="1:18" ht="26.25" hidden="1" customHeight="1" outlineLevel="1">
      <c r="B267" s="125"/>
      <c r="C267" s="125"/>
      <c r="D267" s="107"/>
      <c r="E267" s="108"/>
      <c r="F267" s="108"/>
      <c r="G267" s="108"/>
      <c r="H267" s="1292"/>
      <c r="I267" s="1292"/>
      <c r="J267" s="1292"/>
      <c r="K267" s="1292"/>
      <c r="L267" s="1292"/>
      <c r="M267" s="1292"/>
      <c r="N267" s="125"/>
    </row>
    <row r="268" spans="1:18" ht="26.25" hidden="1" customHeight="1" outlineLevel="1">
      <c r="B268" s="125"/>
      <c r="C268" s="125"/>
      <c r="D268" s="107"/>
      <c r="E268" s="108"/>
      <c r="F268" s="108"/>
      <c r="G268" s="108"/>
      <c r="H268" s="1292"/>
      <c r="I268" s="1292"/>
      <c r="J268" s="1292"/>
      <c r="K268" s="1292"/>
      <c r="L268" s="1292"/>
      <c r="M268" s="1292"/>
      <c r="N268" s="125"/>
    </row>
    <row r="269" spans="1:18" ht="26.25" hidden="1" customHeight="1" outlineLevel="1">
      <c r="B269" s="125"/>
      <c r="C269" s="125"/>
      <c r="D269" s="107"/>
      <c r="E269" s="108"/>
      <c r="F269" s="108"/>
      <c r="G269" s="108"/>
      <c r="H269" s="1292"/>
      <c r="I269" s="1292"/>
      <c r="J269" s="1292"/>
      <c r="K269" s="1292"/>
      <c r="L269" s="1292"/>
      <c r="M269" s="1292"/>
      <c r="N269" s="125"/>
    </row>
    <row r="270" spans="1:18" ht="26.25" hidden="1" customHeight="1" outlineLevel="1">
      <c r="B270" s="125"/>
      <c r="C270" s="125"/>
      <c r="D270" s="107"/>
      <c r="E270" s="108"/>
      <c r="F270" s="108"/>
      <c r="G270" s="108"/>
      <c r="H270" s="1292"/>
      <c r="I270" s="1292"/>
      <c r="J270" s="1292"/>
      <c r="K270" s="1292"/>
      <c r="L270" s="1292"/>
      <c r="M270" s="1292"/>
      <c r="N270" s="125"/>
    </row>
    <row r="271" spans="1:18" ht="26.25" hidden="1" customHeight="1" outlineLevel="1">
      <c r="B271" s="125"/>
      <c r="C271" s="125"/>
      <c r="D271" s="107"/>
      <c r="E271" s="108"/>
      <c r="F271" s="108"/>
      <c r="G271" s="108"/>
      <c r="H271" s="1292"/>
      <c r="I271" s="1292"/>
      <c r="J271" s="1292"/>
      <c r="K271" s="1292"/>
      <c r="L271" s="1292"/>
      <c r="M271" s="1292"/>
      <c r="N271" s="125"/>
    </row>
    <row r="272" spans="1:18" ht="26.25" hidden="1" customHeight="1" outlineLevel="1">
      <c r="B272" s="125"/>
      <c r="C272" s="125"/>
      <c r="D272" s="107"/>
      <c r="E272" s="108"/>
      <c r="F272" s="108"/>
      <c r="G272" s="108"/>
      <c r="H272" s="1292"/>
      <c r="I272" s="1292"/>
      <c r="J272" s="1292"/>
      <c r="K272" s="1292"/>
      <c r="L272" s="1292"/>
      <c r="M272" s="1292"/>
      <c r="N272" s="125"/>
    </row>
    <row r="273" spans="2:15" ht="26.25" hidden="1" customHeight="1" outlineLevel="1">
      <c r="B273" s="125"/>
      <c r="C273" s="125"/>
      <c r="D273" s="107"/>
      <c r="E273" s="108"/>
      <c r="F273" s="108"/>
      <c r="G273" s="108"/>
      <c r="H273" s="1292"/>
      <c r="I273" s="1292"/>
      <c r="J273" s="1292"/>
      <c r="K273" s="1292"/>
      <c r="L273" s="1292"/>
      <c r="M273" s="1292"/>
      <c r="N273" s="125"/>
    </row>
    <row r="274" spans="2:15" ht="26.25" hidden="1" customHeight="1" outlineLevel="1">
      <c r="B274" s="125"/>
      <c r="C274" s="125"/>
      <c r="D274" s="107"/>
      <c r="E274" s="108"/>
      <c r="F274" s="108"/>
      <c r="G274" s="108"/>
      <c r="H274" s="1292"/>
      <c r="I274" s="1292"/>
      <c r="J274" s="1292"/>
      <c r="K274" s="1292"/>
      <c r="L274" s="1292"/>
      <c r="M274" s="1292"/>
      <c r="N274" s="125"/>
    </row>
    <row r="275" spans="2:15" ht="26.25" hidden="1" customHeight="1" outlineLevel="1">
      <c r="B275" s="125"/>
      <c r="C275" s="125"/>
      <c r="D275" s="107"/>
      <c r="E275" s="108"/>
      <c r="F275" s="108"/>
      <c r="G275" s="108"/>
      <c r="H275" s="1292"/>
      <c r="I275" s="1292"/>
      <c r="J275" s="1292"/>
      <c r="K275" s="1292"/>
      <c r="L275" s="1292"/>
      <c r="M275" s="1292"/>
      <c r="N275" s="125"/>
    </row>
    <row r="276" spans="2:15" ht="26.25" hidden="1" customHeight="1" outlineLevel="1">
      <c r="B276" s="125"/>
      <c r="C276" s="125"/>
      <c r="D276" s="107"/>
      <c r="E276" s="108"/>
      <c r="F276" s="108"/>
      <c r="G276" s="108"/>
      <c r="H276" s="1292"/>
      <c r="I276" s="1292"/>
      <c r="J276" s="1292"/>
      <c r="K276" s="1292"/>
      <c r="L276" s="1292"/>
      <c r="M276" s="1292"/>
      <c r="N276" s="125"/>
    </row>
    <row r="277" spans="2:15" ht="26.25" hidden="1" customHeight="1" outlineLevel="1">
      <c r="B277" s="125"/>
      <c r="C277" s="125"/>
      <c r="D277" s="107"/>
      <c r="E277" s="108"/>
      <c r="F277" s="108"/>
      <c r="G277" s="108"/>
      <c r="H277" s="1292"/>
      <c r="I277" s="1292"/>
      <c r="J277" s="1292"/>
      <c r="K277" s="1292"/>
      <c r="L277" s="1292"/>
      <c r="M277" s="1292"/>
      <c r="N277" s="125"/>
    </row>
    <row r="278" spans="2:15" ht="26.25" hidden="1" customHeight="1" outlineLevel="1">
      <c r="B278" s="125"/>
      <c r="C278" s="125"/>
      <c r="D278" s="107"/>
      <c r="E278" s="108"/>
      <c r="F278" s="108"/>
      <c r="G278" s="108"/>
      <c r="H278" s="1292"/>
      <c r="I278" s="1292"/>
      <c r="J278" s="1292"/>
      <c r="K278" s="1292"/>
      <c r="L278" s="1292"/>
      <c r="M278" s="1292"/>
      <c r="N278" s="125"/>
    </row>
    <row r="279" spans="2:15" ht="26.25" hidden="1" customHeight="1" outlineLevel="1">
      <c r="B279" s="125"/>
      <c r="C279" s="125"/>
      <c r="D279" s="107"/>
      <c r="E279" s="108"/>
      <c r="F279" s="108"/>
      <c r="G279" s="108"/>
      <c r="H279" s="1292"/>
      <c r="I279" s="1292"/>
      <c r="J279" s="1292"/>
      <c r="K279" s="1292"/>
      <c r="L279" s="1292"/>
      <c r="M279" s="1292"/>
      <c r="N279" s="125"/>
    </row>
    <row r="280" spans="2:15" ht="26.25" hidden="1" customHeight="1" outlineLevel="1">
      <c r="B280" s="125"/>
      <c r="C280" s="125"/>
      <c r="D280" s="107"/>
      <c r="E280" s="108"/>
      <c r="F280" s="108"/>
      <c r="G280" s="108"/>
      <c r="H280" s="1292"/>
      <c r="I280" s="1292"/>
      <c r="J280" s="1292"/>
      <c r="K280" s="1292"/>
      <c r="L280" s="1292"/>
      <c r="M280" s="1292"/>
      <c r="N280" s="125"/>
    </row>
    <row r="281" spans="2:15" ht="26.25" hidden="1" customHeight="1" outlineLevel="1">
      <c r="B281" s="125"/>
      <c r="C281" s="125"/>
      <c r="D281" s="107"/>
      <c r="E281" s="108"/>
      <c r="F281" s="108"/>
      <c r="G281" s="108"/>
      <c r="H281" s="1292"/>
      <c r="I281" s="1292"/>
      <c r="J281" s="1292"/>
      <c r="K281" s="1292"/>
      <c r="L281" s="1292"/>
      <c r="M281" s="1292"/>
      <c r="N281" s="125"/>
    </row>
    <row r="282" spans="2:15" ht="26.25" hidden="1" customHeight="1" outlineLevel="1">
      <c r="B282" s="125"/>
      <c r="C282" s="125"/>
      <c r="D282" s="107"/>
      <c r="E282" s="108"/>
      <c r="F282" s="108"/>
      <c r="G282" s="108"/>
      <c r="H282" s="1292"/>
      <c r="I282" s="1292"/>
      <c r="J282" s="1292"/>
      <c r="K282" s="1292"/>
      <c r="L282" s="1292"/>
      <c r="M282" s="1292"/>
      <c r="N282" s="125"/>
    </row>
    <row r="283" spans="2:15" ht="26.25" hidden="1" customHeight="1" outlineLevel="1"/>
    <row r="284" spans="2:15" ht="26.25" hidden="1" customHeight="1" outlineLevel="1">
      <c r="B284" s="1312" t="s">
        <v>355</v>
      </c>
      <c r="C284" s="1312"/>
      <c r="D284" s="1312"/>
      <c r="E284" s="1312"/>
      <c r="F284" s="1312"/>
      <c r="G284" s="1312"/>
      <c r="H284" s="1312"/>
      <c r="I284" s="1312"/>
      <c r="J284" s="1312"/>
      <c r="K284" s="1312"/>
      <c r="L284" s="1312"/>
      <c r="M284" s="1312"/>
      <c r="N284" s="1312"/>
      <c r="O284" s="1312"/>
    </row>
    <row r="285" spans="2:15" ht="26.25" hidden="1" customHeight="1" outlineLevel="1">
      <c r="B285" s="1312"/>
      <c r="C285" s="1312"/>
      <c r="D285" s="1312"/>
      <c r="E285" s="1312"/>
      <c r="F285" s="1312"/>
      <c r="G285" s="1312"/>
      <c r="H285" s="1312"/>
      <c r="I285" s="1312"/>
      <c r="J285" s="1312"/>
      <c r="K285" s="1312"/>
      <c r="L285" s="1312"/>
      <c r="M285" s="1312"/>
      <c r="N285" s="1312"/>
      <c r="O285" s="1312"/>
    </row>
    <row r="286" spans="2:15" ht="26.25" hidden="1" customHeight="1" outlineLevel="1">
      <c r="B286" s="1312" t="s">
        <v>357</v>
      </c>
      <c r="C286" s="1312"/>
      <c r="D286" s="1312"/>
      <c r="E286" s="1312"/>
      <c r="F286" s="1312"/>
      <c r="G286" s="1312"/>
      <c r="H286" s="1312"/>
      <c r="I286" s="1312"/>
      <c r="J286" s="1312"/>
      <c r="K286" s="1312"/>
      <c r="L286" s="1312"/>
      <c r="M286" s="1312"/>
      <c r="N286" s="1312"/>
      <c r="O286" s="1312"/>
    </row>
    <row r="287" spans="2:15" ht="26.25" hidden="1" customHeight="1" outlineLevel="1">
      <c r="B287" s="1312"/>
      <c r="C287" s="1312"/>
      <c r="D287" s="1312"/>
      <c r="E287" s="1312"/>
      <c r="F287" s="1312"/>
      <c r="G287" s="1312"/>
      <c r="H287" s="1312"/>
      <c r="I287" s="1312"/>
      <c r="J287" s="1312"/>
      <c r="K287" s="1312"/>
      <c r="L287" s="1312"/>
      <c r="M287" s="1312"/>
      <c r="N287" s="1312"/>
      <c r="O287" s="1312"/>
    </row>
    <row r="288" spans="2:15" ht="26.25" hidden="1" customHeight="1" outlineLevel="1">
      <c r="B288" s="1312"/>
      <c r="C288" s="1312"/>
      <c r="D288" s="1312"/>
      <c r="E288" s="1312"/>
      <c r="F288" s="1312"/>
      <c r="G288" s="1312"/>
      <c r="H288" s="1312"/>
      <c r="I288" s="1312"/>
      <c r="J288" s="1312"/>
      <c r="K288" s="1312"/>
      <c r="L288" s="1312"/>
      <c r="M288" s="1312"/>
      <c r="N288" s="1312"/>
      <c r="O288" s="1312"/>
    </row>
    <row r="289" spans="1:18" ht="26.25" hidden="1" customHeight="1" outlineLevel="1">
      <c r="B289" s="162"/>
      <c r="C289" s="162"/>
      <c r="D289" s="162"/>
      <c r="E289" s="162"/>
      <c r="F289" s="162"/>
      <c r="G289" s="162"/>
      <c r="H289" s="162"/>
      <c r="I289" s="162"/>
      <c r="J289" s="162"/>
      <c r="K289" s="162"/>
      <c r="L289" s="162"/>
      <c r="M289" s="162"/>
      <c r="N289" s="162"/>
      <c r="O289" s="162"/>
    </row>
    <row r="290" spans="1:18" ht="26.25" hidden="1" customHeight="1" outlineLevel="1">
      <c r="B290" s="162"/>
      <c r="C290" s="162"/>
      <c r="D290" s="162"/>
      <c r="E290" s="162"/>
      <c r="F290" s="162"/>
      <c r="G290" s="162"/>
      <c r="H290" s="162"/>
      <c r="I290" s="162"/>
      <c r="J290" s="162"/>
      <c r="K290" s="162"/>
      <c r="L290" s="162"/>
      <c r="M290" s="162"/>
      <c r="N290" s="162"/>
      <c r="O290" s="162"/>
    </row>
    <row r="291" spans="1:18" ht="26.25" hidden="1" customHeight="1" outlineLevel="1">
      <c r="B291" s="162"/>
      <c r="C291" s="162"/>
      <c r="D291" s="162"/>
      <c r="E291" s="162"/>
      <c r="F291" s="162"/>
      <c r="G291" s="162"/>
      <c r="H291" s="162"/>
      <c r="I291" s="162"/>
      <c r="J291" s="162"/>
      <c r="K291" s="162"/>
      <c r="L291" s="162"/>
      <c r="M291" s="162"/>
      <c r="N291" s="162"/>
      <c r="O291" s="162"/>
    </row>
    <row r="292" spans="1:18" ht="26.25" hidden="1" customHeight="1" outlineLevel="1">
      <c r="B292" s="162"/>
      <c r="C292" s="162"/>
      <c r="D292" s="162"/>
      <c r="E292" s="162"/>
      <c r="F292" s="162"/>
      <c r="G292" s="162"/>
      <c r="H292" s="162"/>
      <c r="I292" s="162"/>
      <c r="J292" s="162"/>
      <c r="K292" s="162"/>
      <c r="L292" s="162"/>
      <c r="M292" s="162"/>
      <c r="N292" s="162"/>
      <c r="O292" s="162"/>
    </row>
    <row r="293" spans="1:18" ht="26.25" customHeight="1" collapsed="1">
      <c r="C293" s="162"/>
      <c r="D293" s="162"/>
      <c r="E293" s="162"/>
      <c r="F293" s="162"/>
      <c r="G293" s="162"/>
      <c r="H293" s="162"/>
      <c r="I293" s="162"/>
      <c r="J293" s="162"/>
      <c r="K293" s="162"/>
      <c r="L293" s="162"/>
      <c r="M293" s="162"/>
      <c r="N293" s="162"/>
      <c r="O293" s="162"/>
      <c r="Q293" s="966" t="s">
        <v>322</v>
      </c>
    </row>
    <row r="294" spans="1:18" ht="26.25" hidden="1" customHeight="1" outlineLevel="1">
      <c r="Q294" s="966"/>
      <c r="R294" s="164"/>
    </row>
    <row r="295" spans="1:18" ht="26.25" hidden="1" customHeight="1" outlineLevel="1">
      <c r="A295" s="3" t="s">
        <v>141</v>
      </c>
      <c r="Q295" s="966" t="s">
        <v>401</v>
      </c>
      <c r="R295" s="164"/>
    </row>
    <row r="296" spans="1:18" s="43" customFormat="1" ht="26.25" hidden="1" customHeight="1" outlineLevel="1">
      <c r="L296" s="1313" t="str">
        <f>IF(入力シート!F14="","",入力シート!F14)</f>
        <v/>
      </c>
      <c r="M296" s="1313"/>
      <c r="N296" s="1313"/>
      <c r="Q296" s="967"/>
      <c r="R296" s="45"/>
    </row>
    <row r="297" spans="1:18" ht="26.25" hidden="1" customHeight="1" outlineLevel="1">
      <c r="A297" s="1293" t="s">
        <v>354</v>
      </c>
      <c r="B297" s="1293"/>
      <c r="C297" s="1293"/>
      <c r="D297" s="1293"/>
      <c r="E297" s="1293"/>
      <c r="F297" s="1293"/>
      <c r="G297" s="1293"/>
      <c r="H297" s="1293"/>
      <c r="I297" s="1293"/>
      <c r="J297" s="1293"/>
      <c r="K297" s="1293"/>
      <c r="L297" s="1293"/>
      <c r="M297" s="1293"/>
      <c r="N297" s="1293"/>
      <c r="O297" s="1293"/>
      <c r="Q297" s="967"/>
      <c r="R297" s="45"/>
    </row>
    <row r="298" spans="1:18" s="109" customFormat="1" ht="26.25" hidden="1" customHeight="1" outlineLevel="1">
      <c r="A298" s="3"/>
      <c r="B298" s="3"/>
      <c r="C298" s="3"/>
      <c r="D298" s="3"/>
      <c r="E298" s="3"/>
      <c r="F298" s="3"/>
      <c r="G298" s="3"/>
      <c r="H298" s="3"/>
      <c r="I298" s="3"/>
      <c r="J298" s="3"/>
      <c r="K298" s="3"/>
      <c r="L298" s="3"/>
      <c r="M298" s="3"/>
      <c r="N298" s="3"/>
      <c r="O298" s="3"/>
      <c r="Q298" s="967"/>
      <c r="R298" s="45"/>
    </row>
    <row r="299" spans="1:18" ht="26.25" hidden="1" customHeight="1" outlineLevel="1">
      <c r="A299" s="109"/>
      <c r="B299" s="1301" t="s">
        <v>142</v>
      </c>
      <c r="C299" s="1301" t="s">
        <v>143</v>
      </c>
      <c r="D299" s="1301" t="s">
        <v>144</v>
      </c>
      <c r="E299" s="1301"/>
      <c r="F299" s="1301"/>
      <c r="G299" s="1301"/>
      <c r="H299" s="1301" t="s">
        <v>145</v>
      </c>
      <c r="I299" s="1301"/>
      <c r="J299" s="1301"/>
      <c r="K299" s="1301"/>
      <c r="L299" s="1301"/>
      <c r="M299" s="1301"/>
      <c r="N299" s="1301" t="s">
        <v>5</v>
      </c>
      <c r="Q299" s="971"/>
      <c r="R299" s="165"/>
    </row>
    <row r="300" spans="1:18" ht="26.25" hidden="1" customHeight="1" outlineLevel="1">
      <c r="A300" s="109"/>
      <c r="B300" s="1301"/>
      <c r="C300" s="1301"/>
      <c r="D300" s="166" t="s">
        <v>146</v>
      </c>
      <c r="E300" s="166" t="s">
        <v>114</v>
      </c>
      <c r="F300" s="166" t="s">
        <v>115</v>
      </c>
      <c r="G300" s="166" t="s">
        <v>126</v>
      </c>
      <c r="H300" s="1301"/>
      <c r="I300" s="1301"/>
      <c r="J300" s="1301"/>
      <c r="K300" s="1301"/>
      <c r="L300" s="1301"/>
      <c r="M300" s="1301"/>
      <c r="N300" s="1301"/>
      <c r="Q300" s="971"/>
      <c r="R300" s="165"/>
    </row>
    <row r="301" spans="1:18" ht="26.25" hidden="1" customHeight="1" outlineLevel="1">
      <c r="A301" s="10"/>
      <c r="B301" s="125"/>
      <c r="C301" s="125"/>
      <c r="D301" s="107"/>
      <c r="E301" s="108"/>
      <c r="F301" s="108"/>
      <c r="G301" s="108"/>
      <c r="H301" s="1292"/>
      <c r="I301" s="1292"/>
      <c r="J301" s="1292"/>
      <c r="K301" s="1292"/>
      <c r="L301" s="1292"/>
      <c r="M301" s="1292"/>
      <c r="N301" s="125"/>
      <c r="O301" s="10"/>
      <c r="Q301" s="966" t="s">
        <v>147</v>
      </c>
      <c r="R301" s="45"/>
    </row>
    <row r="302" spans="1:18" ht="26.25" hidden="1" customHeight="1" outlineLevel="1">
      <c r="A302" s="10"/>
      <c r="B302" s="125"/>
      <c r="C302" s="125"/>
      <c r="D302" s="107"/>
      <c r="E302" s="108"/>
      <c r="F302" s="108"/>
      <c r="G302" s="108"/>
      <c r="H302" s="1292"/>
      <c r="I302" s="1292"/>
      <c r="J302" s="1292"/>
      <c r="K302" s="1292"/>
      <c r="L302" s="1292"/>
      <c r="M302" s="1292"/>
      <c r="N302" s="125"/>
      <c r="O302" s="10"/>
      <c r="Q302" s="966" t="s">
        <v>221</v>
      </c>
      <c r="R302" s="45"/>
    </row>
    <row r="303" spans="1:18" ht="26.25" hidden="1" customHeight="1" outlineLevel="1">
      <c r="A303" s="10"/>
      <c r="B303" s="125"/>
      <c r="C303" s="125"/>
      <c r="D303" s="107"/>
      <c r="E303" s="108"/>
      <c r="F303" s="108"/>
      <c r="G303" s="108"/>
      <c r="H303" s="1292"/>
      <c r="I303" s="1292"/>
      <c r="J303" s="1292"/>
      <c r="K303" s="1292"/>
      <c r="L303" s="1292"/>
      <c r="M303" s="1292"/>
      <c r="N303" s="125"/>
      <c r="Q303" s="966" t="s">
        <v>325</v>
      </c>
      <c r="R303" s="45"/>
    </row>
    <row r="304" spans="1:18" ht="26.25" hidden="1" customHeight="1" outlineLevel="1">
      <c r="B304" s="125"/>
      <c r="C304" s="125"/>
      <c r="D304" s="107"/>
      <c r="E304" s="108"/>
      <c r="F304" s="108"/>
      <c r="G304" s="108"/>
      <c r="H304" s="1292"/>
      <c r="I304" s="1292"/>
      <c r="J304" s="1292"/>
      <c r="K304" s="1292"/>
      <c r="L304" s="1292"/>
      <c r="M304" s="1292"/>
      <c r="N304" s="125"/>
    </row>
    <row r="305" spans="2:14" ht="26.25" hidden="1" customHeight="1" outlineLevel="1">
      <c r="B305" s="125"/>
      <c r="C305" s="125"/>
      <c r="D305" s="107"/>
      <c r="E305" s="108"/>
      <c r="F305" s="108"/>
      <c r="G305" s="108"/>
      <c r="H305" s="1292"/>
      <c r="I305" s="1292"/>
      <c r="J305" s="1292"/>
      <c r="K305" s="1292"/>
      <c r="L305" s="1292"/>
      <c r="M305" s="1292"/>
      <c r="N305" s="125"/>
    </row>
    <row r="306" spans="2:14" ht="26.25" hidden="1" customHeight="1" outlineLevel="1">
      <c r="B306" s="125"/>
      <c r="C306" s="125"/>
      <c r="D306" s="107"/>
      <c r="E306" s="108"/>
      <c r="F306" s="108"/>
      <c r="G306" s="108"/>
      <c r="H306" s="1292"/>
      <c r="I306" s="1292"/>
      <c r="J306" s="1292"/>
      <c r="K306" s="1292"/>
      <c r="L306" s="1292"/>
      <c r="M306" s="1292"/>
      <c r="N306" s="125"/>
    </row>
    <row r="307" spans="2:14" ht="26.25" hidden="1" customHeight="1" outlineLevel="1">
      <c r="B307" s="125"/>
      <c r="C307" s="125"/>
      <c r="D307" s="107"/>
      <c r="E307" s="108"/>
      <c r="F307" s="108"/>
      <c r="G307" s="108"/>
      <c r="H307" s="1292"/>
      <c r="I307" s="1292"/>
      <c r="J307" s="1292"/>
      <c r="K307" s="1292"/>
      <c r="L307" s="1292"/>
      <c r="M307" s="1292"/>
      <c r="N307" s="125"/>
    </row>
    <row r="308" spans="2:14" ht="26.25" hidden="1" customHeight="1" outlineLevel="1">
      <c r="B308" s="125"/>
      <c r="C308" s="125"/>
      <c r="D308" s="107"/>
      <c r="E308" s="108"/>
      <c r="F308" s="108"/>
      <c r="G308" s="108"/>
      <c r="H308" s="1292"/>
      <c r="I308" s="1292"/>
      <c r="J308" s="1292"/>
      <c r="K308" s="1292"/>
      <c r="L308" s="1292"/>
      <c r="M308" s="1292"/>
      <c r="N308" s="125"/>
    </row>
    <row r="309" spans="2:14" ht="26.25" hidden="1" customHeight="1" outlineLevel="1">
      <c r="B309" s="125"/>
      <c r="C309" s="125"/>
      <c r="D309" s="107"/>
      <c r="E309" s="108"/>
      <c r="F309" s="108"/>
      <c r="G309" s="108"/>
      <c r="H309" s="1292"/>
      <c r="I309" s="1292"/>
      <c r="J309" s="1292"/>
      <c r="K309" s="1292"/>
      <c r="L309" s="1292"/>
      <c r="M309" s="1292"/>
      <c r="N309" s="125"/>
    </row>
    <row r="310" spans="2:14" ht="26.25" hidden="1" customHeight="1" outlineLevel="1">
      <c r="B310" s="125"/>
      <c r="C310" s="125"/>
      <c r="D310" s="107"/>
      <c r="E310" s="108"/>
      <c r="F310" s="108"/>
      <c r="G310" s="108"/>
      <c r="H310" s="1292"/>
      <c r="I310" s="1292"/>
      <c r="J310" s="1292"/>
      <c r="K310" s="1292"/>
      <c r="L310" s="1292"/>
      <c r="M310" s="1292"/>
      <c r="N310" s="125"/>
    </row>
    <row r="311" spans="2:14" ht="26.25" hidden="1" customHeight="1" outlineLevel="1">
      <c r="B311" s="125"/>
      <c r="C311" s="125"/>
      <c r="D311" s="107"/>
      <c r="E311" s="108"/>
      <c r="F311" s="108"/>
      <c r="G311" s="108"/>
      <c r="H311" s="1292"/>
      <c r="I311" s="1292"/>
      <c r="J311" s="1292"/>
      <c r="K311" s="1292"/>
      <c r="L311" s="1292"/>
      <c r="M311" s="1292"/>
      <c r="N311" s="125"/>
    </row>
    <row r="312" spans="2:14" ht="26.25" hidden="1" customHeight="1" outlineLevel="1">
      <c r="B312" s="125"/>
      <c r="C312" s="125"/>
      <c r="D312" s="107"/>
      <c r="E312" s="108"/>
      <c r="F312" s="108"/>
      <c r="G312" s="108"/>
      <c r="H312" s="1292"/>
      <c r="I312" s="1292"/>
      <c r="J312" s="1292"/>
      <c r="K312" s="1292"/>
      <c r="L312" s="1292"/>
      <c r="M312" s="1292"/>
      <c r="N312" s="125"/>
    </row>
    <row r="313" spans="2:14" ht="26.25" hidden="1" customHeight="1" outlineLevel="1">
      <c r="B313" s="125"/>
      <c r="C313" s="125"/>
      <c r="D313" s="107"/>
      <c r="E313" s="108"/>
      <c r="F313" s="108"/>
      <c r="G313" s="108"/>
      <c r="H313" s="1292"/>
      <c r="I313" s="1292"/>
      <c r="J313" s="1292"/>
      <c r="K313" s="1292"/>
      <c r="L313" s="1292"/>
      <c r="M313" s="1292"/>
      <c r="N313" s="125"/>
    </row>
    <row r="314" spans="2:14" ht="26.25" hidden="1" customHeight="1" outlineLevel="1">
      <c r="B314" s="125"/>
      <c r="C314" s="125"/>
      <c r="D314" s="107"/>
      <c r="E314" s="108"/>
      <c r="F314" s="108"/>
      <c r="G314" s="108"/>
      <c r="H314" s="1292"/>
      <c r="I314" s="1292"/>
      <c r="J314" s="1292"/>
      <c r="K314" s="1292"/>
      <c r="L314" s="1292"/>
      <c r="M314" s="1292"/>
      <c r="N314" s="125"/>
    </row>
    <row r="315" spans="2:14" ht="26.25" hidden="1" customHeight="1" outlineLevel="1">
      <c r="B315" s="125"/>
      <c r="C315" s="125"/>
      <c r="D315" s="107"/>
      <c r="E315" s="108"/>
      <c r="F315" s="108"/>
      <c r="G315" s="108"/>
      <c r="H315" s="1292"/>
      <c r="I315" s="1292"/>
      <c r="J315" s="1292"/>
      <c r="K315" s="1292"/>
      <c r="L315" s="1292"/>
      <c r="M315" s="1292"/>
      <c r="N315" s="125"/>
    </row>
    <row r="316" spans="2:14" ht="26.25" hidden="1" customHeight="1" outlineLevel="1">
      <c r="B316" s="125"/>
      <c r="C316" s="125"/>
      <c r="D316" s="107"/>
      <c r="E316" s="108"/>
      <c r="F316" s="108"/>
      <c r="G316" s="108"/>
      <c r="H316" s="1292"/>
      <c r="I316" s="1292"/>
      <c r="J316" s="1292"/>
      <c r="K316" s="1292"/>
      <c r="L316" s="1292"/>
      <c r="M316" s="1292"/>
      <c r="N316" s="125"/>
    </row>
    <row r="317" spans="2:14" ht="26.25" hidden="1" customHeight="1" outlineLevel="1">
      <c r="B317" s="125"/>
      <c r="C317" s="125"/>
      <c r="D317" s="107"/>
      <c r="E317" s="108"/>
      <c r="F317" s="108"/>
      <c r="G317" s="108"/>
      <c r="H317" s="1292"/>
      <c r="I317" s="1292"/>
      <c r="J317" s="1292"/>
      <c r="K317" s="1292"/>
      <c r="L317" s="1292"/>
      <c r="M317" s="1292"/>
      <c r="N317" s="125"/>
    </row>
    <row r="318" spans="2:14" ht="26.25" hidden="1" customHeight="1" outlineLevel="1">
      <c r="B318" s="125"/>
      <c r="C318" s="125"/>
      <c r="D318" s="107"/>
      <c r="E318" s="108"/>
      <c r="F318" s="108"/>
      <c r="G318" s="108"/>
      <c r="H318" s="1292"/>
      <c r="I318" s="1292"/>
      <c r="J318" s="1292"/>
      <c r="K318" s="1292"/>
      <c r="L318" s="1292"/>
      <c r="M318" s="1292"/>
      <c r="N318" s="125"/>
    </row>
    <row r="319" spans="2:14" ht="26.25" hidden="1" customHeight="1" outlineLevel="1">
      <c r="B319" s="125"/>
      <c r="C319" s="125"/>
      <c r="D319" s="107"/>
      <c r="E319" s="108"/>
      <c r="F319" s="108"/>
      <c r="G319" s="108"/>
      <c r="H319" s="1292"/>
      <c r="I319" s="1292"/>
      <c r="J319" s="1292"/>
      <c r="K319" s="1292"/>
      <c r="L319" s="1292"/>
      <c r="M319" s="1292"/>
      <c r="N319" s="125"/>
    </row>
    <row r="320" spans="2:14" ht="26.25" hidden="1" customHeight="1" outlineLevel="1">
      <c r="B320" s="125"/>
      <c r="C320" s="125"/>
      <c r="D320" s="107"/>
      <c r="E320" s="108"/>
      <c r="F320" s="108"/>
      <c r="G320" s="108"/>
      <c r="H320" s="1292"/>
      <c r="I320" s="1292"/>
      <c r="J320" s="1292"/>
      <c r="K320" s="1292"/>
      <c r="L320" s="1292"/>
      <c r="M320" s="1292"/>
      <c r="N320" s="125"/>
    </row>
    <row r="321" spans="2:15" ht="26.25" hidden="1" customHeight="1" outlineLevel="1">
      <c r="B321" s="125"/>
      <c r="C321" s="125"/>
      <c r="D321" s="107"/>
      <c r="E321" s="108"/>
      <c r="F321" s="108"/>
      <c r="G321" s="108"/>
      <c r="H321" s="1292"/>
      <c r="I321" s="1292"/>
      <c r="J321" s="1292"/>
      <c r="K321" s="1292"/>
      <c r="L321" s="1292"/>
      <c r="M321" s="1292"/>
      <c r="N321" s="125"/>
    </row>
    <row r="322" spans="2:15" ht="26.25" hidden="1" customHeight="1" outlineLevel="1">
      <c r="B322" s="125"/>
      <c r="C322" s="125"/>
      <c r="D322" s="107"/>
      <c r="E322" s="108"/>
      <c r="F322" s="108"/>
      <c r="G322" s="108"/>
      <c r="H322" s="1292"/>
      <c r="I322" s="1292"/>
      <c r="J322" s="1292"/>
      <c r="K322" s="1292"/>
      <c r="L322" s="1292"/>
      <c r="M322" s="1292"/>
      <c r="N322" s="125"/>
    </row>
    <row r="323" spans="2:15" ht="26.25" hidden="1" customHeight="1" outlineLevel="1">
      <c r="B323" s="125"/>
      <c r="C323" s="125"/>
      <c r="D323" s="107"/>
      <c r="E323" s="108"/>
      <c r="F323" s="108"/>
      <c r="G323" s="108"/>
      <c r="H323" s="1292"/>
      <c r="I323" s="1292"/>
      <c r="J323" s="1292"/>
      <c r="K323" s="1292"/>
      <c r="L323" s="1292"/>
      <c r="M323" s="1292"/>
      <c r="N323" s="125"/>
    </row>
    <row r="324" spans="2:15" ht="26.25" hidden="1" customHeight="1" outlineLevel="1">
      <c r="B324" s="125"/>
      <c r="C324" s="125"/>
      <c r="D324" s="107"/>
      <c r="E324" s="108"/>
      <c r="F324" s="108"/>
      <c r="G324" s="108"/>
      <c r="H324" s="1292"/>
      <c r="I324" s="1292"/>
      <c r="J324" s="1292"/>
      <c r="K324" s="1292"/>
      <c r="L324" s="1292"/>
      <c r="M324" s="1292"/>
      <c r="N324" s="125"/>
    </row>
    <row r="325" spans="2:15" ht="26.25" hidden="1" customHeight="1" outlineLevel="1">
      <c r="B325" s="125"/>
      <c r="C325" s="125"/>
      <c r="D325" s="107"/>
      <c r="E325" s="108"/>
      <c r="F325" s="108"/>
      <c r="G325" s="108"/>
      <c r="H325" s="1292"/>
      <c r="I325" s="1292"/>
      <c r="J325" s="1292"/>
      <c r="K325" s="1292"/>
      <c r="L325" s="1292"/>
      <c r="M325" s="1292"/>
      <c r="N325" s="125"/>
    </row>
    <row r="326" spans="2:15" ht="26.25" hidden="1" customHeight="1" outlineLevel="1"/>
    <row r="327" spans="2:15" ht="26.25" hidden="1" customHeight="1" outlineLevel="1">
      <c r="B327" s="1312" t="s">
        <v>355</v>
      </c>
      <c r="C327" s="1312"/>
      <c r="D327" s="1312"/>
      <c r="E327" s="1312"/>
      <c r="F327" s="1312"/>
      <c r="G327" s="1312"/>
      <c r="H327" s="1312"/>
      <c r="I327" s="1312"/>
      <c r="J327" s="1312"/>
      <c r="K327" s="1312"/>
      <c r="L327" s="1312"/>
      <c r="M327" s="1312"/>
      <c r="N327" s="1312"/>
      <c r="O327" s="1312"/>
    </row>
    <row r="328" spans="2:15" ht="26.25" hidden="1" customHeight="1" outlineLevel="1">
      <c r="B328" s="1312"/>
      <c r="C328" s="1312"/>
      <c r="D328" s="1312"/>
      <c r="E328" s="1312"/>
      <c r="F328" s="1312"/>
      <c r="G328" s="1312"/>
      <c r="H328" s="1312"/>
      <c r="I328" s="1312"/>
      <c r="J328" s="1312"/>
      <c r="K328" s="1312"/>
      <c r="L328" s="1312"/>
      <c r="M328" s="1312"/>
      <c r="N328" s="1312"/>
      <c r="O328" s="1312"/>
    </row>
    <row r="329" spans="2:15" ht="26.25" hidden="1" customHeight="1" outlineLevel="1">
      <c r="B329" s="1312" t="s">
        <v>357</v>
      </c>
      <c r="C329" s="1312"/>
      <c r="D329" s="1312"/>
      <c r="E329" s="1312"/>
      <c r="F329" s="1312"/>
      <c r="G329" s="1312"/>
      <c r="H329" s="1312"/>
      <c r="I329" s="1312"/>
      <c r="J329" s="1312"/>
      <c r="K329" s="1312"/>
      <c r="L329" s="1312"/>
      <c r="M329" s="1312"/>
      <c r="N329" s="1312"/>
      <c r="O329" s="1312"/>
    </row>
    <row r="330" spans="2:15" ht="26.25" hidden="1" customHeight="1" outlineLevel="1">
      <c r="B330" s="1312"/>
      <c r="C330" s="1312"/>
      <c r="D330" s="1312"/>
      <c r="E330" s="1312"/>
      <c r="F330" s="1312"/>
      <c r="G330" s="1312"/>
      <c r="H330" s="1312"/>
      <c r="I330" s="1312"/>
      <c r="J330" s="1312"/>
      <c r="K330" s="1312"/>
      <c r="L330" s="1312"/>
      <c r="M330" s="1312"/>
      <c r="N330" s="1312"/>
      <c r="O330" s="1312"/>
    </row>
    <row r="331" spans="2:15" ht="26.25" hidden="1" customHeight="1" outlineLevel="1">
      <c r="B331" s="1312"/>
      <c r="C331" s="1312"/>
      <c r="D331" s="1312"/>
      <c r="E331" s="1312"/>
      <c r="F331" s="1312"/>
      <c r="G331" s="1312"/>
      <c r="H331" s="1312"/>
      <c r="I331" s="1312"/>
      <c r="J331" s="1312"/>
      <c r="K331" s="1312"/>
      <c r="L331" s="1312"/>
      <c r="M331" s="1312"/>
      <c r="N331" s="1312"/>
      <c r="O331" s="1312"/>
    </row>
    <row r="332" spans="2:15" ht="26.25" hidden="1" customHeight="1" outlineLevel="1">
      <c r="B332" s="162"/>
      <c r="C332" s="162"/>
      <c r="D332" s="162"/>
      <c r="E332" s="162"/>
      <c r="F332" s="162"/>
      <c r="G332" s="162"/>
      <c r="H332" s="162"/>
      <c r="I332" s="162"/>
      <c r="J332" s="162"/>
      <c r="K332" s="162"/>
      <c r="L332" s="162"/>
      <c r="M332" s="162"/>
      <c r="N332" s="162"/>
      <c r="O332" s="162"/>
    </row>
    <row r="333" spans="2:15" ht="26.25" hidden="1" customHeight="1" outlineLevel="1">
      <c r="B333" s="162"/>
      <c r="C333" s="162"/>
      <c r="D333" s="162"/>
      <c r="E333" s="162"/>
      <c r="F333" s="162"/>
      <c r="G333" s="162"/>
      <c r="H333" s="162"/>
      <c r="I333" s="162"/>
      <c r="J333" s="162"/>
      <c r="K333" s="162"/>
      <c r="L333" s="162"/>
      <c r="M333" s="162"/>
      <c r="N333" s="162"/>
      <c r="O333" s="162"/>
    </row>
    <row r="334" spans="2:15" ht="26.25" hidden="1" customHeight="1" outlineLevel="1">
      <c r="B334" s="162"/>
      <c r="C334" s="162"/>
      <c r="D334" s="162"/>
      <c r="E334" s="162"/>
      <c r="F334" s="162"/>
      <c r="G334" s="162"/>
      <c r="H334" s="162"/>
      <c r="I334" s="162"/>
      <c r="J334" s="162"/>
      <c r="K334" s="162"/>
      <c r="L334" s="162"/>
      <c r="M334" s="162"/>
      <c r="N334" s="162"/>
      <c r="O334" s="162"/>
    </row>
    <row r="335" spans="2:15" ht="26.25" hidden="1" customHeight="1" outlineLevel="1">
      <c r="B335" s="162"/>
      <c r="C335" s="162"/>
      <c r="D335" s="162"/>
      <c r="E335" s="162"/>
      <c r="F335" s="162"/>
      <c r="G335" s="162"/>
      <c r="H335" s="162"/>
      <c r="I335" s="162"/>
      <c r="J335" s="162"/>
      <c r="K335" s="162"/>
      <c r="L335" s="162"/>
      <c r="M335" s="162"/>
      <c r="N335" s="162"/>
      <c r="O335" s="162"/>
    </row>
    <row r="336" spans="2:15" ht="26.25" hidden="1" customHeight="1" outlineLevel="1">
      <c r="C336" s="162"/>
      <c r="D336" s="162"/>
      <c r="E336" s="162"/>
      <c r="F336" s="162"/>
      <c r="G336" s="162"/>
      <c r="H336" s="162"/>
      <c r="I336" s="162"/>
      <c r="J336" s="162"/>
      <c r="K336" s="162"/>
      <c r="L336" s="162"/>
      <c r="M336" s="162"/>
      <c r="N336" s="162"/>
      <c r="O336" s="162"/>
    </row>
    <row r="337" collapsed="1"/>
  </sheetData>
  <sheetProtection algorithmName="SHA-512" hashValue="gSoVrimdgnJK2o+TrRzrhzst2GzfkjjrL6E2L7x33t8q+pp5BsNmXy1JgPuKctC20mzbgqQltPUeix9Vcrztew==" saltValue="Fu38fmf5lAmtzAFJMkvbIA==" spinCount="100000" sheet="1" formatCells="0" formatRows="0" insertRows="0" deleteRows="0" selectLockedCells="1" autoFilter="0" pivotTables="0"/>
  <mergeCells count="195">
    <mergeCell ref="H301:M301"/>
    <mergeCell ref="H302:M302"/>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 ref="H311:M311"/>
    <mergeCell ref="H312:M312"/>
    <mergeCell ref="H313:M313"/>
    <mergeCell ref="H314:M314"/>
    <mergeCell ref="H315:M315"/>
    <mergeCell ref="H306:M306"/>
    <mergeCell ref="H307:M307"/>
    <mergeCell ref="H308:M308"/>
    <mergeCell ref="H309:M309"/>
    <mergeCell ref="H310:M310"/>
    <mergeCell ref="B329:O331"/>
    <mergeCell ref="H321:M321"/>
    <mergeCell ref="H322:M322"/>
    <mergeCell ref="H323:M323"/>
    <mergeCell ref="H324:M324"/>
    <mergeCell ref="H325:M325"/>
    <mergeCell ref="H316:M316"/>
    <mergeCell ref="H317:M317"/>
    <mergeCell ref="H318:M318"/>
    <mergeCell ref="H319:M319"/>
    <mergeCell ref="H320:M320"/>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H263:M263"/>
    <mergeCell ref="H264:M264"/>
    <mergeCell ref="H265:M265"/>
    <mergeCell ref="H266:M266"/>
    <mergeCell ref="H267:M267"/>
    <mergeCell ref="H258:M258"/>
    <mergeCell ref="H259:M259"/>
    <mergeCell ref="H260:M260"/>
    <mergeCell ref="H261:M261"/>
    <mergeCell ref="H262:M262"/>
    <mergeCell ref="B241:O242"/>
    <mergeCell ref="B243:O245"/>
    <mergeCell ref="L253:N253"/>
    <mergeCell ref="A254:O254"/>
    <mergeCell ref="B256:B257"/>
    <mergeCell ref="C256:C257"/>
    <mergeCell ref="D256:G256"/>
    <mergeCell ref="H256:M257"/>
    <mergeCell ref="N256:N257"/>
    <mergeCell ref="H235:M235"/>
    <mergeCell ref="H236:M236"/>
    <mergeCell ref="H237:M237"/>
    <mergeCell ref="H238:M238"/>
    <mergeCell ref="H239:M239"/>
    <mergeCell ref="H230:M230"/>
    <mergeCell ref="H231:M231"/>
    <mergeCell ref="H232:M232"/>
    <mergeCell ref="H233:M233"/>
    <mergeCell ref="H234:M234"/>
    <mergeCell ref="H225:M225"/>
    <mergeCell ref="H226:M226"/>
    <mergeCell ref="H227:M227"/>
    <mergeCell ref="H228:M228"/>
    <mergeCell ref="H229:M229"/>
    <mergeCell ref="H220:M220"/>
    <mergeCell ref="H221:M221"/>
    <mergeCell ref="H222:M222"/>
    <mergeCell ref="H223:M223"/>
    <mergeCell ref="H224:M22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A37:O42"/>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s>
  <phoneticPr fontId="21"/>
  <conditionalFormatting sqref="A20:G31 R20:XFD31">
    <cfRule type="containsText" dxfId="577" priority="14" operator="containsText" text="(例)">
      <formula>NOT(ISERROR(SEARCH("(例)",A20)))</formula>
    </cfRule>
  </conditionalFormatting>
  <conditionalFormatting sqref="B94:J94 N94:N95 B95:I95">
    <cfRule type="expression" dxfId="576" priority="37">
      <formula>$B$92&lt;&gt;""</formula>
    </cfRule>
  </conditionalFormatting>
  <conditionalFormatting sqref="B172:N172">
    <cfRule type="containsBlanks" dxfId="575" priority="1">
      <formula>LEN(TRIM(B172))=0</formula>
    </cfRule>
  </conditionalFormatting>
  <conditionalFormatting sqref="E16:E19 J24 J30">
    <cfRule type="containsText" dxfId="574" priority="22" operator="containsText" text="(例)">
      <formula>NOT(ISERROR(SEARCH("(例)",E16)))</formula>
    </cfRule>
  </conditionalFormatting>
  <conditionalFormatting sqref="H62:N64">
    <cfRule type="expression" dxfId="573" priority="2">
      <formula>AND(MONTH(H62)&lt;10,DAY(H62)&lt;10)</formula>
    </cfRule>
    <cfRule type="expression" dxfId="572" priority="3">
      <formula>AND(MONTH(H62)&lt;10,DAY(H62)&gt;=10)</formula>
    </cfRule>
    <cfRule type="expression" dxfId="571" priority="4">
      <formula>AND(MONTH(H62)&gt;=10,DAY(H62)&lt;10)</formula>
    </cfRule>
    <cfRule type="expression" dxfId="570" priority="5">
      <formula>AND(MONTH(H62)&gt;=10,DAY(H62)&gt;=10)</formula>
    </cfRule>
  </conditionalFormatting>
  <conditionalFormatting sqref="O20:O31">
    <cfRule type="containsText" dxfId="569" priority="17" operator="containsText" text="(例)">
      <formula>NOT(ISERROR(SEARCH("(例)",O20)))</formula>
    </cfRule>
  </conditionalFormatting>
  <conditionalFormatting sqref="Q14:Q26">
    <cfRule type="containsText" dxfId="568" priority="10" operator="containsText" text="(例)">
      <formula>NOT(ISERROR(SEARCH("(例)",Q14)))</formula>
    </cfRule>
  </conditionalFormatting>
  <dataValidations xWindow="155" yWindow="881" count="5">
    <dataValidation imeMode="fullKatakana" allowBlank="1" showInputMessage="1" showErrorMessage="1" prompt="姓と名の間を全角で１マス空ける" sqref="B215:B239 B172:B196 B258:B282 B301:B325" xr:uid="{15A757D5-7425-4F16-B3B6-52932C08C335}"/>
    <dataValidation imeMode="hiragana" allowBlank="1" showInputMessage="1" showErrorMessage="1" prompt="姓と名の間を全角で１マス空ける" sqref="C215:C239 C172:C196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&amp;R&amp;K00-041R6高層ZEH-M_ver.1.1</oddFooter>
  </headerFooter>
  <rowBreaks count="7" manualBreakCount="7">
    <brk id="43" max="16383" man="1"/>
    <brk id="84" max="16383" man="1"/>
    <brk id="120" max="15" man="1"/>
    <brk id="164" max="15" man="1"/>
    <brk id="207" max="15" man="1"/>
    <brk id="250" max="15" man="1"/>
    <brk id="293"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A1:AR185"/>
  <sheetViews>
    <sheetView showGridLines="0" view="pageBreakPreview" topLeftCell="B1" zoomScale="130" zoomScaleNormal="100" zoomScaleSheetLayoutView="130" workbookViewId="0">
      <selection activeCell="J10" sqref="J10"/>
    </sheetView>
  </sheetViews>
  <sheetFormatPr defaultRowHeight="20.149999999999999" customHeight="1"/>
  <cols>
    <col min="1" max="1" width="1.08203125" style="278" hidden="1" customWidth="1"/>
    <col min="2" max="2" width="1.33203125" style="278" customWidth="1"/>
    <col min="3" max="3" width="2.5" style="278" customWidth="1"/>
    <col min="4" max="23" width="3.83203125" style="278" customWidth="1"/>
    <col min="24" max="24" width="3.08203125" style="278" customWidth="1"/>
    <col min="25" max="25" width="1.58203125" style="278" customWidth="1"/>
    <col min="26" max="26" width="3.58203125" style="278" customWidth="1"/>
    <col min="27" max="27" width="9" style="228" customWidth="1"/>
    <col min="28" max="28" width="9" style="346" customWidth="1"/>
    <col min="29" max="29" width="9" style="347" customWidth="1"/>
    <col min="30" max="30" width="9" style="278" customWidth="1"/>
    <col min="31" max="42" width="9" style="278"/>
    <col min="43" max="43" width="16.83203125" style="278" bestFit="1" customWidth="1"/>
    <col min="44" max="44" width="13.33203125" style="278" customWidth="1"/>
    <col min="45" max="216" width="9" style="278"/>
    <col min="217" max="240" width="3.58203125" style="278" customWidth="1"/>
    <col min="241" max="249" width="9" style="278" customWidth="1"/>
    <col min="250" max="250" width="2" style="278" customWidth="1"/>
    <col min="251" max="472" width="9" style="278"/>
    <col min="473" max="496" width="3.58203125" style="278" customWidth="1"/>
    <col min="497" max="505" width="9" style="278" customWidth="1"/>
    <col min="506" max="506" width="2" style="278" customWidth="1"/>
    <col min="507" max="728" width="9" style="278"/>
    <col min="729" max="752" width="3.58203125" style="278" customWidth="1"/>
    <col min="753" max="761" width="9" style="278" customWidth="1"/>
    <col min="762" max="762" width="2" style="278" customWidth="1"/>
    <col min="763" max="984" width="9" style="278"/>
    <col min="985" max="1008" width="3.58203125" style="278" customWidth="1"/>
    <col min="1009" max="1017" width="9" style="278" customWidth="1"/>
    <col min="1018" max="1018" width="2" style="278" customWidth="1"/>
    <col min="1019" max="1240" width="9" style="278"/>
    <col min="1241" max="1264" width="3.58203125" style="278" customWidth="1"/>
    <col min="1265" max="1273" width="9" style="278" customWidth="1"/>
    <col min="1274" max="1274" width="2" style="278" customWidth="1"/>
    <col min="1275" max="1496" width="9" style="278"/>
    <col min="1497" max="1520" width="3.58203125" style="278" customWidth="1"/>
    <col min="1521" max="1529" width="9" style="278" customWidth="1"/>
    <col min="1530" max="1530" width="2" style="278" customWidth="1"/>
    <col min="1531" max="1752" width="9" style="278"/>
    <col min="1753" max="1776" width="3.58203125" style="278" customWidth="1"/>
    <col min="1777" max="1785" width="9" style="278" customWidth="1"/>
    <col min="1786" max="1786" width="2" style="278" customWidth="1"/>
    <col min="1787" max="2008" width="9" style="278"/>
    <col min="2009" max="2032" width="3.58203125" style="278" customWidth="1"/>
    <col min="2033" max="2041" width="9" style="278" customWidth="1"/>
    <col min="2042" max="2042" width="2" style="278" customWidth="1"/>
    <col min="2043" max="2264" width="9" style="278"/>
    <col min="2265" max="2288" width="3.58203125" style="278" customWidth="1"/>
    <col min="2289" max="2297" width="9" style="278" customWidth="1"/>
    <col min="2298" max="2298" width="2" style="278" customWidth="1"/>
    <col min="2299" max="2520" width="9" style="278"/>
    <col min="2521" max="2544" width="3.58203125" style="278" customWidth="1"/>
    <col min="2545" max="2553" width="9" style="278" customWidth="1"/>
    <col min="2554" max="2554" width="2" style="278" customWidth="1"/>
    <col min="2555" max="2776" width="9" style="278"/>
    <col min="2777" max="2800" width="3.58203125" style="278" customWidth="1"/>
    <col min="2801" max="2809" width="9" style="278" customWidth="1"/>
    <col min="2810" max="2810" width="2" style="278" customWidth="1"/>
    <col min="2811" max="3032" width="9" style="278"/>
    <col min="3033" max="3056" width="3.58203125" style="278" customWidth="1"/>
    <col min="3057" max="3065" width="9" style="278" customWidth="1"/>
    <col min="3066" max="3066" width="2" style="278" customWidth="1"/>
    <col min="3067" max="3288" width="9" style="278"/>
    <col min="3289" max="3312" width="3.58203125" style="278" customWidth="1"/>
    <col min="3313" max="3321" width="9" style="278" customWidth="1"/>
    <col min="3322" max="3322" width="2" style="278" customWidth="1"/>
    <col min="3323" max="3544" width="9" style="278"/>
    <col min="3545" max="3568" width="3.58203125" style="278" customWidth="1"/>
    <col min="3569" max="3577" width="9" style="278" customWidth="1"/>
    <col min="3578" max="3578" width="2" style="278" customWidth="1"/>
    <col min="3579" max="3800" width="9" style="278"/>
    <col min="3801" max="3824" width="3.58203125" style="278" customWidth="1"/>
    <col min="3825" max="3833" width="9" style="278" customWidth="1"/>
    <col min="3834" max="3834" width="2" style="278" customWidth="1"/>
    <col min="3835" max="4056" width="9" style="278"/>
    <col min="4057" max="4080" width="3.58203125" style="278" customWidth="1"/>
    <col min="4081" max="4089" width="9" style="278" customWidth="1"/>
    <col min="4090" max="4090" width="2" style="278" customWidth="1"/>
    <col min="4091" max="4312" width="9" style="278"/>
    <col min="4313" max="4336" width="3.58203125" style="278" customWidth="1"/>
    <col min="4337" max="4345" width="9" style="278" customWidth="1"/>
    <col min="4346" max="4346" width="2" style="278" customWidth="1"/>
    <col min="4347" max="4568" width="9" style="278"/>
    <col min="4569" max="4592" width="3.58203125" style="278" customWidth="1"/>
    <col min="4593" max="4601" width="9" style="278" customWidth="1"/>
    <col min="4602" max="4602" width="2" style="278" customWidth="1"/>
    <col min="4603" max="4824" width="9" style="278"/>
    <col min="4825" max="4848" width="3.58203125" style="278" customWidth="1"/>
    <col min="4849" max="4857" width="9" style="278" customWidth="1"/>
    <col min="4858" max="4858" width="2" style="278" customWidth="1"/>
    <col min="4859" max="5080" width="9" style="278"/>
    <col min="5081" max="5104" width="3.58203125" style="278" customWidth="1"/>
    <col min="5105" max="5113" width="9" style="278" customWidth="1"/>
    <col min="5114" max="5114" width="2" style="278" customWidth="1"/>
    <col min="5115" max="5336" width="9" style="278"/>
    <col min="5337" max="5360" width="3.58203125" style="278" customWidth="1"/>
    <col min="5361" max="5369" width="9" style="278" customWidth="1"/>
    <col min="5370" max="5370" width="2" style="278" customWidth="1"/>
    <col min="5371" max="5592" width="9" style="278"/>
    <col min="5593" max="5616" width="3.58203125" style="278" customWidth="1"/>
    <col min="5617" max="5625" width="9" style="278" customWidth="1"/>
    <col min="5626" max="5626" width="2" style="278" customWidth="1"/>
    <col min="5627" max="5848" width="9" style="278"/>
    <col min="5849" max="5872" width="3.58203125" style="278" customWidth="1"/>
    <col min="5873" max="5881" width="9" style="278" customWidth="1"/>
    <col min="5882" max="5882" width="2" style="278" customWidth="1"/>
    <col min="5883" max="6104" width="9" style="278"/>
    <col min="6105" max="6128" width="3.58203125" style="278" customWidth="1"/>
    <col min="6129" max="6137" width="9" style="278" customWidth="1"/>
    <col min="6138" max="6138" width="2" style="278" customWidth="1"/>
    <col min="6139" max="6360" width="9" style="278"/>
    <col min="6361" max="6384" width="3.58203125" style="278" customWidth="1"/>
    <col min="6385" max="6393" width="9" style="278" customWidth="1"/>
    <col min="6394" max="6394" width="2" style="278" customWidth="1"/>
    <col min="6395" max="6616" width="9" style="278"/>
    <col min="6617" max="6640" width="3.58203125" style="278" customWidth="1"/>
    <col min="6641" max="6649" width="9" style="278" customWidth="1"/>
    <col min="6650" max="6650" width="2" style="278" customWidth="1"/>
    <col min="6651" max="6872" width="9" style="278"/>
    <col min="6873" max="6896" width="3.58203125" style="278" customWidth="1"/>
    <col min="6897" max="6905" width="9" style="278" customWidth="1"/>
    <col min="6906" max="6906" width="2" style="278" customWidth="1"/>
    <col min="6907" max="7128" width="9" style="278"/>
    <col min="7129" max="7152" width="3.58203125" style="278" customWidth="1"/>
    <col min="7153" max="7161" width="9" style="278" customWidth="1"/>
    <col min="7162" max="7162" width="2" style="278" customWidth="1"/>
    <col min="7163" max="7384" width="9" style="278"/>
    <col min="7385" max="7408" width="3.58203125" style="278" customWidth="1"/>
    <col min="7409" max="7417" width="9" style="278" customWidth="1"/>
    <col min="7418" max="7418" width="2" style="278" customWidth="1"/>
    <col min="7419" max="7640" width="9" style="278"/>
    <col min="7641" max="7664" width="3.58203125" style="278" customWidth="1"/>
    <col min="7665" max="7673" width="9" style="278" customWidth="1"/>
    <col min="7674" max="7674" width="2" style="278" customWidth="1"/>
    <col min="7675" max="7896" width="9" style="278"/>
    <col min="7897" max="7920" width="3.58203125" style="278" customWidth="1"/>
    <col min="7921" max="7929" width="9" style="278" customWidth="1"/>
    <col min="7930" max="7930" width="2" style="278" customWidth="1"/>
    <col min="7931" max="8152" width="9" style="278"/>
    <col min="8153" max="8176" width="3.58203125" style="278" customWidth="1"/>
    <col min="8177" max="8185" width="9" style="278" customWidth="1"/>
    <col min="8186" max="8186" width="2" style="278" customWidth="1"/>
    <col min="8187" max="8408" width="9" style="278"/>
    <col min="8409" max="8432" width="3.58203125" style="278" customWidth="1"/>
    <col min="8433" max="8441" width="9" style="278" customWidth="1"/>
    <col min="8442" max="8442" width="2" style="278" customWidth="1"/>
    <col min="8443" max="8664" width="9" style="278"/>
    <col min="8665" max="8688" width="3.58203125" style="278" customWidth="1"/>
    <col min="8689" max="8697" width="9" style="278" customWidth="1"/>
    <col min="8698" max="8698" width="2" style="278" customWidth="1"/>
    <col min="8699" max="8920" width="9" style="278"/>
    <col min="8921" max="8944" width="3.58203125" style="278" customWidth="1"/>
    <col min="8945" max="8953" width="9" style="278" customWidth="1"/>
    <col min="8954" max="8954" width="2" style="278" customWidth="1"/>
    <col min="8955" max="9176" width="9" style="278"/>
    <col min="9177" max="9200" width="3.58203125" style="278" customWidth="1"/>
    <col min="9201" max="9209" width="9" style="278" customWidth="1"/>
    <col min="9210" max="9210" width="2" style="278" customWidth="1"/>
    <col min="9211" max="9432" width="9" style="278"/>
    <col min="9433" max="9456" width="3.58203125" style="278" customWidth="1"/>
    <col min="9457" max="9465" width="9" style="278" customWidth="1"/>
    <col min="9466" max="9466" width="2" style="278" customWidth="1"/>
    <col min="9467" max="9688" width="9" style="278"/>
    <col min="9689" max="9712" width="3.58203125" style="278" customWidth="1"/>
    <col min="9713" max="9721" width="9" style="278" customWidth="1"/>
    <col min="9722" max="9722" width="2" style="278" customWidth="1"/>
    <col min="9723" max="9944" width="9" style="278"/>
    <col min="9945" max="9968" width="3.58203125" style="278" customWidth="1"/>
    <col min="9969" max="9977" width="9" style="278" customWidth="1"/>
    <col min="9978" max="9978" width="2" style="278" customWidth="1"/>
    <col min="9979" max="10200" width="9" style="278"/>
    <col min="10201" max="10224" width="3.58203125" style="278" customWidth="1"/>
    <col min="10225" max="10233" width="9" style="278" customWidth="1"/>
    <col min="10234" max="10234" width="2" style="278" customWidth="1"/>
    <col min="10235" max="10456" width="9" style="278"/>
    <col min="10457" max="10480" width="3.58203125" style="278" customWidth="1"/>
    <col min="10481" max="10489" width="9" style="278" customWidth="1"/>
    <col min="10490" max="10490" width="2" style="278" customWidth="1"/>
    <col min="10491" max="10712" width="9" style="278"/>
    <col min="10713" max="10736" width="3.58203125" style="278" customWidth="1"/>
    <col min="10737" max="10745" width="9" style="278" customWidth="1"/>
    <col min="10746" max="10746" width="2" style="278" customWidth="1"/>
    <col min="10747" max="10968" width="9" style="278"/>
    <col min="10969" max="10992" width="3.58203125" style="278" customWidth="1"/>
    <col min="10993" max="11001" width="9" style="278" customWidth="1"/>
    <col min="11002" max="11002" width="2" style="278" customWidth="1"/>
    <col min="11003" max="11224" width="9" style="278"/>
    <col min="11225" max="11248" width="3.58203125" style="278" customWidth="1"/>
    <col min="11249" max="11257" width="9" style="278" customWidth="1"/>
    <col min="11258" max="11258" width="2" style="278" customWidth="1"/>
    <col min="11259" max="11480" width="9" style="278"/>
    <col min="11481" max="11504" width="3.58203125" style="278" customWidth="1"/>
    <col min="11505" max="11513" width="9" style="278" customWidth="1"/>
    <col min="11514" max="11514" width="2" style="278" customWidth="1"/>
    <col min="11515" max="11736" width="9" style="278"/>
    <col min="11737" max="11760" width="3.58203125" style="278" customWidth="1"/>
    <col min="11761" max="11769" width="9" style="278" customWidth="1"/>
    <col min="11770" max="11770" width="2" style="278" customWidth="1"/>
    <col min="11771" max="11992" width="9" style="278"/>
    <col min="11993" max="12016" width="3.58203125" style="278" customWidth="1"/>
    <col min="12017" max="12025" width="9" style="278" customWidth="1"/>
    <col min="12026" max="12026" width="2" style="278" customWidth="1"/>
    <col min="12027" max="12248" width="9" style="278"/>
    <col min="12249" max="12272" width="3.58203125" style="278" customWidth="1"/>
    <col min="12273" max="12281" width="9" style="278" customWidth="1"/>
    <col min="12282" max="12282" width="2" style="278" customWidth="1"/>
    <col min="12283" max="12504" width="9" style="278"/>
    <col min="12505" max="12528" width="3.58203125" style="278" customWidth="1"/>
    <col min="12529" max="12537" width="9" style="278" customWidth="1"/>
    <col min="12538" max="12538" width="2" style="278" customWidth="1"/>
    <col min="12539" max="12760" width="9" style="278"/>
    <col min="12761" max="12784" width="3.58203125" style="278" customWidth="1"/>
    <col min="12785" max="12793" width="9" style="278" customWidth="1"/>
    <col min="12794" max="12794" width="2" style="278" customWidth="1"/>
    <col min="12795" max="13016" width="9" style="278"/>
    <col min="13017" max="13040" width="3.58203125" style="278" customWidth="1"/>
    <col min="13041" max="13049" width="9" style="278" customWidth="1"/>
    <col min="13050" max="13050" width="2" style="278" customWidth="1"/>
    <col min="13051" max="13272" width="9" style="278"/>
    <col min="13273" max="13296" width="3.58203125" style="278" customWidth="1"/>
    <col min="13297" max="13305" width="9" style="278" customWidth="1"/>
    <col min="13306" max="13306" width="2" style="278" customWidth="1"/>
    <col min="13307" max="13528" width="9" style="278"/>
    <col min="13529" max="13552" width="3.58203125" style="278" customWidth="1"/>
    <col min="13553" max="13561" width="9" style="278" customWidth="1"/>
    <col min="13562" max="13562" width="2" style="278" customWidth="1"/>
    <col min="13563" max="13784" width="9" style="278"/>
    <col min="13785" max="13808" width="3.58203125" style="278" customWidth="1"/>
    <col min="13809" max="13817" width="9" style="278" customWidth="1"/>
    <col min="13818" max="13818" width="2" style="278" customWidth="1"/>
    <col min="13819" max="14040" width="9" style="278"/>
    <col min="14041" max="14064" width="3.58203125" style="278" customWidth="1"/>
    <col min="14065" max="14073" width="9" style="278" customWidth="1"/>
    <col min="14074" max="14074" width="2" style="278" customWidth="1"/>
    <col min="14075" max="14296" width="9" style="278"/>
    <col min="14297" max="14320" width="3.58203125" style="278" customWidth="1"/>
    <col min="14321" max="14329" width="9" style="278" customWidth="1"/>
    <col min="14330" max="14330" width="2" style="278" customWidth="1"/>
    <col min="14331" max="14552" width="9" style="278"/>
    <col min="14553" max="14576" width="3.58203125" style="278" customWidth="1"/>
    <col min="14577" max="14585" width="9" style="278" customWidth="1"/>
    <col min="14586" max="14586" width="2" style="278" customWidth="1"/>
    <col min="14587" max="14808" width="9" style="278"/>
    <col min="14809" max="14832" width="3.58203125" style="278" customWidth="1"/>
    <col min="14833" max="14841" width="9" style="278" customWidth="1"/>
    <col min="14842" max="14842" width="2" style="278" customWidth="1"/>
    <col min="14843" max="15064" width="9" style="278"/>
    <col min="15065" max="15088" width="3.58203125" style="278" customWidth="1"/>
    <col min="15089" max="15097" width="9" style="278" customWidth="1"/>
    <col min="15098" max="15098" width="2" style="278" customWidth="1"/>
    <col min="15099" max="15320" width="9" style="278"/>
    <col min="15321" max="15344" width="3.58203125" style="278" customWidth="1"/>
    <col min="15345" max="15353" width="9" style="278" customWidth="1"/>
    <col min="15354" max="15354" width="2" style="278" customWidth="1"/>
    <col min="15355" max="15576" width="9" style="278"/>
    <col min="15577" max="15600" width="3.58203125" style="278" customWidth="1"/>
    <col min="15601" max="15609" width="9" style="278" customWidth="1"/>
    <col min="15610" max="15610" width="2" style="278" customWidth="1"/>
    <col min="15611" max="15832" width="9" style="278"/>
    <col min="15833" max="15856" width="3.58203125" style="278" customWidth="1"/>
    <col min="15857" max="15865" width="9" style="278" customWidth="1"/>
    <col min="15866" max="15866" width="2" style="278" customWidth="1"/>
    <col min="15867" max="16088" width="9" style="278"/>
    <col min="16089" max="16112" width="3.58203125" style="278" customWidth="1"/>
    <col min="16113" max="16121" width="9" style="278" customWidth="1"/>
    <col min="16122" max="16122" width="2" style="278" customWidth="1"/>
    <col min="16123" max="16384" width="9" style="278"/>
  </cols>
  <sheetData>
    <row r="1" spans="2:44" s="991" customFormat="1" ht="15" customHeight="1">
      <c r="B1" s="989" t="s">
        <v>676</v>
      </c>
      <c r="C1" s="990"/>
      <c r="AB1" s="992"/>
      <c r="AC1" s="992"/>
    </row>
    <row r="2" spans="2:44" s="991" customFormat="1" ht="15" customHeight="1">
      <c r="B2" s="989" t="s">
        <v>583</v>
      </c>
      <c r="C2" s="990"/>
      <c r="AB2" s="992"/>
      <c r="AC2" s="992"/>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1309</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93"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A6" s="236"/>
      <c r="AB6" s="346"/>
      <c r="AC6" s="347"/>
      <c r="AQ6" s="347"/>
      <c r="AR6" s="294"/>
    </row>
    <row r="7" spans="2:44" s="344" customFormat="1" ht="21.75" customHeight="1">
      <c r="B7" s="295"/>
      <c r="C7" s="286"/>
      <c r="D7" s="2154" t="s">
        <v>439</v>
      </c>
      <c r="E7" s="2155"/>
      <c r="F7" s="2155"/>
      <c r="G7" s="2155"/>
      <c r="H7" s="2155"/>
      <c r="I7" s="2156"/>
      <c r="J7" s="2248" t="str">
        <f>IF(入力シート!F11="","",入力シート!F11)&amp;"高層ＺＥＨ-Ｍ支援事業"</f>
        <v>高層ＺＥＨ-Ｍ支援事業</v>
      </c>
      <c r="K7" s="2248"/>
      <c r="L7" s="2248"/>
      <c r="M7" s="2248"/>
      <c r="N7" s="2248"/>
      <c r="O7" s="2248"/>
      <c r="P7" s="2248"/>
      <c r="Q7" s="2248"/>
      <c r="R7" s="2248"/>
      <c r="S7" s="2248"/>
      <c r="T7" s="2248"/>
      <c r="U7" s="2248"/>
      <c r="V7" s="2249"/>
      <c r="W7" s="279"/>
      <c r="X7" s="279"/>
      <c r="Y7" s="279"/>
      <c r="Z7" s="295"/>
      <c r="AA7" s="345"/>
      <c r="AB7" s="346"/>
      <c r="AC7" s="347"/>
    </row>
    <row r="8" spans="2:44" s="344" customFormat="1" ht="15" customHeight="1">
      <c r="B8" s="295"/>
      <c r="C8" s="286"/>
      <c r="D8" s="296"/>
      <c r="E8" s="296"/>
      <c r="F8" s="296"/>
      <c r="G8" s="296"/>
      <c r="H8" s="296"/>
      <c r="I8" s="296"/>
      <c r="J8" s="296"/>
      <c r="K8" s="296"/>
      <c r="L8" s="296"/>
      <c r="M8" s="296"/>
      <c r="N8" s="296"/>
      <c r="O8" s="296"/>
      <c r="P8" s="296"/>
      <c r="Q8" s="296"/>
      <c r="R8" s="296"/>
      <c r="S8" s="296"/>
      <c r="T8" s="296"/>
      <c r="U8" s="296"/>
      <c r="V8" s="296"/>
      <c r="W8" s="279"/>
      <c r="X8" s="279"/>
      <c r="Y8" s="279"/>
      <c r="Z8" s="295"/>
      <c r="AA8" s="345"/>
      <c r="AB8" s="346"/>
      <c r="AC8" s="347"/>
    </row>
    <row r="9" spans="2:44" s="293" customFormat="1" ht="15.5">
      <c r="B9" s="288"/>
      <c r="C9" s="289" t="s">
        <v>442</v>
      </c>
      <c r="D9" s="290"/>
      <c r="E9" s="291"/>
      <c r="F9" s="291"/>
      <c r="G9" s="291"/>
      <c r="H9" s="291"/>
      <c r="I9" s="291"/>
      <c r="J9" s="291"/>
      <c r="K9" s="291"/>
      <c r="L9" s="291"/>
      <c r="M9" s="291"/>
      <c r="N9" s="291"/>
      <c r="O9" s="291"/>
      <c r="P9" s="291"/>
      <c r="Q9" s="291"/>
      <c r="R9" s="291"/>
      <c r="S9" s="291"/>
      <c r="T9" s="291"/>
      <c r="U9" s="292"/>
      <c r="V9" s="291"/>
      <c r="W9" s="291"/>
      <c r="X9" s="291"/>
      <c r="Y9" s="291"/>
      <c r="Z9" s="288"/>
      <c r="AA9" s="236"/>
      <c r="AB9" s="346"/>
      <c r="AC9" s="347"/>
    </row>
    <row r="10" spans="2:44" s="344" customFormat="1" ht="18" customHeight="1">
      <c r="B10" s="295"/>
      <c r="C10" s="286"/>
      <c r="D10" s="2154" t="s">
        <v>414</v>
      </c>
      <c r="E10" s="2155"/>
      <c r="F10" s="2155"/>
      <c r="G10" s="2155"/>
      <c r="H10" s="2155"/>
      <c r="I10" s="2156"/>
      <c r="J10" s="320" t="s">
        <v>231</v>
      </c>
      <c r="K10" s="350" t="s">
        <v>415</v>
      </c>
      <c r="L10" s="321"/>
      <c r="M10" s="322" t="s">
        <v>231</v>
      </c>
      <c r="N10" s="350" t="s">
        <v>416</v>
      </c>
      <c r="O10" s="323"/>
      <c r="P10" s="322" t="s">
        <v>231</v>
      </c>
      <c r="Q10" s="351" t="s">
        <v>417</v>
      </c>
      <c r="R10" s="321"/>
      <c r="S10" s="298"/>
      <c r="T10" s="298"/>
      <c r="U10" s="298"/>
      <c r="V10" s="324"/>
      <c r="W10" s="279"/>
      <c r="X10" s="279"/>
      <c r="Y10" s="279"/>
      <c r="Z10" s="295"/>
      <c r="AA10" s="345"/>
      <c r="AB10" s="301"/>
      <c r="AC10" s="347"/>
    </row>
    <row r="11" spans="2:44" s="344" customFormat="1" ht="18" customHeight="1">
      <c r="B11" s="295"/>
      <c r="C11" s="286"/>
      <c r="D11" s="2154" t="s">
        <v>443</v>
      </c>
      <c r="E11" s="2155"/>
      <c r="F11" s="2155"/>
      <c r="G11" s="2155"/>
      <c r="H11" s="2155"/>
      <c r="I11" s="2156"/>
      <c r="J11" s="2373"/>
      <c r="K11" s="2374"/>
      <c r="L11" s="2374"/>
      <c r="M11" s="2374"/>
      <c r="N11" s="2374"/>
      <c r="O11" s="2374"/>
      <c r="P11" s="2374"/>
      <c r="Q11" s="2374"/>
      <c r="R11" s="2374"/>
      <c r="S11" s="2374"/>
      <c r="T11" s="2374"/>
      <c r="U11" s="2374"/>
      <c r="V11" s="2375"/>
      <c r="W11" s="302"/>
      <c r="X11" s="279"/>
      <c r="Y11" s="279"/>
      <c r="Z11" s="295"/>
      <c r="AA11" s="345"/>
      <c r="AB11" s="346"/>
      <c r="AC11" s="347"/>
    </row>
    <row r="12" spans="2:44" s="344" customFormat="1" ht="18" customHeight="1">
      <c r="B12" s="295"/>
      <c r="C12" s="286"/>
      <c r="D12" s="2154" t="s">
        <v>444</v>
      </c>
      <c r="E12" s="2155"/>
      <c r="F12" s="2155"/>
      <c r="G12" s="2155"/>
      <c r="H12" s="2155"/>
      <c r="I12" s="2156"/>
      <c r="J12" s="2376">
        <f>J20</f>
        <v>0</v>
      </c>
      <c r="K12" s="2377"/>
      <c r="L12" s="2377"/>
      <c r="M12" s="2377"/>
      <c r="N12" s="2377"/>
      <c r="O12" s="2377"/>
      <c r="P12" s="2377"/>
      <c r="Q12" s="2377"/>
      <c r="R12" s="2377"/>
      <c r="S12" s="2377"/>
      <c r="T12" s="2377"/>
      <c r="U12" s="684"/>
      <c r="V12" s="300" t="s">
        <v>445</v>
      </c>
      <c r="W12" s="302"/>
      <c r="X12" s="279"/>
      <c r="Y12" s="279"/>
      <c r="Z12" s="295"/>
      <c r="AA12" s="345"/>
      <c r="AB12" s="346"/>
      <c r="AC12" s="347"/>
    </row>
    <row r="13" spans="2:44" s="344" customFormat="1" ht="15" customHeight="1">
      <c r="B13" s="295"/>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Z13" s="295"/>
      <c r="AA13" s="345"/>
      <c r="AB13" s="346"/>
      <c r="AC13" s="347"/>
    </row>
    <row r="14" spans="2:44" s="329" customFormat="1" ht="15" customHeight="1">
      <c r="B14" s="254"/>
      <c r="C14" s="325" t="s">
        <v>446</v>
      </c>
      <c r="D14" s="276"/>
      <c r="E14" s="276"/>
      <c r="F14" s="276"/>
      <c r="G14" s="276"/>
      <c r="H14" s="262"/>
      <c r="I14" s="256"/>
      <c r="J14" s="257"/>
      <c r="K14" s="262"/>
      <c r="L14" s="256"/>
      <c r="M14" s="262"/>
      <c r="N14" s="262"/>
      <c r="O14" s="258"/>
      <c r="P14" s="257"/>
      <c r="Q14" s="263"/>
      <c r="R14" s="264"/>
      <c r="S14" s="264"/>
      <c r="T14" s="264"/>
      <c r="U14" s="326"/>
      <c r="V14" s="326"/>
      <c r="W14" s="326"/>
      <c r="X14" s="326"/>
      <c r="Y14" s="326"/>
      <c r="Z14" s="326"/>
      <c r="AA14" s="327"/>
      <c r="AB14" s="327"/>
      <c r="AC14" s="326"/>
      <c r="AD14" s="326"/>
      <c r="AE14" s="359"/>
      <c r="AF14" s="265"/>
      <c r="AG14" s="265"/>
      <c r="AH14" s="265"/>
      <c r="AI14" s="328"/>
      <c r="AJ14" s="328"/>
      <c r="AK14" s="328"/>
      <c r="AL14" s="328"/>
      <c r="AM14" s="328"/>
      <c r="AN14" s="328"/>
      <c r="AO14" s="328"/>
      <c r="AP14" s="259"/>
      <c r="AQ14" s="259"/>
      <c r="AR14" s="253"/>
    </row>
    <row r="15" spans="2:44" s="329" customFormat="1" ht="18" customHeight="1">
      <c r="B15" s="254"/>
      <c r="C15" s="330"/>
      <c r="D15" s="2378" t="s">
        <v>419</v>
      </c>
      <c r="E15" s="2379"/>
      <c r="F15" s="2379"/>
      <c r="G15" s="2379"/>
      <c r="H15" s="2379"/>
      <c r="I15" s="2380"/>
      <c r="J15" s="2381" t="s">
        <v>447</v>
      </c>
      <c r="K15" s="2382"/>
      <c r="L15" s="2382"/>
      <c r="M15" s="2382"/>
      <c r="N15" s="2382"/>
      <c r="O15" s="2383" t="s">
        <v>420</v>
      </c>
      <c r="P15" s="2384"/>
      <c r="Q15" s="2384"/>
      <c r="R15" s="2384"/>
      <c r="S15" s="2385"/>
      <c r="T15" s="2383" t="s">
        <v>448</v>
      </c>
      <c r="U15" s="2384"/>
      <c r="V15" s="2384"/>
      <c r="W15" s="2384"/>
      <c r="X15" s="2385"/>
      <c r="Y15" s="331"/>
      <c r="Z15" s="331"/>
      <c r="AA15" s="332"/>
      <c r="AB15" s="332"/>
      <c r="AC15" s="331"/>
      <c r="AD15" s="328"/>
      <c r="AE15" s="259"/>
      <c r="AF15" s="259"/>
      <c r="AG15" s="253"/>
    </row>
    <row r="16" spans="2:44" s="329" customFormat="1" ht="18" customHeight="1">
      <c r="B16" s="254"/>
      <c r="C16" s="330"/>
      <c r="D16" s="2378" t="s">
        <v>421</v>
      </c>
      <c r="E16" s="2379"/>
      <c r="F16" s="2379"/>
      <c r="G16" s="2379"/>
      <c r="H16" s="2379"/>
      <c r="I16" s="2380"/>
      <c r="J16" s="2386"/>
      <c r="K16" s="2387"/>
      <c r="L16" s="2387"/>
      <c r="M16" s="2387"/>
      <c r="N16" s="685" t="s">
        <v>418</v>
      </c>
      <c r="O16" s="2388">
        <f>J16*100000</f>
        <v>0</v>
      </c>
      <c r="P16" s="2389"/>
      <c r="Q16" s="2389"/>
      <c r="R16" s="2389"/>
      <c r="S16" s="688" t="s">
        <v>422</v>
      </c>
      <c r="T16" s="2388">
        <f>IF(O16&lt;=15000000,O16,15000000)</f>
        <v>0</v>
      </c>
      <c r="U16" s="2389"/>
      <c r="V16" s="2389"/>
      <c r="W16" s="2389"/>
      <c r="X16" s="688" t="s">
        <v>422</v>
      </c>
      <c r="Y16" s="360"/>
      <c r="Z16" s="360"/>
      <c r="AA16" s="361"/>
      <c r="AB16" s="335"/>
      <c r="AC16" s="336"/>
      <c r="AD16" s="328"/>
      <c r="AE16" s="259"/>
      <c r="AF16" s="259"/>
      <c r="AG16" s="253"/>
    </row>
    <row r="17" spans="2:44" s="329" customFormat="1" ht="18" customHeight="1">
      <c r="B17" s="254"/>
      <c r="C17" s="330"/>
      <c r="D17" s="2378" t="s">
        <v>423</v>
      </c>
      <c r="E17" s="2379"/>
      <c r="F17" s="2379"/>
      <c r="G17" s="2379"/>
      <c r="H17" s="2379"/>
      <c r="I17" s="2380"/>
      <c r="J17" s="2386"/>
      <c r="K17" s="2387"/>
      <c r="L17" s="2387"/>
      <c r="M17" s="2387"/>
      <c r="N17" s="685" t="s">
        <v>418</v>
      </c>
      <c r="O17" s="2388">
        <f>J17*100000</f>
        <v>0</v>
      </c>
      <c r="P17" s="2389"/>
      <c r="Q17" s="2389"/>
      <c r="R17" s="2389"/>
      <c r="S17" s="688" t="s">
        <v>422</v>
      </c>
      <c r="T17" s="2388">
        <f>IF(O16&gt;=15000000,0,IF(O17&gt;15000000-O16,O17-(O17-(15000000-O16)),O17))</f>
        <v>0</v>
      </c>
      <c r="U17" s="2389"/>
      <c r="V17" s="2389"/>
      <c r="W17" s="2389"/>
      <c r="X17" s="688" t="s">
        <v>422</v>
      </c>
      <c r="Y17" s="360"/>
      <c r="Z17" s="360"/>
      <c r="AA17" s="361"/>
      <c r="AB17" s="335"/>
      <c r="AC17" s="336"/>
      <c r="AD17" s="328"/>
      <c r="AE17" s="259"/>
      <c r="AF17" s="259"/>
      <c r="AG17" s="253"/>
    </row>
    <row r="18" spans="2:44" s="329" customFormat="1" ht="18" customHeight="1">
      <c r="B18" s="254"/>
      <c r="C18" s="330"/>
      <c r="D18" s="2378" t="s">
        <v>424</v>
      </c>
      <c r="E18" s="2379"/>
      <c r="F18" s="2379"/>
      <c r="G18" s="2379"/>
      <c r="H18" s="2379"/>
      <c r="I18" s="2380"/>
      <c r="J18" s="2386"/>
      <c r="K18" s="2387"/>
      <c r="L18" s="2387"/>
      <c r="M18" s="2387"/>
      <c r="N18" s="685" t="s">
        <v>418</v>
      </c>
      <c r="O18" s="2388">
        <f>J18*100000</f>
        <v>0</v>
      </c>
      <c r="P18" s="2389"/>
      <c r="Q18" s="2389"/>
      <c r="R18" s="2389"/>
      <c r="S18" s="688" t="s">
        <v>422</v>
      </c>
      <c r="T18" s="2388">
        <f>IF(O16+O17&gt;=15000000,0,IF(O18&gt;15000000-(O16+O17),O18-(O18-(15000000-(O16+O17))),O18))</f>
        <v>0</v>
      </c>
      <c r="U18" s="2389"/>
      <c r="V18" s="2389"/>
      <c r="W18" s="2389"/>
      <c r="X18" s="688" t="s">
        <v>422</v>
      </c>
      <c r="Y18" s="360"/>
      <c r="Z18" s="360"/>
      <c r="AA18" s="361"/>
      <c r="AB18" s="335"/>
      <c r="AC18" s="336"/>
      <c r="AD18" s="328"/>
      <c r="AE18" s="259"/>
      <c r="AF18" s="259"/>
      <c r="AG18" s="253"/>
    </row>
    <row r="19" spans="2:44" s="329" customFormat="1" ht="18" customHeight="1" thickBot="1">
      <c r="B19" s="254"/>
      <c r="C19" s="330"/>
      <c r="D19" s="2397" t="s">
        <v>599</v>
      </c>
      <c r="E19" s="2398"/>
      <c r="F19" s="2398"/>
      <c r="G19" s="2398"/>
      <c r="H19" s="2398"/>
      <c r="I19" s="2399"/>
      <c r="J19" s="2400"/>
      <c r="K19" s="2401"/>
      <c r="L19" s="2401"/>
      <c r="M19" s="2401"/>
      <c r="N19" s="686" t="s">
        <v>418</v>
      </c>
      <c r="O19" s="2402">
        <f>J19*100000</f>
        <v>0</v>
      </c>
      <c r="P19" s="2403"/>
      <c r="Q19" s="2403"/>
      <c r="R19" s="2403"/>
      <c r="S19" s="689" t="s">
        <v>422</v>
      </c>
      <c r="T19" s="2402">
        <f>IF(O16+O17+O18&gt;=15000000,0,IF(O19&gt;15000000-(O16+O17+O18),O19-(O19-(15000000-(O16+O17+O18))),O19))</f>
        <v>0</v>
      </c>
      <c r="U19" s="2403"/>
      <c r="V19" s="2403"/>
      <c r="W19" s="2403"/>
      <c r="X19" s="689" t="s">
        <v>422</v>
      </c>
      <c r="Y19" s="360"/>
      <c r="Z19" s="360"/>
      <c r="AA19" s="361"/>
      <c r="AB19" s="335"/>
      <c r="AC19" s="336"/>
      <c r="AD19" s="328"/>
      <c r="AE19" s="259"/>
      <c r="AF19" s="259"/>
      <c r="AG19" s="253"/>
    </row>
    <row r="20" spans="2:44" s="329" customFormat="1" ht="18" customHeight="1" thickTop="1">
      <c r="B20" s="254"/>
      <c r="C20" s="330"/>
      <c r="D20" s="2390" t="s">
        <v>382</v>
      </c>
      <c r="E20" s="2391"/>
      <c r="F20" s="2391"/>
      <c r="G20" s="2391"/>
      <c r="H20" s="2391"/>
      <c r="I20" s="2392"/>
      <c r="J20" s="2393">
        <f>SUM(J16:M19)</f>
        <v>0</v>
      </c>
      <c r="K20" s="2394"/>
      <c r="L20" s="2394"/>
      <c r="M20" s="2394"/>
      <c r="N20" s="687" t="s">
        <v>418</v>
      </c>
      <c r="O20" s="2395">
        <f>SUM(O16:R19)</f>
        <v>0</v>
      </c>
      <c r="P20" s="2396"/>
      <c r="Q20" s="2396"/>
      <c r="R20" s="2396"/>
      <c r="S20" s="690" t="s">
        <v>422</v>
      </c>
      <c r="T20" s="2395">
        <f>SUM(T16:W19)</f>
        <v>0</v>
      </c>
      <c r="U20" s="2396"/>
      <c r="V20" s="2396"/>
      <c r="W20" s="2396"/>
      <c r="X20" s="690" t="s">
        <v>422</v>
      </c>
      <c r="Y20" s="360"/>
      <c r="Z20" s="360"/>
      <c r="AA20" s="361"/>
      <c r="AB20" s="335"/>
      <c r="AC20" s="336"/>
      <c r="AD20" s="328"/>
      <c r="AE20" s="259"/>
      <c r="AF20" s="259"/>
      <c r="AG20" s="253"/>
    </row>
    <row r="21" spans="2:44" s="329" customFormat="1" ht="15" customHeight="1">
      <c r="B21" s="254"/>
      <c r="D21" s="362" t="s">
        <v>1325</v>
      </c>
      <c r="E21" s="252"/>
      <c r="F21" s="252"/>
      <c r="G21" s="252"/>
      <c r="H21" s="255"/>
      <c r="I21" s="255"/>
      <c r="J21" s="256"/>
      <c r="K21" s="257"/>
      <c r="L21" s="255"/>
      <c r="M21" s="255"/>
      <c r="N21" s="256"/>
      <c r="O21" s="256"/>
      <c r="P21" s="255"/>
      <c r="Q21" s="255"/>
      <c r="R21" s="258"/>
      <c r="S21" s="256"/>
      <c r="T21" s="256"/>
      <c r="U21" s="256"/>
      <c r="V21" s="256"/>
      <c r="W21" s="256"/>
      <c r="X21" s="256"/>
      <c r="Y21" s="259"/>
      <c r="Z21" s="259"/>
      <c r="AA21" s="337"/>
      <c r="AB21" s="337"/>
      <c r="AC21" s="259"/>
      <c r="AD21" s="260"/>
      <c r="AE21" s="359"/>
      <c r="AF21" s="260"/>
      <c r="AG21" s="260"/>
      <c r="AH21" s="260"/>
      <c r="AI21" s="260"/>
      <c r="AJ21" s="260"/>
      <c r="AK21" s="260"/>
      <c r="AL21" s="260"/>
      <c r="AM21" s="260"/>
      <c r="AN21" s="261"/>
      <c r="AO21" s="261"/>
      <c r="AP21" s="261"/>
      <c r="AQ21" s="261"/>
      <c r="AR21" s="253"/>
    </row>
    <row r="22" spans="2:44" s="293" customFormat="1" ht="15.5">
      <c r="B22" s="288"/>
      <c r="C22" s="289"/>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236"/>
      <c r="AB22" s="346"/>
      <c r="AC22" s="347"/>
    </row>
    <row r="23" spans="2:44" s="293" customFormat="1" ht="15.5">
      <c r="B23" s="288"/>
      <c r="C23" s="289"/>
      <c r="D23" s="290"/>
      <c r="E23" s="291"/>
      <c r="F23" s="291"/>
      <c r="G23" s="291"/>
      <c r="H23" s="291"/>
      <c r="I23" s="291"/>
      <c r="J23" s="291"/>
      <c r="K23" s="291"/>
      <c r="L23" s="291"/>
      <c r="M23" s="291"/>
      <c r="N23" s="291"/>
      <c r="O23" s="291"/>
      <c r="P23" s="291"/>
      <c r="Q23" s="291"/>
      <c r="R23" s="291"/>
      <c r="S23" s="291"/>
      <c r="T23" s="291"/>
      <c r="U23" s="292"/>
      <c r="V23" s="291"/>
      <c r="W23" s="291"/>
      <c r="X23" s="291"/>
      <c r="Y23" s="291"/>
      <c r="Z23" s="288"/>
      <c r="AA23" s="236"/>
      <c r="AB23" s="346"/>
      <c r="AC23" s="347"/>
    </row>
    <row r="24" spans="2:44" s="293" customFormat="1" ht="15.5">
      <c r="B24" s="288"/>
      <c r="C24" s="289"/>
      <c r="D24" s="290"/>
      <c r="E24" s="291"/>
      <c r="F24" s="291"/>
      <c r="G24" s="291"/>
      <c r="H24" s="291"/>
      <c r="I24" s="291"/>
      <c r="J24" s="291"/>
      <c r="K24" s="291"/>
      <c r="L24" s="291"/>
      <c r="M24" s="291"/>
      <c r="N24" s="291"/>
      <c r="O24" s="291"/>
      <c r="P24" s="291"/>
      <c r="Q24" s="291"/>
      <c r="R24" s="291"/>
      <c r="S24" s="291"/>
      <c r="T24" s="291"/>
      <c r="U24" s="292"/>
      <c r="V24" s="291"/>
      <c r="W24" s="291"/>
      <c r="X24" s="291"/>
      <c r="Y24" s="291"/>
      <c r="Z24" s="288"/>
      <c r="AA24" s="236"/>
      <c r="AB24" s="346"/>
      <c r="AC24" s="347"/>
    </row>
    <row r="25" spans="2:44" s="293" customFormat="1" ht="15.5">
      <c r="B25" s="288"/>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Z25" s="288"/>
      <c r="AA25" s="236"/>
      <c r="AB25" s="346"/>
      <c r="AC25" s="347"/>
    </row>
    <row r="26" spans="2:44" s="293" customFormat="1" ht="15.5">
      <c r="B26" s="288"/>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36"/>
      <c r="AB26" s="346"/>
      <c r="AC26" s="347"/>
    </row>
    <row r="27" spans="2:44" s="293" customFormat="1" ht="15.5">
      <c r="B27" s="288"/>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Z27" s="288"/>
      <c r="AA27" s="236"/>
      <c r="AB27" s="346"/>
      <c r="AC27" s="347"/>
    </row>
    <row r="28" spans="2:44" s="293" customFormat="1" ht="15.5">
      <c r="B28" s="288"/>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Z28" s="288"/>
      <c r="AA28" s="236"/>
      <c r="AB28" s="346"/>
      <c r="AC28" s="347"/>
    </row>
    <row r="29" spans="2:44" s="293" customFormat="1" ht="15.5">
      <c r="B29" s="288"/>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Z29" s="288"/>
      <c r="AA29" s="236"/>
      <c r="AB29" s="346"/>
      <c r="AC29" s="347"/>
    </row>
    <row r="30" spans="2:44" s="293" customFormat="1" ht="15.5">
      <c r="B30" s="288"/>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Z30" s="288"/>
      <c r="AA30" s="236"/>
      <c r="AB30" s="346"/>
      <c r="AC30" s="347"/>
    </row>
    <row r="31" spans="2:44" s="293" customFormat="1" ht="15.5">
      <c r="B31" s="288"/>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Z31" s="288"/>
      <c r="AA31" s="236"/>
      <c r="AB31" s="346"/>
      <c r="AC31" s="347"/>
    </row>
    <row r="32" spans="2:44" s="293" customFormat="1" ht="15.5">
      <c r="B32" s="288"/>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36"/>
      <c r="AB32" s="309"/>
      <c r="AC32" s="310"/>
    </row>
    <row r="33" spans="2:30" s="293"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309"/>
      <c r="AC33" s="310"/>
    </row>
    <row r="34" spans="2:30" s="293"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36"/>
      <c r="AB34" s="309"/>
      <c r="AC34" s="310"/>
    </row>
    <row r="35" spans="2:30" s="293"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A35" s="236"/>
      <c r="AB35" s="309"/>
      <c r="AC35" s="310"/>
    </row>
    <row r="36" spans="2:30" s="293"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A36" s="236"/>
      <c r="AB36" s="309"/>
      <c r="AC36" s="310"/>
    </row>
    <row r="37" spans="2:30" s="293" customFormat="1" ht="15.5">
      <c r="B37" s="288"/>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36"/>
      <c r="AB37" s="309"/>
      <c r="AC37" s="310"/>
    </row>
    <row r="38" spans="2:30" s="293" customFormat="1" ht="15.5">
      <c r="B38" s="288"/>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Z38" s="288"/>
      <c r="AA38" s="236"/>
      <c r="AB38" s="309"/>
      <c r="AC38" s="310"/>
    </row>
    <row r="39" spans="2:30" s="293" customFormat="1" ht="15.5">
      <c r="B39" s="288"/>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36"/>
      <c r="AB39" s="309"/>
      <c r="AC39" s="310"/>
    </row>
    <row r="40" spans="2:30" ht="12.75" customHeight="1">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B40" s="309"/>
      <c r="AC40" s="310"/>
    </row>
    <row r="41" spans="2:30" ht="20.149999999999999" customHeight="1">
      <c r="AB41" s="309"/>
      <c r="AC41" s="310"/>
    </row>
    <row r="42" spans="2:30" ht="20.149999999999999" customHeight="1">
      <c r="AB42" s="309"/>
      <c r="AC42" s="310"/>
    </row>
    <row r="43" spans="2:30" ht="20.149999999999999" customHeight="1">
      <c r="AB43" s="309"/>
      <c r="AC43" s="310"/>
    </row>
    <row r="44" spans="2:30" ht="20.149999999999999" customHeight="1">
      <c r="AB44" s="309"/>
      <c r="AC44" s="310"/>
    </row>
    <row r="45" spans="2:30" ht="20.149999999999999" customHeight="1">
      <c r="AB45" s="309"/>
      <c r="AC45" s="310"/>
      <c r="AD45" s="311"/>
    </row>
    <row r="46" spans="2:30" ht="20.149999999999999" customHeight="1">
      <c r="AB46" s="309"/>
      <c r="AC46" s="310"/>
    </row>
    <row r="47" spans="2:30" ht="20.149999999999999" customHeight="1">
      <c r="AB47" s="309"/>
      <c r="AC47" s="310"/>
    </row>
    <row r="48" spans="2:30" ht="20.149999999999999" customHeight="1">
      <c r="AB48" s="309"/>
      <c r="AC48" s="310"/>
    </row>
    <row r="49" spans="28:29" ht="20.149999999999999" customHeight="1">
      <c r="AB49" s="309"/>
      <c r="AC49" s="310"/>
    </row>
    <row r="50" spans="28:29" ht="20.149999999999999" customHeight="1">
      <c r="AB50" s="309"/>
      <c r="AC50" s="310"/>
    </row>
    <row r="51" spans="28:29" ht="20.149999999999999" customHeight="1">
      <c r="AB51" s="309"/>
      <c r="AC51" s="310"/>
    </row>
    <row r="52" spans="28:29" ht="20.149999999999999" customHeight="1">
      <c r="AB52" s="309"/>
      <c r="AC52" s="310"/>
    </row>
    <row r="53" spans="28:29" ht="20.149999999999999" customHeight="1">
      <c r="AB53" s="309"/>
      <c r="AC53" s="310"/>
    </row>
    <row r="54" spans="28:29" ht="20.149999999999999" customHeight="1">
      <c r="AB54" s="309"/>
      <c r="AC54" s="310"/>
    </row>
    <row r="55" spans="28:29" ht="20.149999999999999" customHeight="1">
      <c r="AB55" s="309"/>
      <c r="AC55" s="310"/>
    </row>
    <row r="56" spans="28:29" ht="20.149999999999999" customHeight="1">
      <c r="AB56" s="309"/>
      <c r="AC56" s="310"/>
    </row>
    <row r="57" spans="28:29" ht="20.149999999999999" customHeight="1">
      <c r="AB57" s="312"/>
      <c r="AC57" s="313"/>
    </row>
    <row r="58" spans="28:29" ht="20.149999999999999" customHeight="1">
      <c r="AB58" s="309"/>
      <c r="AC58" s="310"/>
    </row>
    <row r="59" spans="28:29" ht="20.149999999999999" customHeight="1">
      <c r="AB59" s="309"/>
      <c r="AC59" s="310"/>
    </row>
    <row r="60" spans="28:29" ht="20.149999999999999" customHeight="1">
      <c r="AB60" s="309"/>
      <c r="AC60" s="310"/>
    </row>
    <row r="61" spans="28:29" ht="20.149999999999999" customHeight="1">
      <c r="AB61" s="309"/>
      <c r="AC61" s="310"/>
    </row>
    <row r="62" spans="28:29" ht="20.149999999999999" customHeight="1">
      <c r="AB62" s="309"/>
      <c r="AC62" s="310"/>
    </row>
    <row r="63" spans="28:29" ht="20.149999999999999" customHeight="1">
      <c r="AB63" s="309"/>
      <c r="AC63" s="310"/>
    </row>
    <row r="64" spans="28:29" ht="20.149999999999999" customHeight="1">
      <c r="AB64" s="309"/>
      <c r="AC64" s="310"/>
    </row>
    <row r="65" spans="28:29" ht="20.149999999999999" customHeight="1">
      <c r="AB65" s="309"/>
      <c r="AC65" s="310"/>
    </row>
    <row r="66" spans="28:29" ht="20.149999999999999" customHeight="1">
      <c r="AB66" s="309"/>
      <c r="AC66" s="310"/>
    </row>
    <row r="74" spans="28:29" ht="20.149999999999999" customHeight="1">
      <c r="AC74" s="314"/>
    </row>
    <row r="75" spans="28:29" ht="20.149999999999999" customHeight="1">
      <c r="AC75" s="315"/>
    </row>
    <row r="139" spans="28:29" ht="20.149999999999999" customHeight="1">
      <c r="AB139" s="316"/>
      <c r="AC139" s="317"/>
    </row>
    <row r="140" spans="28:29" ht="20.149999999999999" customHeight="1">
      <c r="AB140" s="316"/>
      <c r="AC140" s="317"/>
    </row>
    <row r="141" spans="28:29" ht="20.149999999999999" customHeight="1">
      <c r="AB141" s="316"/>
      <c r="AC141" s="317"/>
    </row>
    <row r="142" spans="28:29" ht="20.149999999999999" customHeight="1">
      <c r="AB142" s="316"/>
      <c r="AC142" s="317"/>
    </row>
    <row r="143" spans="28:29" ht="20.149999999999999" customHeight="1">
      <c r="AB143" s="316"/>
      <c r="AC143" s="317"/>
    </row>
    <row r="144" spans="28:29" ht="20.149999999999999" customHeight="1">
      <c r="AB144" s="316"/>
      <c r="AC144" s="317"/>
    </row>
    <row r="145" spans="28:29" ht="20.149999999999999" customHeight="1">
      <c r="AB145" s="316"/>
      <c r="AC145" s="317"/>
    </row>
    <row r="146" spans="28:29" ht="20.149999999999999" customHeight="1">
      <c r="AB146" s="316"/>
      <c r="AC146" s="317"/>
    </row>
    <row r="147" spans="28:29" ht="20.149999999999999" customHeight="1">
      <c r="AB147" s="316"/>
      <c r="AC147" s="317"/>
    </row>
    <row r="148" spans="28:29" ht="20.149999999999999" customHeight="1">
      <c r="AB148" s="316"/>
      <c r="AC148" s="317"/>
    </row>
    <row r="149" spans="28:29" ht="20.149999999999999" customHeight="1">
      <c r="AB149" s="316"/>
      <c r="AC149" s="317"/>
    </row>
    <row r="150" spans="28:29" ht="20.149999999999999" customHeight="1">
      <c r="AB150" s="316"/>
      <c r="AC150" s="317"/>
    </row>
    <row r="151" spans="28:29" ht="20.149999999999999" customHeight="1">
      <c r="AB151" s="316"/>
      <c r="AC151" s="317"/>
    </row>
    <row r="152" spans="28:29" ht="20.149999999999999" customHeight="1">
      <c r="AB152" s="316"/>
      <c r="AC152" s="317"/>
    </row>
    <row r="153" spans="28:29" ht="20.149999999999999" customHeight="1">
      <c r="AB153" s="316"/>
      <c r="AC153" s="317"/>
    </row>
    <row r="154" spans="28:29" ht="20.149999999999999" customHeight="1">
      <c r="AB154" s="316"/>
      <c r="AC154" s="317"/>
    </row>
    <row r="155" spans="28:29" ht="20.149999999999999" customHeight="1">
      <c r="AB155" s="316"/>
      <c r="AC155" s="317"/>
    </row>
    <row r="156" spans="28:29" ht="20.149999999999999" customHeight="1">
      <c r="AB156" s="316"/>
      <c r="AC156" s="317"/>
    </row>
    <row r="157" spans="28:29" ht="20.149999999999999" customHeight="1">
      <c r="AB157" s="316"/>
      <c r="AC157" s="317"/>
    </row>
    <row r="158" spans="28:29" ht="20.149999999999999" customHeight="1">
      <c r="AB158" s="316"/>
      <c r="AC158" s="317"/>
    </row>
    <row r="159" spans="28:29" ht="20.149999999999999" customHeight="1">
      <c r="AB159" s="316"/>
      <c r="AC159" s="317"/>
    </row>
    <row r="160" spans="28:29" ht="20.149999999999999" customHeight="1">
      <c r="AB160" s="316"/>
      <c r="AC160" s="317"/>
    </row>
    <row r="161" spans="28:29" ht="20.149999999999999" customHeight="1">
      <c r="AB161" s="316"/>
      <c r="AC161" s="317"/>
    </row>
    <row r="162" spans="28:29" ht="20.149999999999999" customHeight="1">
      <c r="AB162" s="316"/>
      <c r="AC162" s="317"/>
    </row>
    <row r="163" spans="28:29" ht="20.149999999999999" customHeight="1">
      <c r="AB163" s="316"/>
      <c r="AC163" s="317"/>
    </row>
    <row r="164" spans="28:29" ht="20.149999999999999" customHeight="1">
      <c r="AB164" s="316"/>
      <c r="AC164" s="317"/>
    </row>
    <row r="165" spans="28:29" ht="20.149999999999999" customHeight="1">
      <c r="AB165" s="316"/>
      <c r="AC165" s="317"/>
    </row>
    <row r="166" spans="28:29" ht="20.149999999999999" customHeight="1">
      <c r="AB166" s="316"/>
      <c r="AC166" s="317"/>
    </row>
    <row r="167" spans="28:29" ht="20.149999999999999" customHeight="1">
      <c r="AB167" s="316"/>
      <c r="AC167" s="317"/>
    </row>
    <row r="168" spans="28:29" ht="20.149999999999999" customHeight="1">
      <c r="AB168" s="316"/>
      <c r="AC168" s="317"/>
    </row>
    <row r="169" spans="28:29" ht="20.149999999999999" customHeight="1">
      <c r="AB169" s="316"/>
      <c r="AC169" s="317"/>
    </row>
    <row r="170" spans="28:29" ht="20.149999999999999" customHeight="1">
      <c r="AB170" s="316"/>
      <c r="AC170" s="317"/>
    </row>
    <row r="171" spans="28:29" ht="20.149999999999999" customHeight="1">
      <c r="AB171" s="316"/>
      <c r="AC171" s="317"/>
    </row>
    <row r="172" spans="28:29" ht="20.149999999999999" customHeight="1">
      <c r="AB172" s="316"/>
      <c r="AC172" s="317"/>
    </row>
    <row r="173" spans="28:29" ht="20.149999999999999" customHeight="1">
      <c r="AB173" s="316"/>
      <c r="AC173" s="317"/>
    </row>
    <row r="174" spans="28:29" ht="20.149999999999999" customHeight="1">
      <c r="AB174" s="316"/>
      <c r="AC174" s="317"/>
    </row>
    <row r="175" spans="28:29" ht="20.149999999999999" customHeight="1">
      <c r="AB175" s="316"/>
      <c r="AC175" s="317"/>
    </row>
    <row r="176" spans="28:29" ht="20.149999999999999" customHeight="1">
      <c r="AB176" s="316"/>
      <c r="AC176" s="317"/>
    </row>
    <row r="177" spans="28:29" ht="20.149999999999999" customHeight="1">
      <c r="AB177" s="316"/>
      <c r="AC177" s="317"/>
    </row>
    <row r="178" spans="28:29" ht="20.149999999999999" customHeight="1">
      <c r="AB178" s="316"/>
      <c r="AC178" s="317"/>
    </row>
    <row r="179" spans="28:29" ht="20.149999999999999" customHeight="1">
      <c r="AB179" s="316"/>
      <c r="AC179" s="317"/>
    </row>
    <row r="180" spans="28:29" ht="20.149999999999999" customHeight="1">
      <c r="AB180" s="318"/>
      <c r="AC180" s="248"/>
    </row>
    <row r="181" spans="28:29" ht="20.149999999999999" customHeight="1">
      <c r="AB181" s="318"/>
      <c r="AC181" s="248"/>
    </row>
    <row r="182" spans="28:29" ht="20.149999999999999" customHeight="1">
      <c r="AB182" s="319"/>
      <c r="AC182" s="250"/>
    </row>
    <row r="183" spans="28:29" ht="20.149999999999999" customHeight="1">
      <c r="AB183" s="319"/>
      <c r="AC183" s="250"/>
    </row>
    <row r="184" spans="28:29" ht="20.149999999999999" customHeight="1">
      <c r="AB184" s="319"/>
      <c r="AC184" s="250"/>
    </row>
    <row r="185" spans="28:29" ht="20.149999999999999" customHeight="1">
      <c r="AB185" s="319"/>
      <c r="AC185" s="250"/>
    </row>
  </sheetData>
  <sheetProtection algorithmName="SHA-512" hashValue="59gWrFkUnhxwBItgSTOT41heV3Dk6jXHX1VBE6sy1ZpjO95mlS6wrTsFvbX6xP56tmdwimkmlsAlOvkBbM22SA==" saltValue="a1MAICaNfarnUmPh9BKXsQ==" spinCount="100000" sheet="1" formatCells="0" formatRows="0" insertRows="0" deleteRows="0" selectLockedCells="1" autoFilter="0" pivotTables="0"/>
  <mergeCells count="31">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 ref="D15:I15"/>
    <mergeCell ref="J15:N15"/>
    <mergeCell ref="O15:S15"/>
    <mergeCell ref="T15:X15"/>
    <mergeCell ref="D16:I16"/>
    <mergeCell ref="J16:M16"/>
    <mergeCell ref="O16:R16"/>
    <mergeCell ref="T16:W16"/>
    <mergeCell ref="D12:I12"/>
    <mergeCell ref="D7:I7"/>
    <mergeCell ref="J7:V7"/>
    <mergeCell ref="D10:I10"/>
    <mergeCell ref="D11:I11"/>
    <mergeCell ref="J11:V11"/>
    <mergeCell ref="J12:T12"/>
  </mergeCells>
  <phoneticPr fontId="22"/>
  <conditionalFormatting sqref="B1:B2">
    <cfRule type="expression" dxfId="81" priority="26">
      <formula>_xlfn.ISFORMULA(B1)=TRUE</formula>
    </cfRule>
  </conditionalFormatting>
  <conditionalFormatting sqref="J10 M10 P10">
    <cfRule type="expression" dxfId="80" priority="23">
      <formula>$J$10="■"</formula>
    </cfRule>
    <cfRule type="expression" dxfId="79" priority="24">
      <formula>$M$10="■"</formula>
    </cfRule>
    <cfRule type="expression" dxfId="78" priority="25">
      <formula>$P$10="■"</formula>
    </cfRule>
  </conditionalFormatting>
  <conditionalFormatting sqref="J12 V12">
    <cfRule type="expression" dxfId="77" priority="15">
      <formula>#REF!="■"</formula>
    </cfRule>
    <cfRule type="expression" dxfId="76" priority="16">
      <formula>#REF!="■"</formula>
    </cfRule>
  </conditionalFormatting>
  <conditionalFormatting sqref="J16:M19">
    <cfRule type="containsBlanks" dxfId="75" priority="10">
      <formula>LEN(TRIM(J16))=0</formula>
    </cfRule>
  </conditionalFormatting>
  <conditionalFormatting sqref="J11:V11">
    <cfRule type="containsBlanks" dxfId="71" priority="22">
      <formula>LEN(TRIM(J11))=0</formula>
    </cfRule>
  </conditionalFormatting>
  <conditionalFormatting sqref="N16:N19">
    <cfRule type="notContainsBlanks" dxfId="70" priority="11">
      <formula>LEN(TRIM(N16))&gt;0</formula>
    </cfRule>
    <cfRule type="expression" dxfId="69" priority="12">
      <formula>$N$11="■"</formula>
    </cfRule>
    <cfRule type="expression" dxfId="68" priority="13">
      <formula>$K$11="■"</formula>
    </cfRule>
    <cfRule type="expression" dxfId="67" priority="14">
      <formula>$H$11="■"</formula>
    </cfRule>
  </conditionalFormatting>
  <conditionalFormatting sqref="AC74:AC75 AB139:AC185">
    <cfRule type="expression" priority="27">
      <formula>CELL("protect",AB74)=0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&amp;R&amp;K00-041R6高層ZEH-M_ver.1.1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A1:AR192"/>
  <sheetViews>
    <sheetView showGridLines="0" view="pageBreakPreview" topLeftCell="B1" zoomScale="130" zoomScaleNormal="100" zoomScaleSheetLayoutView="130" workbookViewId="0">
      <selection activeCell="J8" sqref="J8:V8"/>
    </sheetView>
  </sheetViews>
  <sheetFormatPr defaultRowHeight="20.149999999999999" customHeight="1"/>
  <cols>
    <col min="1" max="1" width="1.08203125" style="228" hidden="1" customWidth="1"/>
    <col min="2" max="2" width="1.5" style="228" customWidth="1"/>
    <col min="3" max="3" width="2.5" style="228" customWidth="1"/>
    <col min="4" max="22" width="3.83203125" style="228" customWidth="1"/>
    <col min="23" max="23" width="1.58203125" style="228" customWidth="1"/>
    <col min="24" max="24" width="3.08203125" style="228" customWidth="1"/>
    <col min="25" max="27" width="9" style="228" customWidth="1"/>
    <col min="28" max="29" width="9" style="229" customWidth="1"/>
    <col min="30" max="30" width="9" style="228" customWidth="1"/>
    <col min="31" max="42" width="9" style="228"/>
    <col min="43" max="43" width="16.83203125" style="228" bestFit="1" customWidth="1"/>
    <col min="44" max="44" width="13.33203125" style="228" customWidth="1"/>
    <col min="45" max="216" width="9" style="228"/>
    <col min="217" max="240" width="3.58203125" style="228" customWidth="1"/>
    <col min="241" max="249" width="9" style="228" customWidth="1"/>
    <col min="250" max="250" width="2" style="228" customWidth="1"/>
    <col min="251" max="472" width="9" style="228"/>
    <col min="473" max="496" width="3.58203125" style="228" customWidth="1"/>
    <col min="497" max="505" width="9" style="228" customWidth="1"/>
    <col min="506" max="506" width="2" style="228" customWidth="1"/>
    <col min="507" max="728" width="9" style="228"/>
    <col min="729" max="752" width="3.58203125" style="228" customWidth="1"/>
    <col min="753" max="761" width="9" style="228" customWidth="1"/>
    <col min="762" max="762" width="2" style="228" customWidth="1"/>
    <col min="763" max="984" width="9" style="228"/>
    <col min="985" max="1008" width="3.58203125" style="228" customWidth="1"/>
    <col min="1009" max="1017" width="9" style="228" customWidth="1"/>
    <col min="1018" max="1018" width="2" style="228" customWidth="1"/>
    <col min="1019" max="1240" width="9" style="228"/>
    <col min="1241" max="1264" width="3.58203125" style="228" customWidth="1"/>
    <col min="1265" max="1273" width="9" style="228" customWidth="1"/>
    <col min="1274" max="1274" width="2" style="228" customWidth="1"/>
    <col min="1275" max="1496" width="9" style="228"/>
    <col min="1497" max="1520" width="3.58203125" style="228" customWidth="1"/>
    <col min="1521" max="1529" width="9" style="228" customWidth="1"/>
    <col min="1530" max="1530" width="2" style="228" customWidth="1"/>
    <col min="1531" max="1752" width="9" style="228"/>
    <col min="1753" max="1776" width="3.58203125" style="228" customWidth="1"/>
    <col min="1777" max="1785" width="9" style="228" customWidth="1"/>
    <col min="1786" max="1786" width="2" style="228" customWidth="1"/>
    <col min="1787" max="2008" width="9" style="228"/>
    <col min="2009" max="2032" width="3.58203125" style="228" customWidth="1"/>
    <col min="2033" max="2041" width="9" style="228" customWidth="1"/>
    <col min="2042" max="2042" width="2" style="228" customWidth="1"/>
    <col min="2043" max="2264" width="9" style="228"/>
    <col min="2265" max="2288" width="3.58203125" style="228" customWidth="1"/>
    <col min="2289" max="2297" width="9" style="228" customWidth="1"/>
    <col min="2298" max="2298" width="2" style="228" customWidth="1"/>
    <col min="2299" max="2520" width="9" style="228"/>
    <col min="2521" max="2544" width="3.58203125" style="228" customWidth="1"/>
    <col min="2545" max="2553" width="9" style="228" customWidth="1"/>
    <col min="2554" max="2554" width="2" style="228" customWidth="1"/>
    <col min="2555" max="2776" width="9" style="228"/>
    <col min="2777" max="2800" width="3.58203125" style="228" customWidth="1"/>
    <col min="2801" max="2809" width="9" style="228" customWidth="1"/>
    <col min="2810" max="2810" width="2" style="228" customWidth="1"/>
    <col min="2811" max="3032" width="9" style="228"/>
    <col min="3033" max="3056" width="3.58203125" style="228" customWidth="1"/>
    <col min="3057" max="3065" width="9" style="228" customWidth="1"/>
    <col min="3066" max="3066" width="2" style="228" customWidth="1"/>
    <col min="3067" max="3288" width="9" style="228"/>
    <col min="3289" max="3312" width="3.58203125" style="228" customWidth="1"/>
    <col min="3313" max="3321" width="9" style="228" customWidth="1"/>
    <col min="3322" max="3322" width="2" style="228" customWidth="1"/>
    <col min="3323" max="3544" width="9" style="228"/>
    <col min="3545" max="3568" width="3.58203125" style="228" customWidth="1"/>
    <col min="3569" max="3577" width="9" style="228" customWidth="1"/>
    <col min="3578" max="3578" width="2" style="228" customWidth="1"/>
    <col min="3579" max="3800" width="9" style="228"/>
    <col min="3801" max="3824" width="3.58203125" style="228" customWidth="1"/>
    <col min="3825" max="3833" width="9" style="228" customWidth="1"/>
    <col min="3834" max="3834" width="2" style="228" customWidth="1"/>
    <col min="3835" max="4056" width="9" style="228"/>
    <col min="4057" max="4080" width="3.58203125" style="228" customWidth="1"/>
    <col min="4081" max="4089" width="9" style="228" customWidth="1"/>
    <col min="4090" max="4090" width="2" style="228" customWidth="1"/>
    <col min="4091" max="4312" width="9" style="228"/>
    <col min="4313" max="4336" width="3.58203125" style="228" customWidth="1"/>
    <col min="4337" max="4345" width="9" style="228" customWidth="1"/>
    <col min="4346" max="4346" width="2" style="228" customWidth="1"/>
    <col min="4347" max="4568" width="9" style="228"/>
    <col min="4569" max="4592" width="3.58203125" style="228" customWidth="1"/>
    <col min="4593" max="4601" width="9" style="228" customWidth="1"/>
    <col min="4602" max="4602" width="2" style="228" customWidth="1"/>
    <col min="4603" max="4824" width="9" style="228"/>
    <col min="4825" max="4848" width="3.58203125" style="228" customWidth="1"/>
    <col min="4849" max="4857" width="9" style="228" customWidth="1"/>
    <col min="4858" max="4858" width="2" style="228" customWidth="1"/>
    <col min="4859" max="5080" width="9" style="228"/>
    <col min="5081" max="5104" width="3.58203125" style="228" customWidth="1"/>
    <col min="5105" max="5113" width="9" style="228" customWidth="1"/>
    <col min="5114" max="5114" width="2" style="228" customWidth="1"/>
    <col min="5115" max="5336" width="9" style="228"/>
    <col min="5337" max="5360" width="3.58203125" style="228" customWidth="1"/>
    <col min="5361" max="5369" width="9" style="228" customWidth="1"/>
    <col min="5370" max="5370" width="2" style="228" customWidth="1"/>
    <col min="5371" max="5592" width="9" style="228"/>
    <col min="5593" max="5616" width="3.58203125" style="228" customWidth="1"/>
    <col min="5617" max="5625" width="9" style="228" customWidth="1"/>
    <col min="5626" max="5626" width="2" style="228" customWidth="1"/>
    <col min="5627" max="5848" width="9" style="228"/>
    <col min="5849" max="5872" width="3.58203125" style="228" customWidth="1"/>
    <col min="5873" max="5881" width="9" style="228" customWidth="1"/>
    <col min="5882" max="5882" width="2" style="228" customWidth="1"/>
    <col min="5883" max="6104" width="9" style="228"/>
    <col min="6105" max="6128" width="3.58203125" style="228" customWidth="1"/>
    <col min="6129" max="6137" width="9" style="228" customWidth="1"/>
    <col min="6138" max="6138" width="2" style="228" customWidth="1"/>
    <col min="6139" max="6360" width="9" style="228"/>
    <col min="6361" max="6384" width="3.58203125" style="228" customWidth="1"/>
    <col min="6385" max="6393" width="9" style="228" customWidth="1"/>
    <col min="6394" max="6394" width="2" style="228" customWidth="1"/>
    <col min="6395" max="6616" width="9" style="228"/>
    <col min="6617" max="6640" width="3.58203125" style="228" customWidth="1"/>
    <col min="6641" max="6649" width="9" style="228" customWidth="1"/>
    <col min="6650" max="6650" width="2" style="228" customWidth="1"/>
    <col min="6651" max="6872" width="9" style="228"/>
    <col min="6873" max="6896" width="3.58203125" style="228" customWidth="1"/>
    <col min="6897" max="6905" width="9" style="228" customWidth="1"/>
    <col min="6906" max="6906" width="2" style="228" customWidth="1"/>
    <col min="6907" max="7128" width="9" style="228"/>
    <col min="7129" max="7152" width="3.58203125" style="228" customWidth="1"/>
    <col min="7153" max="7161" width="9" style="228" customWidth="1"/>
    <col min="7162" max="7162" width="2" style="228" customWidth="1"/>
    <col min="7163" max="7384" width="9" style="228"/>
    <col min="7385" max="7408" width="3.58203125" style="228" customWidth="1"/>
    <col min="7409" max="7417" width="9" style="228" customWidth="1"/>
    <col min="7418" max="7418" width="2" style="228" customWidth="1"/>
    <col min="7419" max="7640" width="9" style="228"/>
    <col min="7641" max="7664" width="3.58203125" style="228" customWidth="1"/>
    <col min="7665" max="7673" width="9" style="228" customWidth="1"/>
    <col min="7674" max="7674" width="2" style="228" customWidth="1"/>
    <col min="7675" max="7896" width="9" style="228"/>
    <col min="7897" max="7920" width="3.58203125" style="228" customWidth="1"/>
    <col min="7921" max="7929" width="9" style="228" customWidth="1"/>
    <col min="7930" max="7930" width="2" style="228" customWidth="1"/>
    <col min="7931" max="8152" width="9" style="228"/>
    <col min="8153" max="8176" width="3.58203125" style="228" customWidth="1"/>
    <col min="8177" max="8185" width="9" style="228" customWidth="1"/>
    <col min="8186" max="8186" width="2" style="228" customWidth="1"/>
    <col min="8187" max="8408" width="9" style="228"/>
    <col min="8409" max="8432" width="3.58203125" style="228" customWidth="1"/>
    <col min="8433" max="8441" width="9" style="228" customWidth="1"/>
    <col min="8442" max="8442" width="2" style="228" customWidth="1"/>
    <col min="8443" max="8664" width="9" style="228"/>
    <col min="8665" max="8688" width="3.58203125" style="228" customWidth="1"/>
    <col min="8689" max="8697" width="9" style="228" customWidth="1"/>
    <col min="8698" max="8698" width="2" style="228" customWidth="1"/>
    <col min="8699" max="8920" width="9" style="228"/>
    <col min="8921" max="8944" width="3.58203125" style="228" customWidth="1"/>
    <col min="8945" max="8953" width="9" style="228" customWidth="1"/>
    <col min="8954" max="8954" width="2" style="228" customWidth="1"/>
    <col min="8955" max="9176" width="9" style="228"/>
    <col min="9177" max="9200" width="3.58203125" style="228" customWidth="1"/>
    <col min="9201" max="9209" width="9" style="228" customWidth="1"/>
    <col min="9210" max="9210" width="2" style="228" customWidth="1"/>
    <col min="9211" max="9432" width="9" style="228"/>
    <col min="9433" max="9456" width="3.58203125" style="228" customWidth="1"/>
    <col min="9457" max="9465" width="9" style="228" customWidth="1"/>
    <col min="9466" max="9466" width="2" style="228" customWidth="1"/>
    <col min="9467" max="9688" width="9" style="228"/>
    <col min="9689" max="9712" width="3.58203125" style="228" customWidth="1"/>
    <col min="9713" max="9721" width="9" style="228" customWidth="1"/>
    <col min="9722" max="9722" width="2" style="228" customWidth="1"/>
    <col min="9723" max="9944" width="9" style="228"/>
    <col min="9945" max="9968" width="3.58203125" style="228" customWidth="1"/>
    <col min="9969" max="9977" width="9" style="228" customWidth="1"/>
    <col min="9978" max="9978" width="2" style="228" customWidth="1"/>
    <col min="9979" max="10200" width="9" style="228"/>
    <col min="10201" max="10224" width="3.58203125" style="228" customWidth="1"/>
    <col min="10225" max="10233" width="9" style="228" customWidth="1"/>
    <col min="10234" max="10234" width="2" style="228" customWidth="1"/>
    <col min="10235" max="10456" width="9" style="228"/>
    <col min="10457" max="10480" width="3.58203125" style="228" customWidth="1"/>
    <col min="10481" max="10489" width="9" style="228" customWidth="1"/>
    <col min="10490" max="10490" width="2" style="228" customWidth="1"/>
    <col min="10491" max="10712" width="9" style="228"/>
    <col min="10713" max="10736" width="3.58203125" style="228" customWidth="1"/>
    <col min="10737" max="10745" width="9" style="228" customWidth="1"/>
    <col min="10746" max="10746" width="2" style="228" customWidth="1"/>
    <col min="10747" max="10968" width="9" style="228"/>
    <col min="10969" max="10992" width="3.58203125" style="228" customWidth="1"/>
    <col min="10993" max="11001" width="9" style="228" customWidth="1"/>
    <col min="11002" max="11002" width="2" style="228" customWidth="1"/>
    <col min="11003" max="11224" width="9" style="228"/>
    <col min="11225" max="11248" width="3.58203125" style="228" customWidth="1"/>
    <col min="11249" max="11257" width="9" style="228" customWidth="1"/>
    <col min="11258" max="11258" width="2" style="228" customWidth="1"/>
    <col min="11259" max="11480" width="9" style="228"/>
    <col min="11481" max="11504" width="3.58203125" style="228" customWidth="1"/>
    <col min="11505" max="11513" width="9" style="228" customWidth="1"/>
    <col min="11514" max="11514" width="2" style="228" customWidth="1"/>
    <col min="11515" max="11736" width="9" style="228"/>
    <col min="11737" max="11760" width="3.58203125" style="228" customWidth="1"/>
    <col min="11761" max="11769" width="9" style="228" customWidth="1"/>
    <col min="11770" max="11770" width="2" style="228" customWidth="1"/>
    <col min="11771" max="11992" width="9" style="228"/>
    <col min="11993" max="12016" width="3.58203125" style="228" customWidth="1"/>
    <col min="12017" max="12025" width="9" style="228" customWidth="1"/>
    <col min="12026" max="12026" width="2" style="228" customWidth="1"/>
    <col min="12027" max="12248" width="9" style="228"/>
    <col min="12249" max="12272" width="3.58203125" style="228" customWidth="1"/>
    <col min="12273" max="12281" width="9" style="228" customWidth="1"/>
    <col min="12282" max="12282" width="2" style="228" customWidth="1"/>
    <col min="12283" max="12504" width="9" style="228"/>
    <col min="12505" max="12528" width="3.58203125" style="228" customWidth="1"/>
    <col min="12529" max="12537" width="9" style="228" customWidth="1"/>
    <col min="12538" max="12538" width="2" style="228" customWidth="1"/>
    <col min="12539" max="12760" width="9" style="228"/>
    <col min="12761" max="12784" width="3.58203125" style="228" customWidth="1"/>
    <col min="12785" max="12793" width="9" style="228" customWidth="1"/>
    <col min="12794" max="12794" width="2" style="228" customWidth="1"/>
    <col min="12795" max="13016" width="9" style="228"/>
    <col min="13017" max="13040" width="3.58203125" style="228" customWidth="1"/>
    <col min="13041" max="13049" width="9" style="228" customWidth="1"/>
    <col min="13050" max="13050" width="2" style="228" customWidth="1"/>
    <col min="13051" max="13272" width="9" style="228"/>
    <col min="13273" max="13296" width="3.58203125" style="228" customWidth="1"/>
    <col min="13297" max="13305" width="9" style="228" customWidth="1"/>
    <col min="13306" max="13306" width="2" style="228" customWidth="1"/>
    <col min="13307" max="13528" width="9" style="228"/>
    <col min="13529" max="13552" width="3.58203125" style="228" customWidth="1"/>
    <col min="13553" max="13561" width="9" style="228" customWidth="1"/>
    <col min="13562" max="13562" width="2" style="228" customWidth="1"/>
    <col min="13563" max="13784" width="9" style="228"/>
    <col min="13785" max="13808" width="3.58203125" style="228" customWidth="1"/>
    <col min="13809" max="13817" width="9" style="228" customWidth="1"/>
    <col min="13818" max="13818" width="2" style="228" customWidth="1"/>
    <col min="13819" max="14040" width="9" style="228"/>
    <col min="14041" max="14064" width="3.58203125" style="228" customWidth="1"/>
    <col min="14065" max="14073" width="9" style="228" customWidth="1"/>
    <col min="14074" max="14074" width="2" style="228" customWidth="1"/>
    <col min="14075" max="14296" width="9" style="228"/>
    <col min="14297" max="14320" width="3.58203125" style="228" customWidth="1"/>
    <col min="14321" max="14329" width="9" style="228" customWidth="1"/>
    <col min="14330" max="14330" width="2" style="228" customWidth="1"/>
    <col min="14331" max="14552" width="9" style="228"/>
    <col min="14553" max="14576" width="3.58203125" style="228" customWidth="1"/>
    <col min="14577" max="14585" width="9" style="228" customWidth="1"/>
    <col min="14586" max="14586" width="2" style="228" customWidth="1"/>
    <col min="14587" max="14808" width="9" style="228"/>
    <col min="14809" max="14832" width="3.58203125" style="228" customWidth="1"/>
    <col min="14833" max="14841" width="9" style="228" customWidth="1"/>
    <col min="14842" max="14842" width="2" style="228" customWidth="1"/>
    <col min="14843" max="15064" width="9" style="228"/>
    <col min="15065" max="15088" width="3.58203125" style="228" customWidth="1"/>
    <col min="15089" max="15097" width="9" style="228" customWidth="1"/>
    <col min="15098" max="15098" width="2" style="228" customWidth="1"/>
    <col min="15099" max="15320" width="9" style="228"/>
    <col min="15321" max="15344" width="3.58203125" style="228" customWidth="1"/>
    <col min="15345" max="15353" width="9" style="228" customWidth="1"/>
    <col min="15354" max="15354" width="2" style="228" customWidth="1"/>
    <col min="15355" max="15576" width="9" style="228"/>
    <col min="15577" max="15600" width="3.58203125" style="228" customWidth="1"/>
    <col min="15601" max="15609" width="9" style="228" customWidth="1"/>
    <col min="15610" max="15610" width="2" style="228" customWidth="1"/>
    <col min="15611" max="15832" width="9" style="228"/>
    <col min="15833" max="15856" width="3.58203125" style="228" customWidth="1"/>
    <col min="15857" max="15865" width="9" style="228" customWidth="1"/>
    <col min="15866" max="15866" width="2" style="228" customWidth="1"/>
    <col min="15867" max="16088" width="9" style="228"/>
    <col min="16089" max="16112" width="3.58203125" style="228" customWidth="1"/>
    <col min="16113" max="16121" width="9" style="228" customWidth="1"/>
    <col min="16122" max="16122" width="2" style="228" customWidth="1"/>
    <col min="16123" max="16384" width="9" style="228"/>
  </cols>
  <sheetData>
    <row r="1" spans="2:44" ht="15" customHeight="1">
      <c r="B1" s="989" t="s">
        <v>676</v>
      </c>
    </row>
    <row r="2" spans="2:44" ht="15" customHeight="1">
      <c r="B2" s="989" t="s">
        <v>583</v>
      </c>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1043</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36"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B6" s="229"/>
      <c r="AC6" s="229"/>
      <c r="AQ6" s="229"/>
      <c r="AR6" s="237"/>
    </row>
    <row r="7" spans="2:44" s="345" customFormat="1" ht="21.75" customHeight="1">
      <c r="B7" s="295"/>
      <c r="C7" s="286"/>
      <c r="D7" s="2154" t="s">
        <v>439</v>
      </c>
      <c r="E7" s="2155"/>
      <c r="F7" s="2155"/>
      <c r="G7" s="2155"/>
      <c r="H7" s="2155"/>
      <c r="I7" s="2156"/>
      <c r="J7" s="2248" t="str">
        <f>IF(入力シート!F11="","",入力シート!F11)&amp;"高層ＺＥＨ-Ｍ支援事業"</f>
        <v>高層ＺＥＨ-Ｍ支援事業</v>
      </c>
      <c r="K7" s="2248"/>
      <c r="L7" s="2248"/>
      <c r="M7" s="2248"/>
      <c r="N7" s="2248"/>
      <c r="O7" s="2248"/>
      <c r="P7" s="2248"/>
      <c r="Q7" s="2248"/>
      <c r="R7" s="2248"/>
      <c r="S7" s="2248"/>
      <c r="T7" s="2248"/>
      <c r="U7" s="2248"/>
      <c r="V7" s="2249"/>
      <c r="W7" s="279"/>
      <c r="X7" s="279"/>
      <c r="Y7" s="279"/>
      <c r="Z7" s="295"/>
      <c r="AB7" s="229"/>
      <c r="AC7" s="229"/>
    </row>
    <row r="8" spans="2:44" s="345" customFormat="1" ht="18" customHeight="1">
      <c r="B8" s="295"/>
      <c r="C8" s="286"/>
      <c r="D8" s="2154" t="s">
        <v>410</v>
      </c>
      <c r="E8" s="2155"/>
      <c r="F8" s="2155"/>
      <c r="G8" s="2155"/>
      <c r="H8" s="2155"/>
      <c r="I8" s="2156"/>
      <c r="J8" s="2410"/>
      <c r="K8" s="2411"/>
      <c r="L8" s="2411"/>
      <c r="M8" s="2411"/>
      <c r="N8" s="2411"/>
      <c r="O8" s="2411"/>
      <c r="P8" s="2411"/>
      <c r="Q8" s="2411"/>
      <c r="R8" s="2411"/>
      <c r="S8" s="2411"/>
      <c r="T8" s="2411"/>
      <c r="U8" s="2411"/>
      <c r="V8" s="2412"/>
      <c r="W8" s="279"/>
      <c r="X8" s="279"/>
      <c r="Y8" s="279"/>
      <c r="Z8" s="295"/>
      <c r="AB8" s="229"/>
      <c r="AC8" s="229"/>
    </row>
    <row r="9" spans="2:44" s="345"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B9" s="229"/>
      <c r="AC9" s="229"/>
    </row>
    <row r="10" spans="2:44" s="236" customFormat="1" ht="15.5">
      <c r="B10" s="288"/>
      <c r="C10" s="289" t="s">
        <v>411</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B10" s="229"/>
      <c r="AC10" s="229"/>
    </row>
    <row r="11" spans="2:44" s="236" customFormat="1" ht="15.5">
      <c r="B11" s="288"/>
      <c r="C11" s="289"/>
      <c r="D11" s="277" t="s">
        <v>449</v>
      </c>
      <c r="E11" s="291"/>
      <c r="F11" s="291"/>
      <c r="G11" s="291"/>
      <c r="H11" s="291"/>
      <c r="I11" s="291"/>
      <c r="J11" s="291"/>
      <c r="K11" s="291"/>
      <c r="L11" s="291"/>
      <c r="M11" s="291"/>
      <c r="N11" s="291"/>
      <c r="O11" s="291"/>
      <c r="P11" s="291"/>
      <c r="Q11" s="291"/>
      <c r="R11" s="291"/>
      <c r="S11" s="291"/>
      <c r="T11" s="291"/>
      <c r="U11" s="292"/>
      <c r="V11" s="291"/>
      <c r="W11" s="291"/>
      <c r="X11" s="291"/>
      <c r="Y11" s="291"/>
      <c r="Z11" s="288"/>
      <c r="AB11" s="229"/>
      <c r="AC11" s="229"/>
    </row>
    <row r="12" spans="2:44" s="236" customFormat="1" ht="18" customHeight="1">
      <c r="B12" s="288"/>
      <c r="C12" s="289"/>
      <c r="D12" s="2154" t="s">
        <v>450</v>
      </c>
      <c r="E12" s="2155"/>
      <c r="F12" s="2155"/>
      <c r="G12" s="2155"/>
      <c r="H12" s="2155"/>
      <c r="I12" s="2156"/>
      <c r="J12" s="297" t="s">
        <v>231</v>
      </c>
      <c r="K12" s="2406" t="s">
        <v>451</v>
      </c>
      <c r="L12" s="2406"/>
      <c r="M12" s="2406"/>
      <c r="N12" s="338"/>
      <c r="O12" s="338"/>
      <c r="P12" s="299" t="s">
        <v>231</v>
      </c>
      <c r="Q12" s="2407" t="s">
        <v>452</v>
      </c>
      <c r="R12" s="2407"/>
      <c r="S12" s="2407"/>
      <c r="T12" s="2407"/>
      <c r="U12" s="351"/>
      <c r="V12" s="324"/>
      <c r="W12" s="291"/>
      <c r="X12" s="291"/>
      <c r="Y12" s="291"/>
      <c r="Z12" s="288"/>
      <c r="AB12" s="229"/>
      <c r="AC12" s="229"/>
    </row>
    <row r="13" spans="2:44" s="236" customFormat="1" ht="11.25" customHeight="1">
      <c r="B13" s="288"/>
      <c r="C13" s="289"/>
      <c r="D13" s="277"/>
      <c r="E13" s="291"/>
      <c r="F13" s="291"/>
      <c r="G13" s="291"/>
      <c r="H13" s="291"/>
      <c r="I13" s="291"/>
      <c r="J13" s="291"/>
      <c r="K13" s="291"/>
      <c r="L13" s="291"/>
      <c r="M13" s="291"/>
      <c r="N13" s="291"/>
      <c r="O13" s="291"/>
      <c r="P13" s="291"/>
      <c r="Q13" s="291"/>
      <c r="R13" s="291"/>
      <c r="S13" s="291"/>
      <c r="T13" s="291"/>
      <c r="U13" s="292"/>
      <c r="V13" s="291"/>
      <c r="W13" s="291"/>
      <c r="X13" s="291"/>
      <c r="Y13" s="291"/>
      <c r="Z13" s="288"/>
      <c r="AB13" s="229"/>
      <c r="AC13" s="229"/>
    </row>
    <row r="14" spans="2:44" s="345" customFormat="1" ht="18" customHeight="1">
      <c r="B14" s="295"/>
      <c r="C14" s="286"/>
      <c r="D14" s="2154" t="s">
        <v>453</v>
      </c>
      <c r="E14" s="2155"/>
      <c r="F14" s="2155"/>
      <c r="G14" s="2155"/>
      <c r="H14" s="2155"/>
      <c r="I14" s="2156"/>
      <c r="J14" s="339" t="s">
        <v>231</v>
      </c>
      <c r="K14" s="2406" t="s">
        <v>454</v>
      </c>
      <c r="L14" s="2406"/>
      <c r="M14" s="2406"/>
      <c r="N14" s="340" t="s">
        <v>231</v>
      </c>
      <c r="O14" s="2407" t="s">
        <v>455</v>
      </c>
      <c r="P14" s="2407"/>
      <c r="Q14" s="2407"/>
      <c r="R14" s="321"/>
      <c r="S14" s="298"/>
      <c r="T14" s="298"/>
      <c r="U14" s="298"/>
      <c r="V14" s="324"/>
      <c r="W14" s="279"/>
      <c r="X14" s="279"/>
      <c r="Y14" s="279"/>
      <c r="Z14" s="295"/>
      <c r="AB14" s="238"/>
      <c r="AC14" s="229"/>
    </row>
    <row r="15" spans="2:44" s="345" customFormat="1" ht="18" customHeight="1">
      <c r="B15" s="295"/>
      <c r="C15" s="286"/>
      <c r="D15" s="2154" t="s">
        <v>456</v>
      </c>
      <c r="E15" s="2155"/>
      <c r="F15" s="2155"/>
      <c r="G15" s="2155"/>
      <c r="H15" s="2155"/>
      <c r="I15" s="2156"/>
      <c r="J15" s="2373"/>
      <c r="K15" s="2374"/>
      <c r="L15" s="2374"/>
      <c r="M15" s="2374"/>
      <c r="N15" s="2374"/>
      <c r="O15" s="2374"/>
      <c r="P15" s="2374"/>
      <c r="Q15" s="2374"/>
      <c r="R15" s="2374"/>
      <c r="S15" s="2374"/>
      <c r="T15" s="2374"/>
      <c r="U15" s="2374"/>
      <c r="V15" s="2375"/>
      <c r="W15" s="302"/>
      <c r="X15" s="279"/>
      <c r="Y15" s="279"/>
      <c r="Z15" s="295"/>
      <c r="AB15" s="229"/>
      <c r="AC15" s="229"/>
    </row>
    <row r="16" spans="2:44" s="345" customFormat="1" ht="18" customHeight="1">
      <c r="B16" s="295"/>
      <c r="C16" s="286"/>
      <c r="D16" s="2154" t="s">
        <v>457</v>
      </c>
      <c r="E16" s="2155"/>
      <c r="F16" s="2155"/>
      <c r="G16" s="2155"/>
      <c r="H16" s="2155"/>
      <c r="I16" s="2156"/>
      <c r="J16" s="2408"/>
      <c r="K16" s="2409"/>
      <c r="L16" s="2409"/>
      <c r="M16" s="2409"/>
      <c r="N16" s="2409"/>
      <c r="O16" s="2409"/>
      <c r="P16" s="349" t="s">
        <v>458</v>
      </c>
      <c r="Q16" s="341"/>
      <c r="R16" s="342"/>
      <c r="S16" s="342"/>
      <c r="T16" s="342"/>
      <c r="U16" s="342"/>
      <c r="V16" s="342"/>
      <c r="W16" s="302"/>
      <c r="X16" s="279"/>
      <c r="Y16" s="279"/>
      <c r="Z16" s="295"/>
      <c r="AB16" s="229"/>
      <c r="AC16" s="229"/>
    </row>
    <row r="17" spans="2:44" s="345" customFormat="1" ht="18" customHeight="1">
      <c r="B17" s="295"/>
      <c r="C17" s="286"/>
      <c r="D17" s="2241" t="s">
        <v>459</v>
      </c>
      <c r="E17" s="2155"/>
      <c r="F17" s="2155"/>
      <c r="G17" s="2155"/>
      <c r="H17" s="2155"/>
      <c r="I17" s="2156"/>
      <c r="J17" s="2408"/>
      <c r="K17" s="2409"/>
      <c r="L17" s="2409"/>
      <c r="M17" s="2409"/>
      <c r="N17" s="2409"/>
      <c r="O17" s="2409"/>
      <c r="P17" s="349" t="s">
        <v>458</v>
      </c>
      <c r="Q17" s="341"/>
      <c r="R17" s="342"/>
      <c r="S17" s="342"/>
      <c r="T17" s="342"/>
      <c r="U17" s="342"/>
      <c r="V17" s="342"/>
      <c r="W17" s="302"/>
      <c r="X17" s="279"/>
      <c r="Y17" s="279"/>
      <c r="Z17" s="295"/>
      <c r="AB17" s="229"/>
      <c r="AC17" s="229"/>
    </row>
    <row r="18" spans="2:44" s="345" customFormat="1" ht="18" customHeight="1">
      <c r="B18" s="295"/>
      <c r="C18" s="286"/>
      <c r="D18" s="2241" t="s">
        <v>460</v>
      </c>
      <c r="E18" s="2155"/>
      <c r="F18" s="2155"/>
      <c r="G18" s="2155"/>
      <c r="H18" s="2155"/>
      <c r="I18" s="2156"/>
      <c r="J18" s="2408"/>
      <c r="K18" s="2409"/>
      <c r="L18" s="2409"/>
      <c r="M18" s="2409"/>
      <c r="N18" s="2409"/>
      <c r="O18" s="2409"/>
      <c r="P18" s="349" t="s">
        <v>458</v>
      </c>
      <c r="Q18" s="341"/>
      <c r="R18" s="342"/>
      <c r="S18" s="342"/>
      <c r="T18" s="342"/>
      <c r="U18" s="342"/>
      <c r="V18" s="342"/>
      <c r="W18" s="302"/>
      <c r="X18" s="279"/>
      <c r="Y18" s="279"/>
      <c r="Z18" s="295"/>
      <c r="AB18" s="229"/>
      <c r="AC18" s="229"/>
    </row>
    <row r="19" spans="2:44" s="345" customFormat="1" ht="18" customHeight="1">
      <c r="B19" s="295"/>
      <c r="C19" s="286"/>
      <c r="D19" s="2154" t="s">
        <v>461</v>
      </c>
      <c r="E19" s="2155"/>
      <c r="F19" s="2155"/>
      <c r="G19" s="2155"/>
      <c r="H19" s="2155"/>
      <c r="I19" s="2156"/>
      <c r="J19" s="2408"/>
      <c r="K19" s="2409"/>
      <c r="L19" s="2409"/>
      <c r="M19" s="2409"/>
      <c r="N19" s="2409"/>
      <c r="O19" s="2409"/>
      <c r="P19" s="349" t="s">
        <v>47</v>
      </c>
      <c r="Q19" s="341"/>
      <c r="R19" s="342"/>
      <c r="S19" s="342"/>
      <c r="T19" s="342"/>
      <c r="U19" s="342"/>
      <c r="V19" s="342"/>
      <c r="W19" s="302"/>
      <c r="X19" s="279"/>
      <c r="Y19" s="279"/>
      <c r="Z19" s="295"/>
      <c r="AB19" s="229"/>
      <c r="AC19" s="229"/>
    </row>
    <row r="20" spans="2:44" s="345" customFormat="1" ht="7.5" customHeight="1">
      <c r="B20" s="295"/>
      <c r="C20" s="286"/>
      <c r="D20" s="296"/>
      <c r="E20" s="296"/>
      <c r="F20" s="296"/>
      <c r="G20" s="296"/>
      <c r="H20" s="296"/>
      <c r="I20" s="296"/>
      <c r="J20" s="296"/>
      <c r="K20" s="296"/>
      <c r="L20" s="296"/>
      <c r="M20" s="296"/>
      <c r="N20" s="296"/>
      <c r="O20" s="296"/>
      <c r="P20" s="296"/>
      <c r="Q20" s="296"/>
      <c r="R20" s="296"/>
      <c r="S20" s="296"/>
      <c r="T20" s="296"/>
      <c r="U20" s="296"/>
      <c r="V20" s="296"/>
      <c r="W20" s="279"/>
      <c r="X20" s="279"/>
      <c r="Y20" s="279"/>
      <c r="Z20" s="295"/>
      <c r="AB20" s="229"/>
      <c r="AC20" s="229"/>
    </row>
    <row r="21" spans="2:44" s="345" customFormat="1" ht="18" customHeight="1">
      <c r="B21" s="295"/>
      <c r="C21" s="286"/>
      <c r="D21" s="2154" t="s">
        <v>462</v>
      </c>
      <c r="E21" s="2155"/>
      <c r="F21" s="2155"/>
      <c r="G21" s="2155"/>
      <c r="H21" s="2155"/>
      <c r="I21" s="2156"/>
      <c r="J21" s="339" t="s">
        <v>231</v>
      </c>
      <c r="K21" s="2406" t="s">
        <v>463</v>
      </c>
      <c r="L21" s="2406"/>
      <c r="M21" s="2406"/>
      <c r="N21" s="340" t="s">
        <v>231</v>
      </c>
      <c r="O21" s="2407" t="s">
        <v>464</v>
      </c>
      <c r="P21" s="2407"/>
      <c r="Q21" s="2407"/>
      <c r="R21" s="340" t="s">
        <v>231</v>
      </c>
      <c r="S21" s="2407" t="s">
        <v>465</v>
      </c>
      <c r="T21" s="2407"/>
      <c r="U21" s="2407"/>
      <c r="V21" s="324"/>
      <c r="W21" s="279"/>
      <c r="X21" s="279"/>
      <c r="Y21" s="279"/>
      <c r="Z21" s="295"/>
      <c r="AB21" s="238"/>
      <c r="AC21" s="229"/>
    </row>
    <row r="22" spans="2:44" s="345" customFormat="1" ht="18" customHeight="1">
      <c r="B22" s="295"/>
      <c r="C22" s="286"/>
      <c r="D22" s="2154" t="s">
        <v>456</v>
      </c>
      <c r="E22" s="2155"/>
      <c r="F22" s="2155"/>
      <c r="G22" s="2155"/>
      <c r="H22" s="2155"/>
      <c r="I22" s="2156"/>
      <c r="J22" s="2373"/>
      <c r="K22" s="2374"/>
      <c r="L22" s="2374"/>
      <c r="M22" s="2374"/>
      <c r="N22" s="2374"/>
      <c r="O22" s="2374"/>
      <c r="P22" s="2374"/>
      <c r="Q22" s="2374"/>
      <c r="R22" s="2374"/>
      <c r="S22" s="2374"/>
      <c r="T22" s="2374"/>
      <c r="U22" s="2374"/>
      <c r="V22" s="2375"/>
      <c r="W22" s="302"/>
      <c r="X22" s="279"/>
      <c r="Y22" s="279"/>
      <c r="Z22" s="295"/>
      <c r="AB22" s="229"/>
      <c r="AC22" s="229"/>
    </row>
    <row r="23" spans="2:44" s="345" customFormat="1" ht="18" customHeight="1">
      <c r="B23" s="295"/>
      <c r="C23" s="286"/>
      <c r="D23" s="2154" t="s">
        <v>466</v>
      </c>
      <c r="E23" s="2155"/>
      <c r="F23" s="2155"/>
      <c r="G23" s="2155"/>
      <c r="H23" s="2155"/>
      <c r="I23" s="2156"/>
      <c r="J23" s="2408"/>
      <c r="K23" s="2409"/>
      <c r="L23" s="2409"/>
      <c r="M23" s="2409"/>
      <c r="N23" s="2409"/>
      <c r="O23" s="2409"/>
      <c r="P23" s="349" t="s">
        <v>458</v>
      </c>
      <c r="Q23" s="341"/>
      <c r="R23" s="342"/>
      <c r="S23" s="342"/>
      <c r="T23" s="342"/>
      <c r="U23" s="342"/>
      <c r="V23" s="342"/>
      <c r="W23" s="302"/>
      <c r="X23" s="279"/>
      <c r="Y23" s="279"/>
      <c r="Z23" s="295"/>
      <c r="AB23" s="229"/>
      <c r="AC23" s="229"/>
    </row>
    <row r="24" spans="2:44" s="345" customFormat="1" ht="18" customHeight="1">
      <c r="B24" s="295"/>
      <c r="C24" s="286"/>
      <c r="D24" s="2154" t="s">
        <v>467</v>
      </c>
      <c r="E24" s="2155"/>
      <c r="F24" s="2155"/>
      <c r="G24" s="2155"/>
      <c r="H24" s="2155"/>
      <c r="I24" s="2156"/>
      <c r="J24" s="2408"/>
      <c r="K24" s="2409"/>
      <c r="L24" s="2409"/>
      <c r="M24" s="2409"/>
      <c r="N24" s="2409"/>
      <c r="O24" s="2409"/>
      <c r="P24" s="349" t="s">
        <v>458</v>
      </c>
      <c r="Q24" s="341"/>
      <c r="R24" s="342"/>
      <c r="S24" s="342"/>
      <c r="T24" s="342"/>
      <c r="U24" s="342"/>
      <c r="V24" s="342"/>
      <c r="W24" s="302"/>
      <c r="X24" s="279"/>
      <c r="Y24" s="279"/>
      <c r="Z24" s="295"/>
      <c r="AB24" s="229"/>
      <c r="AC24" s="229"/>
    </row>
    <row r="25" spans="2:44" s="345" customFormat="1" ht="6.75" customHeight="1">
      <c r="B25" s="295"/>
      <c r="C25" s="286"/>
      <c r="D25" s="343"/>
      <c r="E25" s="343"/>
      <c r="F25" s="343"/>
      <c r="G25" s="343"/>
      <c r="H25" s="343"/>
      <c r="I25" s="343"/>
      <c r="J25" s="341"/>
      <c r="K25" s="341"/>
      <c r="L25" s="341"/>
      <c r="M25" s="341"/>
      <c r="N25" s="341"/>
      <c r="O25" s="341"/>
      <c r="P25" s="341"/>
      <c r="Q25" s="341"/>
      <c r="R25" s="342"/>
      <c r="S25" s="342"/>
      <c r="T25" s="342"/>
      <c r="U25" s="342"/>
      <c r="V25" s="342"/>
      <c r="W25" s="302"/>
      <c r="X25" s="279"/>
      <c r="Y25" s="279"/>
      <c r="Z25" s="295"/>
      <c r="AB25" s="229"/>
      <c r="AC25" s="229"/>
    </row>
    <row r="26" spans="2:44" s="345" customFormat="1" ht="15" customHeight="1">
      <c r="B26" s="295"/>
      <c r="C26" s="286"/>
      <c r="D26" s="277" t="s">
        <v>468</v>
      </c>
      <c r="E26" s="296"/>
      <c r="F26" s="296"/>
      <c r="G26" s="296"/>
      <c r="H26" s="296"/>
      <c r="I26" s="296"/>
      <c r="J26" s="296"/>
      <c r="K26" s="296"/>
      <c r="L26" s="296"/>
      <c r="M26" s="296"/>
      <c r="N26" s="296"/>
      <c r="O26" s="296"/>
      <c r="P26" s="296"/>
      <c r="Q26" s="296"/>
      <c r="R26" s="296"/>
      <c r="S26" s="296"/>
      <c r="T26" s="296"/>
      <c r="U26" s="296"/>
      <c r="V26" s="296"/>
      <c r="W26" s="279"/>
      <c r="X26" s="279"/>
      <c r="Y26" s="279"/>
      <c r="Z26" s="295"/>
      <c r="AB26" s="229"/>
      <c r="AC26" s="229"/>
    </row>
    <row r="27" spans="2:44" s="345" customFormat="1" ht="18" customHeight="1">
      <c r="B27" s="295"/>
      <c r="C27" s="286"/>
      <c r="D27" s="2154" t="s">
        <v>425</v>
      </c>
      <c r="E27" s="2155"/>
      <c r="F27" s="2155"/>
      <c r="G27" s="2155"/>
      <c r="H27" s="2155"/>
      <c r="I27" s="2156"/>
      <c r="J27" s="2408"/>
      <c r="K27" s="2409"/>
      <c r="L27" s="2409"/>
      <c r="M27" s="2409"/>
      <c r="N27" s="2409"/>
      <c r="O27" s="2409"/>
      <c r="P27" s="349" t="s">
        <v>469</v>
      </c>
      <c r="Q27" s="342"/>
      <c r="R27" s="342"/>
      <c r="S27" s="342"/>
      <c r="T27" s="342"/>
      <c r="U27" s="342"/>
      <c r="V27" s="342"/>
      <c r="W27" s="302"/>
      <c r="X27" s="279"/>
      <c r="Y27" s="279"/>
      <c r="Z27" s="295"/>
      <c r="AB27" s="229"/>
      <c r="AC27" s="229"/>
    </row>
    <row r="28" spans="2:44" s="345" customFormat="1" ht="18" customHeight="1">
      <c r="B28" s="295"/>
      <c r="C28" s="286"/>
      <c r="D28" s="2241" t="s">
        <v>470</v>
      </c>
      <c r="E28" s="2155"/>
      <c r="F28" s="2155"/>
      <c r="G28" s="2155"/>
      <c r="H28" s="2155"/>
      <c r="I28" s="2156"/>
      <c r="J28" s="2408"/>
      <c r="K28" s="2409"/>
      <c r="L28" s="2409"/>
      <c r="M28" s="2409"/>
      <c r="N28" s="2409"/>
      <c r="O28" s="2409"/>
      <c r="P28" s="349" t="s">
        <v>471</v>
      </c>
      <c r="Q28" s="342"/>
      <c r="R28" s="342"/>
      <c r="S28" s="342"/>
      <c r="T28" s="342"/>
      <c r="U28" s="342"/>
      <c r="V28" s="342"/>
      <c r="W28" s="302"/>
      <c r="X28" s="279"/>
      <c r="Y28" s="279"/>
      <c r="Z28" s="295"/>
      <c r="AB28" s="229"/>
      <c r="AC28" s="229"/>
    </row>
    <row r="29" spans="2:44" s="345" customFormat="1" ht="18" customHeight="1">
      <c r="B29" s="295"/>
      <c r="C29" s="286"/>
      <c r="D29" s="2154" t="s">
        <v>472</v>
      </c>
      <c r="E29" s="2155"/>
      <c r="F29" s="2155"/>
      <c r="G29" s="2155"/>
      <c r="H29" s="2155"/>
      <c r="I29" s="2156"/>
      <c r="J29" s="2408"/>
      <c r="K29" s="2409"/>
      <c r="L29" s="2409"/>
      <c r="M29" s="2409"/>
      <c r="N29" s="2409"/>
      <c r="O29" s="2409"/>
      <c r="P29" s="324"/>
      <c r="Q29" s="342"/>
      <c r="R29" s="342"/>
      <c r="S29" s="342"/>
      <c r="T29" s="342"/>
      <c r="U29" s="342"/>
      <c r="V29" s="342"/>
      <c r="W29" s="302"/>
      <c r="X29" s="279"/>
      <c r="Y29" s="279"/>
      <c r="Z29" s="295"/>
      <c r="AB29" s="229"/>
      <c r="AC29" s="229"/>
    </row>
    <row r="30" spans="2:44" s="345"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B30" s="229"/>
      <c r="AC30" s="229"/>
    </row>
    <row r="31" spans="2:44" s="251" customFormat="1" ht="15" customHeight="1">
      <c r="B31" s="254"/>
      <c r="C31" s="325" t="s">
        <v>446</v>
      </c>
      <c r="D31" s="276"/>
      <c r="E31" s="276"/>
      <c r="F31" s="276"/>
      <c r="G31" s="276"/>
      <c r="H31" s="262"/>
      <c r="I31" s="256"/>
      <c r="J31" s="257"/>
      <c r="K31" s="262"/>
      <c r="L31" s="256"/>
      <c r="M31" s="262"/>
      <c r="N31" s="262"/>
      <c r="O31" s="258"/>
      <c r="P31" s="257"/>
      <c r="Q31" s="263"/>
      <c r="R31" s="264"/>
      <c r="S31" s="264"/>
      <c r="T31" s="264"/>
      <c r="U31" s="326"/>
      <c r="V31" s="326"/>
      <c r="W31" s="326"/>
      <c r="X31" s="326"/>
      <c r="Y31" s="326"/>
      <c r="Z31" s="326"/>
      <c r="AA31" s="326"/>
      <c r="AB31" s="326"/>
      <c r="AC31" s="326"/>
      <c r="AD31" s="326"/>
      <c r="AE31" s="359"/>
      <c r="AF31" s="265"/>
      <c r="AG31" s="265"/>
      <c r="AH31" s="265"/>
      <c r="AI31" s="328"/>
      <c r="AJ31" s="328"/>
      <c r="AK31" s="328"/>
      <c r="AL31" s="328"/>
      <c r="AM31" s="328"/>
      <c r="AN31" s="328"/>
      <c r="AO31" s="328"/>
      <c r="AP31" s="259"/>
      <c r="AQ31" s="259"/>
      <c r="AR31" s="253"/>
    </row>
    <row r="32" spans="2:44" s="345" customFormat="1" ht="31.5" customHeight="1">
      <c r="B32" s="295"/>
      <c r="C32" s="286"/>
      <c r="D32" s="2154" t="s">
        <v>473</v>
      </c>
      <c r="E32" s="2155"/>
      <c r="F32" s="2155"/>
      <c r="G32" s="2155"/>
      <c r="H32" s="2155"/>
      <c r="I32" s="2156"/>
      <c r="J32" s="2404" t="str">
        <f>IF(AND(J8&lt;&gt;"",OR(J12="■",P12="■")),900000,"")</f>
        <v/>
      </c>
      <c r="K32" s="2405"/>
      <c r="L32" s="2405"/>
      <c r="M32" s="2405"/>
      <c r="N32" s="2405"/>
      <c r="O32" s="2405"/>
      <c r="P32" s="349" t="s">
        <v>474</v>
      </c>
      <c r="Q32" s="341"/>
      <c r="R32" s="342"/>
      <c r="S32" s="342"/>
      <c r="T32" s="342"/>
      <c r="U32" s="342"/>
      <c r="V32" s="342"/>
      <c r="W32" s="302"/>
      <c r="X32" s="279"/>
      <c r="Y32" s="279"/>
      <c r="Z32" s="295"/>
      <c r="AB32" s="229"/>
      <c r="AC32" s="229"/>
    </row>
    <row r="33" spans="2:29" s="236"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B33" s="229"/>
      <c r="AC33" s="229"/>
    </row>
    <row r="34" spans="2:29" s="236"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B34" s="229"/>
      <c r="AC34" s="229"/>
    </row>
    <row r="35" spans="2:29" s="236"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B35" s="229"/>
      <c r="AC35" s="229"/>
    </row>
    <row r="36" spans="2:29" s="236"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B36" s="229"/>
      <c r="AC36" s="229"/>
    </row>
    <row r="37" spans="2:29" s="236" customFormat="1" ht="15.5">
      <c r="B37" s="231"/>
      <c r="C37" s="232"/>
      <c r="D37" s="233"/>
      <c r="E37" s="234"/>
      <c r="F37" s="234"/>
      <c r="G37" s="234"/>
      <c r="H37" s="234"/>
      <c r="I37" s="234"/>
      <c r="J37" s="234"/>
      <c r="K37" s="234"/>
      <c r="L37" s="234"/>
      <c r="M37" s="234"/>
      <c r="N37" s="234"/>
      <c r="O37" s="234"/>
      <c r="P37" s="234"/>
      <c r="Q37" s="234"/>
      <c r="R37" s="234"/>
      <c r="S37" s="234"/>
      <c r="T37" s="234"/>
      <c r="U37" s="235"/>
      <c r="V37" s="234"/>
      <c r="W37" s="234"/>
      <c r="X37" s="234"/>
      <c r="Y37" s="234"/>
      <c r="Z37" s="231"/>
      <c r="AB37" s="229"/>
      <c r="AC37" s="229"/>
    </row>
    <row r="38" spans="2:29" s="236" customFormat="1" ht="15.5">
      <c r="B38" s="231"/>
      <c r="C38" s="232"/>
      <c r="D38" s="233"/>
      <c r="E38" s="234"/>
      <c r="F38" s="234"/>
      <c r="G38" s="234"/>
      <c r="H38" s="234"/>
      <c r="I38" s="234"/>
      <c r="J38" s="234"/>
      <c r="K38" s="234"/>
      <c r="L38" s="234"/>
      <c r="M38" s="234"/>
      <c r="N38" s="234"/>
      <c r="O38" s="234"/>
      <c r="P38" s="234"/>
      <c r="Q38" s="234"/>
      <c r="R38" s="234"/>
      <c r="S38" s="234"/>
      <c r="T38" s="234"/>
      <c r="U38" s="235"/>
      <c r="V38" s="234"/>
      <c r="W38" s="234"/>
      <c r="X38" s="234"/>
      <c r="Y38" s="234"/>
      <c r="Z38" s="231"/>
      <c r="AB38" s="229"/>
      <c r="AC38" s="229"/>
    </row>
    <row r="39" spans="2:29" s="236" customFormat="1" ht="15.5">
      <c r="B39" s="231"/>
      <c r="C39" s="232"/>
      <c r="D39" s="233"/>
      <c r="E39" s="234"/>
      <c r="F39" s="234"/>
      <c r="G39" s="234"/>
      <c r="H39" s="234"/>
      <c r="I39" s="234"/>
      <c r="J39" s="234"/>
      <c r="K39" s="234"/>
      <c r="L39" s="234"/>
      <c r="M39" s="234"/>
      <c r="N39" s="234"/>
      <c r="O39" s="234"/>
      <c r="P39" s="234"/>
      <c r="Q39" s="234"/>
      <c r="R39" s="234"/>
      <c r="S39" s="234"/>
      <c r="T39" s="234"/>
      <c r="U39" s="235"/>
      <c r="V39" s="234"/>
      <c r="W39" s="234"/>
      <c r="X39" s="234"/>
      <c r="Y39" s="234"/>
      <c r="Z39" s="231"/>
      <c r="AB39" s="240"/>
      <c r="AC39" s="240"/>
    </row>
    <row r="40" spans="2:29" s="236" customFormat="1" ht="15.5">
      <c r="B40" s="231"/>
      <c r="C40" s="232"/>
      <c r="D40" s="233"/>
      <c r="E40" s="234"/>
      <c r="F40" s="234"/>
      <c r="G40" s="234"/>
      <c r="H40" s="234"/>
      <c r="I40" s="234"/>
      <c r="J40" s="234"/>
      <c r="K40" s="234"/>
      <c r="L40" s="234"/>
      <c r="M40" s="234"/>
      <c r="N40" s="234"/>
      <c r="O40" s="234"/>
      <c r="P40" s="234"/>
      <c r="Q40" s="234"/>
      <c r="R40" s="234"/>
      <c r="S40" s="234"/>
      <c r="T40" s="234"/>
      <c r="U40" s="235"/>
      <c r="V40" s="234"/>
      <c r="W40" s="234"/>
      <c r="X40" s="234"/>
      <c r="Y40" s="234"/>
      <c r="Z40" s="231"/>
      <c r="AB40" s="240"/>
      <c r="AC40" s="240"/>
    </row>
    <row r="41" spans="2:29" s="236" customFormat="1" ht="15.5">
      <c r="B41" s="231"/>
      <c r="C41" s="232"/>
      <c r="D41" s="233"/>
      <c r="E41" s="234"/>
      <c r="F41" s="234"/>
      <c r="G41" s="234"/>
      <c r="H41" s="234"/>
      <c r="I41" s="234"/>
      <c r="J41" s="234"/>
      <c r="K41" s="234"/>
      <c r="L41" s="234"/>
      <c r="M41" s="234"/>
      <c r="N41" s="234"/>
      <c r="O41" s="234"/>
      <c r="P41" s="234"/>
      <c r="Q41" s="234"/>
      <c r="R41" s="234"/>
      <c r="S41" s="234"/>
      <c r="T41" s="234"/>
      <c r="U41" s="235"/>
      <c r="V41" s="234"/>
      <c r="W41" s="234"/>
      <c r="X41" s="234"/>
      <c r="Y41" s="234"/>
      <c r="Z41" s="231"/>
      <c r="AB41" s="240"/>
      <c r="AC41" s="240"/>
    </row>
    <row r="42" spans="2:29" s="236" customFormat="1" ht="15.5">
      <c r="B42" s="231"/>
      <c r="C42" s="232"/>
      <c r="D42" s="233"/>
      <c r="E42" s="234"/>
      <c r="F42" s="234"/>
      <c r="G42" s="234"/>
      <c r="H42" s="234"/>
      <c r="I42" s="234"/>
      <c r="J42" s="234"/>
      <c r="K42" s="234"/>
      <c r="L42" s="234"/>
      <c r="M42" s="234"/>
      <c r="N42" s="234"/>
      <c r="O42" s="234"/>
      <c r="P42" s="234"/>
      <c r="Q42" s="234"/>
      <c r="R42" s="234"/>
      <c r="S42" s="234"/>
      <c r="T42" s="234"/>
      <c r="U42" s="235"/>
      <c r="V42" s="234"/>
      <c r="W42" s="234"/>
      <c r="X42" s="234"/>
      <c r="Y42" s="234"/>
      <c r="Z42" s="231"/>
      <c r="AB42" s="240"/>
      <c r="AC42" s="240"/>
    </row>
    <row r="43" spans="2:29" s="236" customFormat="1" ht="15.5">
      <c r="B43" s="231"/>
      <c r="C43" s="232"/>
      <c r="D43" s="233"/>
      <c r="E43" s="234"/>
      <c r="F43" s="234"/>
      <c r="G43" s="234"/>
      <c r="H43" s="234"/>
      <c r="I43" s="234"/>
      <c r="J43" s="234"/>
      <c r="K43" s="234"/>
      <c r="L43" s="234"/>
      <c r="M43" s="234"/>
      <c r="N43" s="234"/>
      <c r="O43" s="234"/>
      <c r="P43" s="234"/>
      <c r="Q43" s="234"/>
      <c r="R43" s="234"/>
      <c r="S43" s="234"/>
      <c r="T43" s="234"/>
      <c r="U43" s="235"/>
      <c r="V43" s="234"/>
      <c r="W43" s="234"/>
      <c r="X43" s="234"/>
      <c r="Y43" s="234"/>
      <c r="Z43" s="231"/>
      <c r="AB43" s="240"/>
      <c r="AC43" s="240"/>
    </row>
    <row r="44" spans="2:29" s="236" customFormat="1" ht="15.5">
      <c r="B44" s="231"/>
      <c r="C44" s="232"/>
      <c r="D44" s="233"/>
      <c r="E44" s="234"/>
      <c r="F44" s="234"/>
      <c r="G44" s="234"/>
      <c r="H44" s="234"/>
      <c r="I44" s="234"/>
      <c r="J44" s="234"/>
      <c r="K44" s="234"/>
      <c r="L44" s="234"/>
      <c r="M44" s="234"/>
      <c r="N44" s="234"/>
      <c r="O44" s="234"/>
      <c r="P44" s="234"/>
      <c r="Q44" s="234"/>
      <c r="R44" s="234"/>
      <c r="S44" s="234"/>
      <c r="T44" s="234"/>
      <c r="U44" s="235"/>
      <c r="V44" s="234"/>
      <c r="W44" s="234"/>
      <c r="X44" s="234"/>
      <c r="Y44" s="234"/>
      <c r="Z44" s="231"/>
      <c r="AB44" s="240"/>
      <c r="AC44" s="240"/>
    </row>
    <row r="45" spans="2:29" s="236" customFormat="1" ht="15.5">
      <c r="B45" s="231"/>
      <c r="C45" s="232"/>
      <c r="D45" s="233"/>
      <c r="E45" s="234"/>
      <c r="F45" s="234"/>
      <c r="G45" s="234"/>
      <c r="H45" s="234"/>
      <c r="I45" s="234"/>
      <c r="J45" s="234"/>
      <c r="K45" s="234"/>
      <c r="L45" s="234"/>
      <c r="M45" s="234"/>
      <c r="N45" s="234"/>
      <c r="O45" s="234"/>
      <c r="P45" s="234"/>
      <c r="Q45" s="234"/>
      <c r="R45" s="234"/>
      <c r="S45" s="234"/>
      <c r="T45" s="234"/>
      <c r="U45" s="235"/>
      <c r="V45" s="234"/>
      <c r="W45" s="234"/>
      <c r="X45" s="234"/>
      <c r="Y45" s="234"/>
      <c r="Z45" s="231"/>
      <c r="AB45" s="240"/>
      <c r="AC45" s="240"/>
    </row>
    <row r="46" spans="2:29" s="236" customFormat="1" ht="15.5">
      <c r="B46" s="231"/>
      <c r="C46" s="232"/>
      <c r="D46" s="233"/>
      <c r="E46" s="234"/>
      <c r="F46" s="234"/>
      <c r="G46" s="234"/>
      <c r="H46" s="234"/>
      <c r="I46" s="234"/>
      <c r="J46" s="234"/>
      <c r="K46" s="234"/>
      <c r="L46" s="234"/>
      <c r="M46" s="234"/>
      <c r="N46" s="234"/>
      <c r="O46" s="234"/>
      <c r="P46" s="234"/>
      <c r="Q46" s="234"/>
      <c r="R46" s="234"/>
      <c r="S46" s="234"/>
      <c r="T46" s="234"/>
      <c r="U46" s="235"/>
      <c r="V46" s="234"/>
      <c r="W46" s="234"/>
      <c r="X46" s="234"/>
      <c r="Y46" s="234"/>
      <c r="Z46" s="231"/>
      <c r="AB46" s="240"/>
      <c r="AC46" s="240"/>
    </row>
    <row r="47" spans="2:29" ht="12.75" customHeight="1">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B47" s="240"/>
      <c r="AC47" s="240"/>
    </row>
    <row r="48" spans="2:29" ht="20.149999999999999" customHeight="1">
      <c r="AB48" s="240"/>
      <c r="AC48" s="240"/>
    </row>
    <row r="49" spans="28:30" ht="20.149999999999999" customHeight="1">
      <c r="AB49" s="240"/>
      <c r="AC49" s="240"/>
    </row>
    <row r="50" spans="28:30" ht="20.149999999999999" customHeight="1">
      <c r="AB50" s="240"/>
      <c r="AC50" s="240"/>
    </row>
    <row r="51" spans="28:30" ht="20.149999999999999" customHeight="1">
      <c r="AB51" s="240"/>
      <c r="AC51" s="240"/>
    </row>
    <row r="52" spans="28:30" ht="20.149999999999999" customHeight="1">
      <c r="AB52" s="240"/>
      <c r="AC52" s="240"/>
      <c r="AD52" s="241"/>
    </row>
    <row r="53" spans="28:30" ht="20.149999999999999" customHeight="1">
      <c r="AB53" s="240"/>
      <c r="AC53" s="240"/>
    </row>
    <row r="54" spans="28:30" ht="20.149999999999999" customHeight="1">
      <c r="AB54" s="240"/>
      <c r="AC54" s="240"/>
    </row>
    <row r="55" spans="28:30" ht="20.149999999999999" customHeight="1">
      <c r="AB55" s="240"/>
      <c r="AC55" s="240"/>
    </row>
    <row r="56" spans="28:30" ht="20.149999999999999" customHeight="1">
      <c r="AB56" s="240"/>
      <c r="AC56" s="240"/>
    </row>
    <row r="57" spans="28:30" ht="20.149999999999999" customHeight="1">
      <c r="AB57" s="240"/>
      <c r="AC57" s="240"/>
    </row>
    <row r="58" spans="28:30" ht="20.149999999999999" customHeight="1">
      <c r="AB58" s="240"/>
      <c r="AC58" s="240"/>
    </row>
    <row r="59" spans="28:30" ht="20.149999999999999" customHeight="1">
      <c r="AB59" s="240"/>
      <c r="AC59" s="240"/>
    </row>
    <row r="60" spans="28:30" ht="20.149999999999999" customHeight="1">
      <c r="AB60" s="240"/>
      <c r="AC60" s="240"/>
    </row>
    <row r="61" spans="28:30" ht="20.149999999999999" customHeight="1">
      <c r="AB61" s="240"/>
      <c r="AC61" s="240"/>
    </row>
    <row r="62" spans="28:30" ht="20.149999999999999" customHeight="1">
      <c r="AB62" s="240"/>
      <c r="AC62" s="240"/>
    </row>
    <row r="63" spans="28:30" ht="20.149999999999999" customHeight="1">
      <c r="AB63" s="240"/>
      <c r="AC63" s="240"/>
    </row>
    <row r="64" spans="28:30" ht="20.149999999999999" customHeight="1">
      <c r="AB64" s="242"/>
      <c r="AC64" s="242"/>
    </row>
    <row r="65" spans="28:29" ht="20.149999999999999" customHeight="1">
      <c r="AB65" s="240"/>
      <c r="AC65" s="240"/>
    </row>
    <row r="66" spans="28:29" ht="20.149999999999999" customHeight="1">
      <c r="AB66" s="240"/>
      <c r="AC66" s="240"/>
    </row>
    <row r="67" spans="28:29" ht="20.149999999999999" customHeight="1">
      <c r="AB67" s="240"/>
      <c r="AC67" s="240"/>
    </row>
    <row r="68" spans="28:29" ht="20.149999999999999" customHeight="1">
      <c r="AB68" s="240"/>
      <c r="AC68" s="240"/>
    </row>
    <row r="69" spans="28:29" ht="20.149999999999999" customHeight="1">
      <c r="AB69" s="240"/>
      <c r="AC69" s="240"/>
    </row>
    <row r="70" spans="28:29" ht="20.149999999999999" customHeight="1">
      <c r="AB70" s="240"/>
      <c r="AC70" s="240"/>
    </row>
    <row r="71" spans="28:29" ht="20.149999999999999" customHeight="1">
      <c r="AB71" s="240"/>
      <c r="AC71" s="240"/>
    </row>
    <row r="72" spans="28:29" ht="20.149999999999999" customHeight="1">
      <c r="AB72" s="240"/>
      <c r="AC72" s="240"/>
    </row>
    <row r="73" spans="28:29" ht="20.149999999999999" customHeight="1">
      <c r="AB73" s="240"/>
      <c r="AC73" s="240"/>
    </row>
    <row r="81" spans="29:29" ht="20.149999999999999" customHeight="1">
      <c r="AC81" s="243"/>
    </row>
    <row r="82" spans="29:29" ht="20.149999999999999" customHeight="1">
      <c r="AC82" s="244"/>
    </row>
    <row r="146" spans="28:29" ht="20.149999999999999" customHeight="1">
      <c r="AB146" s="245"/>
      <c r="AC146" s="246"/>
    </row>
    <row r="147" spans="28:29" ht="20.149999999999999" customHeight="1">
      <c r="AB147" s="245"/>
      <c r="AC147" s="246"/>
    </row>
    <row r="148" spans="28:29" ht="20.149999999999999" customHeight="1">
      <c r="AB148" s="245"/>
      <c r="AC148" s="246"/>
    </row>
    <row r="149" spans="28:29" ht="20.149999999999999" customHeight="1">
      <c r="AB149" s="245"/>
      <c r="AC149" s="246"/>
    </row>
    <row r="150" spans="28:29" ht="20.149999999999999" customHeight="1">
      <c r="AB150" s="245"/>
      <c r="AC150" s="246"/>
    </row>
    <row r="151" spans="28:29" ht="20.149999999999999" customHeight="1">
      <c r="AB151" s="245"/>
      <c r="AC151" s="246"/>
    </row>
    <row r="152" spans="28:29" ht="20.149999999999999" customHeight="1">
      <c r="AB152" s="245"/>
      <c r="AC152" s="246"/>
    </row>
    <row r="153" spans="28:29" ht="20.149999999999999" customHeight="1">
      <c r="AB153" s="245"/>
      <c r="AC153" s="246"/>
    </row>
    <row r="154" spans="28:29" ht="20.149999999999999" customHeight="1">
      <c r="AB154" s="245"/>
      <c r="AC154" s="246"/>
    </row>
    <row r="155" spans="28:29" ht="20.149999999999999" customHeight="1">
      <c r="AB155" s="245"/>
      <c r="AC155" s="246"/>
    </row>
    <row r="156" spans="28:29" ht="20.149999999999999" customHeight="1">
      <c r="AB156" s="245"/>
      <c r="AC156" s="246"/>
    </row>
    <row r="157" spans="28:29" ht="20.149999999999999" customHeight="1">
      <c r="AB157" s="245"/>
      <c r="AC157" s="246"/>
    </row>
    <row r="158" spans="28:29" ht="20.149999999999999" customHeight="1">
      <c r="AB158" s="245"/>
      <c r="AC158" s="246"/>
    </row>
    <row r="159" spans="28:29" ht="20.149999999999999" customHeight="1">
      <c r="AB159" s="245"/>
      <c r="AC159" s="246"/>
    </row>
    <row r="160" spans="28:29" ht="20.149999999999999" customHeight="1">
      <c r="AB160" s="245"/>
      <c r="AC160" s="246"/>
    </row>
    <row r="161" spans="28:29" ht="20.149999999999999" customHeight="1">
      <c r="AB161" s="245"/>
      <c r="AC161" s="246"/>
    </row>
    <row r="162" spans="28:29" ht="20.149999999999999" customHeight="1">
      <c r="AB162" s="245"/>
      <c r="AC162" s="246"/>
    </row>
    <row r="163" spans="28:29" ht="20.149999999999999" customHeight="1">
      <c r="AB163" s="245"/>
      <c r="AC163" s="246"/>
    </row>
    <row r="164" spans="28:29" ht="20.149999999999999" customHeight="1">
      <c r="AB164" s="245"/>
      <c r="AC164" s="246"/>
    </row>
    <row r="165" spans="28:29" ht="20.149999999999999" customHeight="1">
      <c r="AB165" s="245"/>
      <c r="AC165" s="246"/>
    </row>
    <row r="166" spans="28:29" ht="20.149999999999999" customHeight="1">
      <c r="AB166" s="245"/>
      <c r="AC166" s="246"/>
    </row>
    <row r="167" spans="28:29" ht="20.149999999999999" customHeight="1">
      <c r="AB167" s="245"/>
      <c r="AC167" s="246"/>
    </row>
    <row r="168" spans="28:29" ht="20.149999999999999" customHeight="1">
      <c r="AB168" s="245"/>
      <c r="AC168" s="246"/>
    </row>
    <row r="169" spans="28:29" ht="20.149999999999999" customHeight="1">
      <c r="AB169" s="245"/>
      <c r="AC169" s="246"/>
    </row>
    <row r="170" spans="28:29" ht="20.149999999999999" customHeight="1">
      <c r="AB170" s="245"/>
      <c r="AC170" s="246"/>
    </row>
    <row r="171" spans="28:29" ht="20.149999999999999" customHeight="1">
      <c r="AB171" s="245"/>
      <c r="AC171" s="246"/>
    </row>
    <row r="172" spans="28:29" ht="20.149999999999999" customHeight="1">
      <c r="AB172" s="245"/>
      <c r="AC172" s="246"/>
    </row>
    <row r="173" spans="28:29" ht="20.149999999999999" customHeight="1">
      <c r="AB173" s="245"/>
      <c r="AC173" s="246"/>
    </row>
    <row r="174" spans="28:29" ht="20.149999999999999" customHeight="1">
      <c r="AB174" s="245"/>
      <c r="AC174" s="246"/>
    </row>
    <row r="175" spans="28:29" ht="20.149999999999999" customHeight="1">
      <c r="AB175" s="245"/>
      <c r="AC175" s="246"/>
    </row>
    <row r="176" spans="28:29" ht="20.149999999999999" customHeight="1">
      <c r="AB176" s="245"/>
      <c r="AC176" s="246"/>
    </row>
    <row r="177" spans="28:29" ht="20.149999999999999" customHeight="1">
      <c r="AB177" s="245"/>
      <c r="AC177" s="246"/>
    </row>
    <row r="178" spans="28:29" ht="20.149999999999999" customHeight="1">
      <c r="AB178" s="245"/>
      <c r="AC178" s="246"/>
    </row>
    <row r="179" spans="28:29" ht="20.149999999999999" customHeight="1">
      <c r="AB179" s="245"/>
      <c r="AC179" s="246"/>
    </row>
    <row r="180" spans="28:29" ht="20.149999999999999" customHeight="1">
      <c r="AB180" s="245"/>
      <c r="AC180" s="246"/>
    </row>
    <row r="181" spans="28:29" ht="20.149999999999999" customHeight="1">
      <c r="AB181" s="245"/>
      <c r="AC181" s="246"/>
    </row>
    <row r="182" spans="28:29" ht="20.149999999999999" customHeight="1">
      <c r="AB182" s="245"/>
      <c r="AC182" s="246"/>
    </row>
    <row r="183" spans="28:29" ht="20.149999999999999" customHeight="1">
      <c r="AB183" s="245"/>
      <c r="AC183" s="246"/>
    </row>
    <row r="184" spans="28:29" ht="20.149999999999999" customHeight="1">
      <c r="AB184" s="245"/>
      <c r="AC184" s="246"/>
    </row>
    <row r="185" spans="28:29" ht="20.149999999999999" customHeight="1">
      <c r="AB185" s="245"/>
      <c r="AC185" s="246"/>
    </row>
    <row r="186" spans="28:29" ht="20.149999999999999" customHeight="1">
      <c r="AB186" s="245"/>
      <c r="AC186" s="246"/>
    </row>
    <row r="187" spans="28:29" ht="20.149999999999999" customHeight="1">
      <c r="AB187" s="247"/>
      <c r="AC187" s="248"/>
    </row>
    <row r="188" spans="28:29" ht="20.149999999999999" customHeight="1">
      <c r="AB188" s="247"/>
      <c r="AC188" s="248"/>
    </row>
    <row r="189" spans="28:29" ht="20.149999999999999" customHeight="1">
      <c r="AB189" s="249"/>
      <c r="AC189" s="250"/>
    </row>
    <row r="190" spans="28:29" ht="20.149999999999999" customHeight="1">
      <c r="AB190" s="249"/>
      <c r="AC190" s="250"/>
    </row>
    <row r="191" spans="28:29" ht="20.149999999999999" customHeight="1">
      <c r="AB191" s="249"/>
      <c r="AC191" s="250"/>
    </row>
    <row r="192" spans="28:29" ht="20.149999999999999" customHeight="1">
      <c r="AB192" s="249"/>
      <c r="AC192" s="250"/>
    </row>
  </sheetData>
  <sheetProtection algorithmName="SHA-512" hashValue="51usYltQshnGI9MoUVrJ4GRV8UErrtNeF0rbj830xLgcnvAjVCCiHJ3s98iuqE3O1pf1D6KSPVPyzaecLV0l3g==" saltValue="fXJ8Kv/yJVt/iMH83SNmIQ==" spinCount="100000" sheet="1" formatCells="0" formatRows="0" insertRows="0" deleteRows="0" selectLockedCells="1" autoFilter="0" pivotTables="0"/>
  <mergeCells count="38">
    <mergeCell ref="J22:V22"/>
    <mergeCell ref="J17:O17"/>
    <mergeCell ref="D18:I18"/>
    <mergeCell ref="J18:O18"/>
    <mergeCell ref="D15:I15"/>
    <mergeCell ref="J15:V15"/>
    <mergeCell ref="S21:U21"/>
    <mergeCell ref="D19:I19"/>
    <mergeCell ref="J16:O16"/>
    <mergeCell ref="D16:I16"/>
    <mergeCell ref="D17:I17"/>
    <mergeCell ref="J19:O19"/>
    <mergeCell ref="D7:I7"/>
    <mergeCell ref="J7:V7"/>
    <mergeCell ref="D8:I8"/>
    <mergeCell ref="J8:V8"/>
    <mergeCell ref="D14:I14"/>
    <mergeCell ref="D12:I12"/>
    <mergeCell ref="K12:M12"/>
    <mergeCell ref="Q12:T12"/>
    <mergeCell ref="K14:M14"/>
    <mergeCell ref="O14:Q14"/>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s>
  <phoneticPr fontId="22"/>
  <conditionalFormatting sqref="B1:B2">
    <cfRule type="expression" dxfId="66" priority="53">
      <formula>_xlfn.ISFORMULA(B1)=TRUE</formula>
    </cfRule>
  </conditionalFormatting>
  <conditionalFormatting sqref="J12 P12">
    <cfRule type="expression" dxfId="65" priority="27">
      <formula>$J$12="■"</formula>
    </cfRule>
    <cfRule type="expression" dxfId="64" priority="26">
      <formula>$P$12="■"</formula>
    </cfRule>
  </conditionalFormatting>
  <conditionalFormatting sqref="J14 N14 J15:V15 J29 P29">
    <cfRule type="expression" dxfId="63" priority="29">
      <formula>$J$12="■"</formula>
    </cfRule>
  </conditionalFormatting>
  <conditionalFormatting sqref="J14 N14">
    <cfRule type="expression" dxfId="62" priority="25">
      <formula>$J$14="■"</formula>
    </cfRule>
    <cfRule type="expression" dxfId="61" priority="24">
      <formula>$N$14="■"</formula>
    </cfRule>
  </conditionalFormatting>
  <conditionalFormatting sqref="J17">
    <cfRule type="expression" dxfId="60" priority="36">
      <formula>#REF!="■"</formula>
    </cfRule>
    <cfRule type="expression" dxfId="59" priority="37">
      <formula>#REF!="■"</formula>
    </cfRule>
  </conditionalFormatting>
  <conditionalFormatting sqref="J19">
    <cfRule type="expression" dxfId="58" priority="31">
      <formula>#REF!="■"</formula>
    </cfRule>
    <cfRule type="expression" dxfId="57" priority="30">
      <formula>#REF!="■"</formula>
    </cfRule>
  </conditionalFormatting>
  <conditionalFormatting sqref="J21 N21 R21">
    <cfRule type="expression" dxfId="56" priority="10">
      <formula>$R$21="■"</formula>
    </cfRule>
    <cfRule type="expression" dxfId="55" priority="11">
      <formula>$N$21="■"</formula>
    </cfRule>
    <cfRule type="expression" dxfId="54" priority="12">
      <formula>$J$21="■"</formula>
    </cfRule>
  </conditionalFormatting>
  <conditionalFormatting sqref="J21:J22 N21 R21 J29 P29">
    <cfRule type="expression" dxfId="53" priority="28">
      <formula>$P$12="■"</formula>
    </cfRule>
  </conditionalFormatting>
  <conditionalFormatting sqref="J23">
    <cfRule type="expression" dxfId="52" priority="32">
      <formula>#REF!="■"</formula>
    </cfRule>
    <cfRule type="expression" dxfId="51" priority="33">
      <formula>#REF!="■"</formula>
    </cfRule>
  </conditionalFormatting>
  <conditionalFormatting sqref="J12:O12">
    <cfRule type="expression" dxfId="50" priority="5">
      <formula>$P$12="■"</formula>
    </cfRule>
  </conditionalFormatting>
  <conditionalFormatting sqref="J16:O16">
    <cfRule type="expression" dxfId="49" priority="22">
      <formula>$J$12="■"</formula>
    </cfRule>
  </conditionalFormatting>
  <conditionalFormatting sqref="J16:O17">
    <cfRule type="expression" dxfId="48" priority="23">
      <formula>$J$14="■"</formula>
    </cfRule>
  </conditionalFormatting>
  <conditionalFormatting sqref="J18:O18">
    <cfRule type="expression" dxfId="47" priority="17">
      <formula>$J$19&lt;&gt;""</formula>
    </cfRule>
  </conditionalFormatting>
  <conditionalFormatting sqref="J18:O19">
    <cfRule type="expression" dxfId="46" priority="19">
      <formula>$N$14="■"</formula>
    </cfRule>
  </conditionalFormatting>
  <conditionalFormatting sqref="J19:O19">
    <cfRule type="expression" dxfId="45" priority="18">
      <formula>$J$18&lt;&gt;""</formula>
    </cfRule>
  </conditionalFormatting>
  <conditionalFormatting sqref="J23:O23">
    <cfRule type="expression" dxfId="44" priority="15">
      <formula>$P$12="■"</formula>
    </cfRule>
  </conditionalFormatting>
  <conditionalFormatting sqref="J24:O24">
    <cfRule type="expression" dxfId="43" priority="14">
      <formula>$N$21="■"</formula>
    </cfRule>
  </conditionalFormatting>
  <conditionalFormatting sqref="J27:O28 J29 P29">
    <cfRule type="notContainsBlanks" dxfId="42" priority="7">
      <formula>LEN(TRIM(J27))&gt;0</formula>
    </cfRule>
  </conditionalFormatting>
  <conditionalFormatting sqref="J27:O28">
    <cfRule type="expression" dxfId="41" priority="8">
      <formula>$P$12="■"</formula>
    </cfRule>
    <cfRule type="expression" dxfId="40" priority="9">
      <formula>$J$12="■"</formula>
    </cfRule>
  </conditionalFormatting>
  <conditionalFormatting sqref="J8:V8">
    <cfRule type="expression" dxfId="39" priority="56">
      <formula>#REF!="■"</formula>
    </cfRule>
    <cfRule type="containsBlanks" dxfId="38" priority="52">
      <formula>LEN(TRIM(J8))=0</formula>
    </cfRule>
    <cfRule type="expression" dxfId="37" priority="55">
      <formula>#REF!="■"</formula>
    </cfRule>
  </conditionalFormatting>
  <conditionalFormatting sqref="J15:V15 J16:O19">
    <cfRule type="notContainsBlanks" dxfId="36" priority="16">
      <formula>LEN(TRIM(J15))&gt;0</formula>
    </cfRule>
  </conditionalFormatting>
  <conditionalFormatting sqref="J22:V22 J23:O24">
    <cfRule type="notContainsBlanks" dxfId="35" priority="13">
      <formula>LEN(TRIM(J22))&gt;0</formula>
    </cfRule>
  </conditionalFormatting>
  <conditionalFormatting sqref="P29">
    <cfRule type="expression" dxfId="34" priority="6">
      <formula>$J$29&lt;&gt;""</formula>
    </cfRule>
  </conditionalFormatting>
  <conditionalFormatting sqref="P12:V12">
    <cfRule type="expression" dxfId="33" priority="4">
      <formula>$J$12="■"</formula>
    </cfRule>
  </conditionalFormatting>
  <conditionalFormatting sqref="V17">
    <cfRule type="expression" dxfId="32" priority="50">
      <formula>#REF!="■"</formula>
    </cfRule>
    <cfRule type="expression" dxfId="31" priority="51">
      <formula>#REF!="■"</formula>
    </cfRule>
  </conditionalFormatting>
  <conditionalFormatting sqref="V18:V19">
    <cfRule type="expression" dxfId="30" priority="21">
      <formula>#REF!="■"</formula>
    </cfRule>
    <cfRule type="expression" dxfId="29" priority="20">
      <formula>#REF!="■"</formula>
    </cfRule>
  </conditionalFormatting>
  <conditionalFormatting sqref="V23:V25">
    <cfRule type="expression" dxfId="28" priority="44">
      <formula>#REF!="■"</formula>
    </cfRule>
    <cfRule type="expression" dxfId="27" priority="45">
      <formula>#REF!="■"</formula>
    </cfRule>
  </conditionalFormatting>
  <conditionalFormatting sqref="V27:V29">
    <cfRule type="expression" dxfId="26" priority="39">
      <formula>#REF!="■"</formula>
    </cfRule>
    <cfRule type="expression" dxfId="25" priority="38">
      <formula>#REF!="■"</formula>
    </cfRule>
  </conditionalFormatting>
  <conditionalFormatting sqref="V32">
    <cfRule type="expression" dxfId="24" priority="34">
      <formula>#REF!="■"</formula>
    </cfRule>
    <cfRule type="expression" dxfId="23" priority="35">
      <formula>#REF!="■"</formula>
    </cfRule>
  </conditionalFormatting>
  <conditionalFormatting sqref="AC81:AC82 AB146:AC192">
    <cfRule type="expression" priority="54">
      <formula>CELL("protect",AB81)=0</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&amp;R&amp;K00-041R6高層ZEH-M_ver.1.1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65D4-1B9C-4ED4-B1D4-5564312AEC25}">
  <dimension ref="A1:AR191"/>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 style="280" customWidth="1"/>
    <col min="24" max="24" width="3.08203125" style="280" customWidth="1"/>
    <col min="25" max="26" width="9" style="280" customWidth="1"/>
    <col min="27" max="27" width="9" style="230" customWidth="1"/>
    <col min="28" max="28" width="9" style="363" customWidth="1"/>
    <col min="29" max="29" width="9" style="364" customWidth="1"/>
    <col min="30" max="30" width="9" style="280" customWidth="1"/>
    <col min="31"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1280</v>
      </c>
      <c r="C1" s="1111"/>
      <c r="D1" s="1111"/>
      <c r="E1" s="1111"/>
      <c r="F1" s="1111"/>
      <c r="G1" s="1111"/>
      <c r="H1" s="1111"/>
      <c r="I1" s="1111"/>
      <c r="J1" s="1111"/>
      <c r="K1" s="1111"/>
      <c r="L1" s="1111"/>
      <c r="M1" s="1111"/>
      <c r="N1" s="1111"/>
      <c r="O1" s="1111"/>
      <c r="P1" s="1111"/>
      <c r="Q1" s="1111"/>
    </row>
    <row r="2" spans="2:44" ht="20.149999999999999" customHeight="1">
      <c r="B2" s="722" t="s">
        <v>583</v>
      </c>
    </row>
    <row r="3" spans="2:44" ht="7.5" customHeight="1">
      <c r="Q3" s="281"/>
      <c r="Y3" s="281"/>
      <c r="Z3" s="282"/>
    </row>
    <row r="4" spans="2:44" ht="19.5" customHeight="1">
      <c r="B4" s="283" t="s">
        <v>1042</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54" t="s">
        <v>439</v>
      </c>
      <c r="E7" s="2155"/>
      <c r="F7" s="2155"/>
      <c r="G7" s="2155"/>
      <c r="H7" s="2155"/>
      <c r="I7" s="2156"/>
      <c r="J7" s="2248" t="str">
        <f>IF(入力シート!F11="","",入力シート!F11)&amp;"高層ＺＥＨ-Ｍ支援事業"</f>
        <v>高層ＺＥＨ-Ｍ支援事業</v>
      </c>
      <c r="K7" s="2248"/>
      <c r="L7" s="2248"/>
      <c r="M7" s="2248"/>
      <c r="N7" s="2248"/>
      <c r="O7" s="2248"/>
      <c r="P7" s="2248"/>
      <c r="Q7" s="2248"/>
      <c r="R7" s="2248"/>
      <c r="S7" s="2248"/>
      <c r="T7" s="2248"/>
      <c r="U7" s="2248"/>
      <c r="V7" s="2249"/>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54" t="s">
        <v>278</v>
      </c>
      <c r="E10" s="2155"/>
      <c r="F10" s="2155"/>
      <c r="G10" s="2155"/>
      <c r="H10" s="2155"/>
      <c r="I10" s="2156"/>
      <c r="J10" s="2410"/>
      <c r="K10" s="2411"/>
      <c r="L10" s="2411"/>
      <c r="M10" s="2411"/>
      <c r="N10" s="2411"/>
      <c r="O10" s="2411"/>
      <c r="P10" s="2411"/>
      <c r="Q10" s="2411"/>
      <c r="R10" s="2411"/>
      <c r="S10" s="2411"/>
      <c r="T10" s="2411"/>
      <c r="U10" s="2411"/>
      <c r="V10" s="2412"/>
      <c r="W10" s="302"/>
      <c r="X10" s="279"/>
      <c r="Y10" s="279"/>
      <c r="AA10" s="348"/>
      <c r="AB10" s="363"/>
      <c r="AC10" s="364"/>
    </row>
    <row r="11" spans="2:44" s="295" customFormat="1" ht="24.75" customHeight="1">
      <c r="C11" s="286"/>
      <c r="D11" s="2241" t="s">
        <v>475</v>
      </c>
      <c r="E11" s="2155"/>
      <c r="F11" s="2155"/>
      <c r="G11" s="2155"/>
      <c r="H11" s="2155"/>
      <c r="I11" s="2156"/>
      <c r="J11" s="2410"/>
      <c r="K11" s="2411"/>
      <c r="L11" s="2411"/>
      <c r="M11" s="2411"/>
      <c r="N11" s="2411"/>
      <c r="O11" s="2411"/>
      <c r="P11" s="2411"/>
      <c r="Q11" s="2411"/>
      <c r="R11" s="2411"/>
      <c r="S11" s="2411"/>
      <c r="T11" s="2411"/>
      <c r="U11" s="2411"/>
      <c r="V11" s="2412"/>
      <c r="W11" s="302"/>
      <c r="X11" s="279"/>
      <c r="Y11" s="279"/>
      <c r="AA11" s="348"/>
      <c r="AB11" s="363"/>
      <c r="AC11" s="364"/>
    </row>
    <row r="12" spans="2:44" s="295" customFormat="1" ht="18" customHeight="1">
      <c r="C12" s="286"/>
      <c r="D12" s="2154" t="s">
        <v>414</v>
      </c>
      <c r="E12" s="2155"/>
      <c r="F12" s="2155"/>
      <c r="G12" s="2155"/>
      <c r="H12" s="2155"/>
      <c r="I12" s="2156"/>
      <c r="J12" s="320" t="s">
        <v>231</v>
      </c>
      <c r="K12" s="351" t="s">
        <v>476</v>
      </c>
      <c r="L12" s="321"/>
      <c r="M12" s="298"/>
      <c r="N12" s="298"/>
      <c r="O12" s="322" t="s">
        <v>231</v>
      </c>
      <c r="P12" s="351" t="s">
        <v>477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54" t="s">
        <v>478</v>
      </c>
      <c r="E14" s="2155"/>
      <c r="F14" s="2155"/>
      <c r="G14" s="2155"/>
      <c r="H14" s="2155"/>
      <c r="I14" s="2156"/>
      <c r="J14" s="2154" t="s">
        <v>479</v>
      </c>
      <c r="K14" s="2156"/>
      <c r="L14" s="2411"/>
      <c r="M14" s="2411"/>
      <c r="N14" s="2411"/>
      <c r="O14" s="2411"/>
      <c r="P14" s="2411"/>
      <c r="Q14" s="2411"/>
      <c r="R14" s="2154" t="s">
        <v>480</v>
      </c>
      <c r="S14" s="2156"/>
      <c r="T14" s="2409"/>
      <c r="U14" s="2409"/>
      <c r="V14" s="349" t="s">
        <v>481</v>
      </c>
      <c r="W14" s="302"/>
      <c r="X14" s="279"/>
      <c r="Y14" s="279"/>
      <c r="AA14" s="348"/>
      <c r="AB14" s="363"/>
      <c r="AC14" s="364"/>
    </row>
    <row r="15" spans="2:44" s="295" customFormat="1" ht="18" customHeight="1">
      <c r="C15" s="286"/>
      <c r="D15" s="2154" t="s">
        <v>482</v>
      </c>
      <c r="E15" s="2155"/>
      <c r="F15" s="2155"/>
      <c r="G15" s="2155"/>
      <c r="H15" s="2155"/>
      <c r="I15" s="2156"/>
      <c r="J15" s="2154" t="s">
        <v>479</v>
      </c>
      <c r="K15" s="2156"/>
      <c r="L15" s="2411"/>
      <c r="M15" s="2411"/>
      <c r="N15" s="2411"/>
      <c r="O15" s="2411"/>
      <c r="P15" s="2411"/>
      <c r="Q15" s="2411"/>
      <c r="R15" s="2154" t="s">
        <v>480</v>
      </c>
      <c r="S15" s="2156"/>
      <c r="T15" s="2409"/>
      <c r="U15" s="2409"/>
      <c r="V15" s="349" t="s">
        <v>481</v>
      </c>
      <c r="W15" s="302"/>
      <c r="X15" s="279"/>
      <c r="Y15" s="279"/>
      <c r="AA15" s="348"/>
      <c r="AB15" s="363"/>
      <c r="AC15" s="364"/>
    </row>
    <row r="16" spans="2:44" s="295" customFormat="1" ht="18" customHeight="1">
      <c r="C16" s="286"/>
      <c r="D16" s="2154" t="s">
        <v>483</v>
      </c>
      <c r="E16" s="2155"/>
      <c r="F16" s="2155"/>
      <c r="G16" s="2155"/>
      <c r="H16" s="2155"/>
      <c r="I16" s="2156"/>
      <c r="J16" s="2154" t="s">
        <v>479</v>
      </c>
      <c r="K16" s="2156"/>
      <c r="L16" s="2411"/>
      <c r="M16" s="2411"/>
      <c r="N16" s="2411"/>
      <c r="O16" s="2411"/>
      <c r="P16" s="2411"/>
      <c r="Q16" s="2411"/>
      <c r="R16" s="2154" t="s">
        <v>480</v>
      </c>
      <c r="S16" s="2156"/>
      <c r="T16" s="2409"/>
      <c r="U16" s="2409"/>
      <c r="V16" s="349" t="s">
        <v>481</v>
      </c>
      <c r="W16" s="302"/>
      <c r="X16" s="279"/>
      <c r="Y16" s="279"/>
      <c r="AA16" s="348"/>
      <c r="AB16" s="363"/>
      <c r="AC16" s="364"/>
    </row>
    <row r="17" spans="2:44" s="295" customFormat="1" ht="18" customHeight="1">
      <c r="C17" s="286"/>
      <c r="D17" s="2241" t="s">
        <v>484</v>
      </c>
      <c r="E17" s="2155"/>
      <c r="F17" s="2155"/>
      <c r="G17" s="2155"/>
      <c r="H17" s="2155"/>
      <c r="I17" s="2156"/>
      <c r="J17" s="2422"/>
      <c r="K17" s="2423"/>
      <c r="L17" s="2423"/>
      <c r="M17" s="2423"/>
      <c r="N17" s="2423"/>
      <c r="O17" s="2423"/>
      <c r="P17" s="2423"/>
      <c r="Q17" s="2423"/>
      <c r="R17" s="2423"/>
      <c r="S17" s="2423"/>
      <c r="T17" s="2408"/>
      <c r="U17" s="2409"/>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41" t="s">
        <v>426</v>
      </c>
      <c r="E19" s="2155"/>
      <c r="F19" s="2155"/>
      <c r="G19" s="2155"/>
      <c r="H19" s="2155"/>
      <c r="I19" s="2156"/>
      <c r="J19" s="2410"/>
      <c r="K19" s="2411"/>
      <c r="L19" s="2411"/>
      <c r="M19" s="2411"/>
      <c r="N19" s="2411"/>
      <c r="O19" s="2411"/>
      <c r="P19" s="2411"/>
      <c r="Q19" s="2411"/>
      <c r="R19" s="2411"/>
      <c r="S19" s="2411"/>
      <c r="T19" s="2411"/>
      <c r="U19" s="2411"/>
      <c r="V19" s="2412"/>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78" t="s">
        <v>1279</v>
      </c>
      <c r="E22" s="2379"/>
      <c r="F22" s="2379"/>
      <c r="G22" s="2379"/>
      <c r="H22" s="2379"/>
      <c r="I22" s="2380"/>
      <c r="J22" s="2381" t="s">
        <v>427</v>
      </c>
      <c r="K22" s="2382"/>
      <c r="L22" s="2382"/>
      <c r="M22" s="2382"/>
      <c r="N22" s="2424"/>
      <c r="O22" s="2383" t="s">
        <v>420</v>
      </c>
      <c r="P22" s="2384"/>
      <c r="Q22" s="2384"/>
      <c r="R22" s="2384"/>
      <c r="S22" s="2385"/>
      <c r="T22" s="2425"/>
      <c r="U22" s="2426"/>
      <c r="V22" s="2426"/>
      <c r="W22" s="2426"/>
      <c r="X22" s="2426"/>
      <c r="Y22" s="331"/>
      <c r="Z22" s="331"/>
      <c r="AA22" s="332"/>
      <c r="AB22" s="332"/>
      <c r="AC22" s="331"/>
      <c r="AD22" s="328"/>
      <c r="AE22" s="259"/>
      <c r="AF22" s="259"/>
      <c r="AG22" s="253"/>
    </row>
    <row r="23" spans="2:44" s="329" customFormat="1" ht="18" customHeight="1">
      <c r="B23" s="254"/>
      <c r="C23" s="330"/>
      <c r="D23" s="2413"/>
      <c r="E23" s="2414"/>
      <c r="F23" s="2414"/>
      <c r="G23" s="2414"/>
      <c r="H23" s="2414"/>
      <c r="I23" s="2415"/>
      <c r="J23" s="2416">
        <f>T17</f>
        <v>0</v>
      </c>
      <c r="K23" s="2417"/>
      <c r="L23" s="2417"/>
      <c r="M23" s="2417"/>
      <c r="N23" s="333" t="s">
        <v>47</v>
      </c>
      <c r="O23" s="2418">
        <f>IF(J12="■",IF(J23&gt;=22,900000,0),IF(O12="■",IF(AND(J23&gt;=5,J23&lt;8),650000,IF(J23&gt;=8,800000,0)),0))</f>
        <v>0</v>
      </c>
      <c r="P23" s="2419"/>
      <c r="Q23" s="2419"/>
      <c r="R23" s="2419"/>
      <c r="S23" s="334" t="s">
        <v>422</v>
      </c>
      <c r="T23" s="2420"/>
      <c r="U23" s="2421"/>
      <c r="V23" s="2421"/>
      <c r="W23" s="2421"/>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29"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29"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29"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3"/>
      <c r="AC35" s="364"/>
    </row>
    <row r="36" spans="3:29"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3"/>
      <c r="AC36" s="364"/>
    </row>
    <row r="37" spans="3:29"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3"/>
      <c r="AC37" s="364"/>
    </row>
    <row r="38" spans="3:29"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29"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29"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29"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29"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29" s="288" customFormat="1" ht="15.5">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AA43" s="231"/>
      <c r="AB43" s="367"/>
      <c r="AC43" s="257"/>
    </row>
    <row r="44" spans="3:29" s="288" customFormat="1" ht="15.5">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AA44" s="231"/>
      <c r="AB44" s="367"/>
      <c r="AC44" s="257"/>
    </row>
    <row r="45" spans="3:29" s="288" customFormat="1" ht="15.5">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AA45" s="231"/>
      <c r="AB45" s="367"/>
      <c r="AC45" s="257"/>
    </row>
    <row r="46" spans="3:29" ht="12.75" customHeight="1">
      <c r="AB46" s="367"/>
      <c r="AC46" s="257"/>
    </row>
    <row r="47" spans="3:29" ht="20.149999999999999" customHeight="1">
      <c r="AB47" s="367"/>
      <c r="AC47" s="257"/>
    </row>
    <row r="48" spans="3:29" ht="20.149999999999999" customHeight="1">
      <c r="AB48" s="367"/>
      <c r="AC48" s="257"/>
    </row>
    <row r="49" spans="28:30" ht="20.149999999999999" customHeight="1">
      <c r="AB49" s="367"/>
      <c r="AC49" s="257"/>
    </row>
    <row r="50" spans="28:30" ht="20.149999999999999" customHeight="1">
      <c r="AB50" s="367"/>
      <c r="AC50" s="257"/>
    </row>
    <row r="51" spans="28:30" ht="20.149999999999999" customHeight="1">
      <c r="AB51" s="367"/>
      <c r="AC51" s="257"/>
      <c r="AD51" s="368"/>
    </row>
    <row r="52" spans="28:30" ht="20.149999999999999" customHeight="1">
      <c r="AB52" s="367"/>
      <c r="AC52" s="257"/>
    </row>
    <row r="53" spans="28:30" ht="20.149999999999999" customHeight="1">
      <c r="AB53" s="367"/>
      <c r="AC53" s="257"/>
    </row>
    <row r="54" spans="28:30" ht="20.149999999999999" customHeight="1">
      <c r="AB54" s="367"/>
      <c r="AC54" s="257"/>
    </row>
    <row r="55" spans="28:30" ht="20.149999999999999" customHeight="1">
      <c r="AB55" s="367"/>
      <c r="AC55" s="257"/>
    </row>
    <row r="56" spans="28:30" ht="20.149999999999999" customHeight="1">
      <c r="AB56" s="367"/>
      <c r="AC56" s="257"/>
    </row>
    <row r="57" spans="28:30" ht="20.149999999999999" customHeight="1">
      <c r="AB57" s="367"/>
      <c r="AC57" s="257"/>
    </row>
    <row r="58" spans="28:30" ht="20.149999999999999" customHeight="1">
      <c r="AB58" s="367"/>
      <c r="AC58" s="257"/>
    </row>
    <row r="59" spans="28:30" ht="20.149999999999999" customHeight="1">
      <c r="AB59" s="367"/>
      <c r="AC59" s="257"/>
    </row>
    <row r="60" spans="28:30" ht="20.149999999999999" customHeight="1">
      <c r="AB60" s="367"/>
      <c r="AC60" s="257"/>
    </row>
    <row r="61" spans="28:30" ht="20.149999999999999" customHeight="1">
      <c r="AB61" s="367"/>
      <c r="AC61" s="257"/>
    </row>
    <row r="62" spans="28:30" ht="20.149999999999999" customHeight="1">
      <c r="AB62" s="367"/>
      <c r="AC62" s="257"/>
    </row>
    <row r="63" spans="28:30" ht="20.149999999999999" customHeight="1">
      <c r="AB63" s="369"/>
      <c r="AC63" s="370"/>
    </row>
    <row r="64" spans="28:30"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0" spans="28:29" ht="20.149999999999999" customHeight="1">
      <c r="AB70" s="367"/>
      <c r="AC70" s="257"/>
    </row>
    <row r="71" spans="28:29" ht="20.149999999999999" customHeight="1">
      <c r="AB71" s="367"/>
      <c r="AC71" s="257"/>
    </row>
    <row r="72" spans="28:29" ht="20.149999999999999" customHeight="1">
      <c r="AB72" s="367"/>
      <c r="AC72" s="257"/>
    </row>
    <row r="80" spans="28:29" ht="20.149999999999999" customHeight="1">
      <c r="AC80" s="371"/>
    </row>
    <row r="81" spans="29:29" ht="20.149999999999999" customHeight="1">
      <c r="AC81" s="372"/>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3"/>
      <c r="AC183" s="374"/>
    </row>
    <row r="184" spans="28:29" ht="20.149999999999999" customHeight="1">
      <c r="AB184" s="373"/>
      <c r="AC184" s="374"/>
    </row>
    <row r="185" spans="28:29" ht="20.149999999999999" customHeight="1">
      <c r="AB185" s="373"/>
      <c r="AC185" s="374"/>
    </row>
    <row r="186" spans="28:29" ht="20.149999999999999" customHeight="1">
      <c r="AB186" s="375"/>
      <c r="AC186" s="376"/>
    </row>
    <row r="187" spans="28:29" ht="20.149999999999999" customHeight="1">
      <c r="AB187" s="375"/>
      <c r="AC187" s="376"/>
    </row>
    <row r="188" spans="28:29" ht="20.149999999999999" customHeight="1">
      <c r="AB188" s="377"/>
      <c r="AC188" s="378"/>
    </row>
    <row r="189" spans="28:29" ht="20.149999999999999" customHeight="1">
      <c r="AB189" s="377"/>
      <c r="AC189" s="378"/>
    </row>
    <row r="190" spans="28:29" ht="20.149999999999999" customHeight="1">
      <c r="AB190" s="377"/>
      <c r="AC190" s="378"/>
    </row>
    <row r="191" spans="28:29" ht="20.149999999999999" customHeight="1">
      <c r="AB191" s="377"/>
      <c r="AC191" s="378"/>
    </row>
  </sheetData>
  <sheetProtection algorithmName="SHA-512" hashValue="QfPxSHahi19Wi2K/P7S6ncA0XvgqKFUCzQnX+l4edLWFGYu/D9ZyW7zT8kZXWGasWLlMtn/A26VvoVpp3jQGGw==" saltValue="icUkDKoOUMDA50ow273hKw=="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V19"/>
    <mergeCell ref="D22:I22"/>
    <mergeCell ref="J22:N22"/>
    <mergeCell ref="O22:S22"/>
    <mergeCell ref="T22:X22"/>
    <mergeCell ref="D15:I15"/>
  </mergeCells>
  <phoneticPr fontId="22"/>
  <conditionalFormatting sqref="B1:B2">
    <cfRule type="expression" dxfId="22" priority="11">
      <formula>_xlfn.ISFORMULA(B1)=TRUE</formula>
    </cfRule>
  </conditionalFormatting>
  <conditionalFormatting sqref="D23:I23">
    <cfRule type="containsBlanks" dxfId="21" priority="13">
      <formula>LEN(TRIM(D23))=0</formula>
    </cfRule>
  </conditionalFormatting>
  <conditionalFormatting sqref="J12 O12">
    <cfRule type="expression" dxfId="20" priority="8">
      <formula>$O$12="■"</formula>
    </cfRule>
    <cfRule type="expression" dxfId="19" priority="9">
      <formula>$J$12="■"</formula>
    </cfRule>
  </conditionalFormatting>
  <conditionalFormatting sqref="J10:V10">
    <cfRule type="containsBlanks" dxfId="18" priority="10">
      <formula>LEN(TRIM(J10))=0</formula>
    </cfRule>
  </conditionalFormatting>
  <conditionalFormatting sqref="J19:V19">
    <cfRule type="containsBlanks" dxfId="17" priority="7">
      <formula>LEN(TRIM(J19))=0</formula>
    </cfRule>
  </conditionalFormatting>
  <conditionalFormatting sqref="L14:Q14 T14:U14">
    <cfRule type="containsBlanks" dxfId="16" priority="6">
      <formula>LEN(TRIM(L14))=0</formula>
    </cfRule>
  </conditionalFormatting>
  <conditionalFormatting sqref="N23">
    <cfRule type="notContainsBlanks" dxfId="15" priority="1">
      <formula>LEN(TRIM(N23))&gt;0</formula>
    </cfRule>
    <cfRule type="expression" dxfId="14" priority="2">
      <formula>$N$14="■"</formula>
    </cfRule>
    <cfRule type="expression" dxfId="13" priority="3">
      <formula>$K$14="■"</formula>
    </cfRule>
    <cfRule type="expression" dxfId="12" priority="4">
      <formula>$H$14="■"</formula>
    </cfRule>
  </conditionalFormatting>
  <conditionalFormatting sqref="T17:U17">
    <cfRule type="containsBlanks" dxfId="11" priority="5">
      <formula>LEN(TRIM(T17))=0</formula>
    </cfRule>
  </conditionalFormatting>
  <conditionalFormatting sqref="AC80:AC81 AB145:AC191">
    <cfRule type="expression" priority="12">
      <formula>CELL("protect",AB80)=0</formula>
    </cfRule>
  </conditionalFormatting>
  <dataValidations count="8">
    <dataValidation type="list" allowBlank="1" showInputMessage="1" showErrorMessage="1" sqref="D23:I23" xr:uid="{A2F01F6F-0C4A-4E20-B8BB-440CB52DDB2A}">
      <formula1>"１年目,２年目,３年目,４年目"</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0CDB6A99-F0F8-4241-AF93-9E31CF762609}">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DDB421FE-F072-4AA1-8E9D-0FF2DF5C3D18}">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278452B7-DC65-4079-83E7-F40371836F55}">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O12 J12 H21 H24 P24 L24 K21" xr:uid="{E369A40C-75D8-4F4D-821C-7B54CC73F1A7}">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08863D7-7967-4701-9256-24396C9EF838}">
      <formula1>L65493-ROUNDDOWN(L65493,0)=0</formula1>
    </dataValidation>
    <dataValidation type="custom" imeMode="disabled" allowBlank="1" showInputMessage="1" showErrorMessage="1" error="小数点第二位まで、三位以下四捨五入で入力して下さい。" sqref="X23 S23:T23 O23 AB23 AD22:AD23 AI21:AO21 J23" xr:uid="{668734FC-E534-428D-AEA7-E5D99C31BFE3}">
      <formula1>J21-ROUNDDOWN(J21,2)=0</formula1>
    </dataValidation>
    <dataValidation imeMode="on" allowBlank="1" showInputMessage="1" showErrorMessage="1" sqref="T22 O22 U21" xr:uid="{8B3C0814-B4E2-409D-9288-73E94C9AF8A9}"/>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明朝,標準"&amp;8&amp;K01+015R6高層ZEH-M_ver.1.1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12B777F-7E08-4835-B6B5-56154C6B0569}">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5A712EC1-73A4-4B7E-8F9B-627CB1865966}">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F230-4AB3-45E9-9898-75BFA4EB4B75}">
  <dimension ref="A1:AR188"/>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8203125" style="280" customWidth="1"/>
    <col min="24" max="26" width="9" style="280" customWidth="1"/>
    <col min="27" max="27" width="9" style="230" customWidth="1"/>
    <col min="28" max="28" width="9" style="363" customWidth="1"/>
    <col min="29" max="29" width="9" style="364" customWidth="1"/>
    <col min="30" max="31" width="9" style="280" customWidth="1"/>
    <col min="32"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1280</v>
      </c>
    </row>
    <row r="2" spans="2:44" ht="20.149999999999999" customHeight="1">
      <c r="B2" s="722" t="s">
        <v>583</v>
      </c>
    </row>
    <row r="3" spans="2:44" ht="7.5" customHeight="1">
      <c r="Q3" s="281"/>
      <c r="Y3" s="281"/>
      <c r="Z3" s="282"/>
    </row>
    <row r="4" spans="2:44" ht="19.5" customHeight="1">
      <c r="B4" s="283" t="s">
        <v>1041</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54" t="s">
        <v>439</v>
      </c>
      <c r="E7" s="2155"/>
      <c r="F7" s="2155"/>
      <c r="G7" s="2155"/>
      <c r="H7" s="2155"/>
      <c r="I7" s="2156"/>
      <c r="J7" s="2248" t="str">
        <f>IF(入力シート!F11="","",入力シート!F11)&amp;"高層ＺＥＨ-Ｍ支援事業"</f>
        <v>高層ＺＥＨ-Ｍ支援事業</v>
      </c>
      <c r="K7" s="2248"/>
      <c r="L7" s="2248"/>
      <c r="M7" s="2248"/>
      <c r="N7" s="2248"/>
      <c r="O7" s="2248"/>
      <c r="P7" s="2248"/>
      <c r="Q7" s="2248"/>
      <c r="R7" s="2248"/>
      <c r="S7" s="2248"/>
      <c r="T7" s="2248"/>
      <c r="U7" s="2248"/>
      <c r="V7" s="2249"/>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54" t="s">
        <v>278</v>
      </c>
      <c r="E10" s="2155"/>
      <c r="F10" s="2155"/>
      <c r="G10" s="2155"/>
      <c r="H10" s="2155"/>
      <c r="I10" s="2156"/>
      <c r="J10" s="2429"/>
      <c r="K10" s="2430"/>
      <c r="L10" s="2430"/>
      <c r="M10" s="2430"/>
      <c r="N10" s="2430"/>
      <c r="O10" s="2430"/>
      <c r="P10" s="2430"/>
      <c r="Q10" s="2430"/>
      <c r="R10" s="2430"/>
      <c r="S10" s="2430"/>
      <c r="T10" s="2430"/>
      <c r="U10" s="2430"/>
      <c r="V10" s="2431"/>
      <c r="W10" s="302"/>
      <c r="X10" s="279"/>
      <c r="Y10" s="279"/>
      <c r="AA10" s="348"/>
      <c r="AB10" s="363"/>
      <c r="AC10" s="364"/>
    </row>
    <row r="11" spans="2:44" s="295" customFormat="1" ht="24.75" customHeight="1">
      <c r="C11" s="286"/>
      <c r="D11" s="2241" t="s">
        <v>475</v>
      </c>
      <c r="E11" s="2155"/>
      <c r="F11" s="2155"/>
      <c r="G11" s="2155"/>
      <c r="H11" s="2155"/>
      <c r="I11" s="2156"/>
      <c r="J11" s="2427"/>
      <c r="K11" s="2428"/>
      <c r="L11" s="2428"/>
      <c r="M11" s="2428"/>
      <c r="N11" s="2428"/>
      <c r="O11" s="2428"/>
      <c r="P11" s="2428"/>
      <c r="Q11" s="2428"/>
      <c r="R11" s="2428"/>
      <c r="S11" s="2428"/>
      <c r="T11" s="2428"/>
      <c r="U11" s="2428"/>
      <c r="V11" s="2432"/>
      <c r="W11" s="302"/>
      <c r="X11" s="279"/>
      <c r="Y11" s="279"/>
      <c r="AA11" s="348"/>
      <c r="AB11" s="363"/>
      <c r="AC11" s="364"/>
    </row>
    <row r="12" spans="2:44" s="295" customFormat="1" ht="18" customHeight="1">
      <c r="C12" s="286"/>
      <c r="D12" s="2154" t="s">
        <v>414</v>
      </c>
      <c r="E12" s="2155"/>
      <c r="F12" s="2155"/>
      <c r="G12" s="2155"/>
      <c r="H12" s="2155"/>
      <c r="I12" s="2156"/>
      <c r="J12" s="320" t="s">
        <v>231</v>
      </c>
      <c r="K12" s="351" t="s">
        <v>486</v>
      </c>
      <c r="L12" s="321"/>
      <c r="M12" s="298"/>
      <c r="N12" s="298"/>
      <c r="O12" s="322" t="s">
        <v>231</v>
      </c>
      <c r="P12" s="351" t="s">
        <v>487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54" t="s">
        <v>478</v>
      </c>
      <c r="E14" s="2155"/>
      <c r="F14" s="2155"/>
      <c r="G14" s="2155"/>
      <c r="H14" s="2155"/>
      <c r="I14" s="2156"/>
      <c r="J14" s="2154" t="s">
        <v>479</v>
      </c>
      <c r="K14" s="2156"/>
      <c r="L14" s="2428"/>
      <c r="M14" s="2428"/>
      <c r="N14" s="2428"/>
      <c r="O14" s="2428"/>
      <c r="P14" s="2428"/>
      <c r="Q14" s="2428"/>
      <c r="R14" s="2154" t="s">
        <v>480</v>
      </c>
      <c r="S14" s="2156"/>
      <c r="T14" s="2409"/>
      <c r="U14" s="2409"/>
      <c r="V14" s="349" t="s">
        <v>481</v>
      </c>
      <c r="W14" s="302"/>
      <c r="X14" s="279"/>
      <c r="Y14" s="279"/>
      <c r="AA14" s="348"/>
      <c r="AB14" s="363"/>
      <c r="AC14" s="364"/>
    </row>
    <row r="15" spans="2:44" s="295" customFormat="1" ht="18" customHeight="1">
      <c r="C15" s="286"/>
      <c r="D15" s="2154" t="s">
        <v>482</v>
      </c>
      <c r="E15" s="2155"/>
      <c r="F15" s="2155"/>
      <c r="G15" s="2155"/>
      <c r="H15" s="2155"/>
      <c r="I15" s="2156"/>
      <c r="J15" s="2154" t="s">
        <v>479</v>
      </c>
      <c r="K15" s="2156"/>
      <c r="L15" s="2428"/>
      <c r="M15" s="2428"/>
      <c r="N15" s="2428"/>
      <c r="O15" s="2428"/>
      <c r="P15" s="2428"/>
      <c r="Q15" s="2428"/>
      <c r="R15" s="2154" t="s">
        <v>480</v>
      </c>
      <c r="S15" s="2156"/>
      <c r="T15" s="2409"/>
      <c r="U15" s="2409"/>
      <c r="V15" s="349" t="s">
        <v>481</v>
      </c>
      <c r="W15" s="302"/>
      <c r="X15" s="279"/>
      <c r="Y15" s="279"/>
      <c r="AA15" s="348"/>
      <c r="AB15" s="363"/>
      <c r="AC15" s="364"/>
    </row>
    <row r="16" spans="2:44" s="295" customFormat="1" ht="18" customHeight="1">
      <c r="C16" s="286"/>
      <c r="D16" s="2154" t="s">
        <v>483</v>
      </c>
      <c r="E16" s="2155"/>
      <c r="F16" s="2155"/>
      <c r="G16" s="2155"/>
      <c r="H16" s="2155"/>
      <c r="I16" s="2156"/>
      <c r="J16" s="2154" t="s">
        <v>479</v>
      </c>
      <c r="K16" s="2156"/>
      <c r="L16" s="2428"/>
      <c r="M16" s="2428"/>
      <c r="N16" s="2428"/>
      <c r="O16" s="2428"/>
      <c r="P16" s="2428"/>
      <c r="Q16" s="2428"/>
      <c r="R16" s="2154" t="s">
        <v>480</v>
      </c>
      <c r="S16" s="2156"/>
      <c r="T16" s="2409"/>
      <c r="U16" s="2409"/>
      <c r="V16" s="349" t="s">
        <v>481</v>
      </c>
      <c r="W16" s="302"/>
      <c r="X16" s="279"/>
      <c r="Y16" s="279"/>
      <c r="AA16" s="348"/>
      <c r="AB16" s="363"/>
      <c r="AC16" s="364"/>
    </row>
    <row r="17" spans="2:44" s="295" customFormat="1" ht="18" customHeight="1">
      <c r="C17" s="286"/>
      <c r="D17" s="2241" t="s">
        <v>484</v>
      </c>
      <c r="E17" s="2155"/>
      <c r="F17" s="2155"/>
      <c r="G17" s="2155"/>
      <c r="H17" s="2155"/>
      <c r="I17" s="2156"/>
      <c r="J17" s="2422"/>
      <c r="K17" s="2423"/>
      <c r="L17" s="2423"/>
      <c r="M17" s="2423"/>
      <c r="N17" s="2423"/>
      <c r="O17" s="2423"/>
      <c r="P17" s="2423"/>
      <c r="Q17" s="2423"/>
      <c r="R17" s="2423"/>
      <c r="S17" s="2423"/>
      <c r="T17" s="2408"/>
      <c r="U17" s="2409"/>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41" t="s">
        <v>426</v>
      </c>
      <c r="E19" s="2155"/>
      <c r="F19" s="2155"/>
      <c r="G19" s="2155"/>
      <c r="H19" s="2155"/>
      <c r="I19" s="2156"/>
      <c r="J19" s="2427"/>
      <c r="K19" s="2428"/>
      <c r="L19" s="2428"/>
      <c r="M19" s="2428"/>
      <c r="N19" s="2428"/>
      <c r="O19" s="2428"/>
      <c r="P19" s="2428"/>
      <c r="Q19" s="2428"/>
      <c r="R19" s="2428"/>
      <c r="S19" s="2428"/>
      <c r="T19" s="2428"/>
      <c r="U19" s="2428"/>
      <c r="V19" s="300"/>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78" t="s">
        <v>1279</v>
      </c>
      <c r="E22" s="2379"/>
      <c r="F22" s="2379"/>
      <c r="G22" s="2379"/>
      <c r="H22" s="2379"/>
      <c r="I22" s="2380"/>
      <c r="J22" s="2381" t="s">
        <v>427</v>
      </c>
      <c r="K22" s="2382"/>
      <c r="L22" s="2382"/>
      <c r="M22" s="2382"/>
      <c r="N22" s="2424"/>
      <c r="O22" s="2383" t="s">
        <v>420</v>
      </c>
      <c r="P22" s="2384"/>
      <c r="Q22" s="2384"/>
      <c r="R22" s="2384"/>
      <c r="S22" s="2385"/>
      <c r="T22" s="2426"/>
      <c r="U22" s="2426"/>
      <c r="V22" s="2426"/>
      <c r="W22" s="2426"/>
      <c r="X22" s="2426"/>
      <c r="Y22" s="331"/>
      <c r="Z22" s="331"/>
      <c r="AA22" s="332"/>
      <c r="AB22" s="332"/>
      <c r="AC22" s="331"/>
      <c r="AD22" s="328"/>
      <c r="AE22" s="259"/>
      <c r="AF22" s="259"/>
      <c r="AG22" s="253"/>
    </row>
    <row r="23" spans="2:44" s="329" customFormat="1" ht="18" customHeight="1">
      <c r="B23" s="254"/>
      <c r="C23" s="330"/>
      <c r="D23" s="2413"/>
      <c r="E23" s="2414"/>
      <c r="F23" s="2414"/>
      <c r="G23" s="2414"/>
      <c r="H23" s="2414"/>
      <c r="I23" s="2415"/>
      <c r="J23" s="2416">
        <f>T17</f>
        <v>0</v>
      </c>
      <c r="K23" s="2417"/>
      <c r="L23" s="2417"/>
      <c r="M23" s="2417"/>
      <c r="N23" s="333" t="s">
        <v>47</v>
      </c>
      <c r="O23" s="2418">
        <f>IF(AND(J23&gt;=4,J23&lt;6),120000,IF(J23&gt;=6,150000,0))</f>
        <v>0</v>
      </c>
      <c r="P23" s="2419"/>
      <c r="Q23" s="2419"/>
      <c r="R23" s="2419"/>
      <c r="S23" s="334" t="s">
        <v>422</v>
      </c>
      <c r="T23" s="2421"/>
      <c r="U23" s="2421"/>
      <c r="V23" s="2421"/>
      <c r="W23" s="2421"/>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30"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30"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30"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7"/>
      <c r="AC35" s="257"/>
    </row>
    <row r="36" spans="3:30"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7"/>
      <c r="AC36" s="257"/>
    </row>
    <row r="37" spans="3:30"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7"/>
      <c r="AC37" s="257"/>
    </row>
    <row r="38" spans="3:30"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30"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30"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30"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30"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30" ht="12.75" customHeight="1">
      <c r="AB43" s="367"/>
      <c r="AC43" s="257"/>
    </row>
    <row r="44" spans="3:30" ht="20.149999999999999" customHeight="1">
      <c r="AB44" s="367"/>
      <c r="AC44" s="257"/>
    </row>
    <row r="45" spans="3:30" ht="20.149999999999999" customHeight="1">
      <c r="AB45" s="367"/>
      <c r="AC45" s="257"/>
    </row>
    <row r="46" spans="3:30" ht="20.149999999999999" customHeight="1">
      <c r="AB46" s="367"/>
      <c r="AC46" s="257"/>
    </row>
    <row r="47" spans="3:30" ht="20.149999999999999" customHeight="1">
      <c r="AB47" s="367"/>
      <c r="AC47" s="257"/>
    </row>
    <row r="48" spans="3:30" ht="20.149999999999999" customHeight="1">
      <c r="AB48" s="367"/>
      <c r="AC48" s="257"/>
      <c r="AD48" s="368"/>
    </row>
    <row r="49" spans="28:29" ht="20.149999999999999" customHeight="1">
      <c r="AB49" s="367"/>
      <c r="AC49" s="257"/>
    </row>
    <row r="50" spans="28:29" ht="20.149999999999999" customHeight="1">
      <c r="AB50" s="367"/>
      <c r="AC50" s="257"/>
    </row>
    <row r="51" spans="28:29" ht="20.149999999999999" customHeight="1">
      <c r="AB51" s="367"/>
      <c r="AC51" s="257"/>
    </row>
    <row r="52" spans="28:29" ht="20.149999999999999" customHeight="1">
      <c r="AB52" s="367"/>
      <c r="AC52" s="257"/>
    </row>
    <row r="53" spans="28:29" ht="20.149999999999999" customHeight="1">
      <c r="AB53" s="367"/>
      <c r="AC53" s="257"/>
    </row>
    <row r="54" spans="28:29" ht="20.149999999999999" customHeight="1">
      <c r="AB54" s="367"/>
      <c r="AC54" s="257"/>
    </row>
    <row r="55" spans="28:29" ht="20.149999999999999" customHeight="1">
      <c r="AB55" s="367"/>
      <c r="AC55" s="257"/>
    </row>
    <row r="56" spans="28:29" ht="20.149999999999999" customHeight="1">
      <c r="AB56" s="367"/>
      <c r="AC56" s="257"/>
    </row>
    <row r="57" spans="28:29" ht="20.149999999999999" customHeight="1">
      <c r="AB57" s="367"/>
      <c r="AC57" s="257"/>
    </row>
    <row r="58" spans="28:29" ht="20.149999999999999" customHeight="1">
      <c r="AB58" s="367"/>
      <c r="AC58" s="257"/>
    </row>
    <row r="59" spans="28:29" ht="20.149999999999999" customHeight="1">
      <c r="AB59" s="367"/>
      <c r="AC59" s="257"/>
    </row>
    <row r="60" spans="28:29" ht="20.149999999999999" customHeight="1">
      <c r="AB60" s="369"/>
      <c r="AC60" s="370"/>
    </row>
    <row r="61" spans="28:29" ht="20.149999999999999" customHeight="1">
      <c r="AB61" s="367"/>
      <c r="AC61" s="257"/>
    </row>
    <row r="62" spans="28:29" ht="20.149999999999999" customHeight="1">
      <c r="AB62" s="367"/>
      <c r="AC62" s="257"/>
    </row>
    <row r="63" spans="28:29" ht="20.149999999999999" customHeight="1">
      <c r="AB63" s="367"/>
      <c r="AC63" s="257"/>
    </row>
    <row r="64" spans="28:29"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7" spans="28:29" ht="20.149999999999999" customHeight="1">
      <c r="AC77" s="371"/>
    </row>
    <row r="78" spans="28:29" ht="20.149999999999999" customHeight="1">
      <c r="AC78" s="372"/>
    </row>
    <row r="142" spans="28:29" ht="20.149999999999999" customHeight="1">
      <c r="AB142" s="373"/>
      <c r="AC142" s="374"/>
    </row>
    <row r="143" spans="28:29" ht="20.149999999999999" customHeight="1">
      <c r="AB143" s="373"/>
      <c r="AC143" s="374"/>
    </row>
    <row r="144" spans="28:29" ht="20.149999999999999" customHeight="1">
      <c r="AB144" s="373"/>
      <c r="AC144" s="374"/>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5"/>
      <c r="AC183" s="376"/>
    </row>
    <row r="184" spans="28:29" ht="20.149999999999999" customHeight="1">
      <c r="AB184" s="375"/>
      <c r="AC184" s="376"/>
    </row>
    <row r="185" spans="28:29" ht="20.149999999999999" customHeight="1">
      <c r="AB185" s="377"/>
      <c r="AC185" s="378"/>
    </row>
    <row r="186" spans="28:29" ht="20.149999999999999" customHeight="1">
      <c r="AB186" s="377"/>
      <c r="AC186" s="378"/>
    </row>
    <row r="187" spans="28:29" ht="20.149999999999999" customHeight="1">
      <c r="AB187" s="377"/>
      <c r="AC187" s="378"/>
    </row>
    <row r="188" spans="28:29" ht="20.149999999999999" customHeight="1">
      <c r="AB188" s="377"/>
      <c r="AC188" s="378"/>
    </row>
  </sheetData>
  <sheetProtection algorithmName="SHA-512" hashValue="pKX7OUCJfiN6/uV53zA9KijRCAR7Qguwu5SwgQThk1nFI8UHQOqaoSRh02sSti7SDkV2PkrMT0Mp2WnzMmSDIA==" saltValue="a1njZnmczYspvI7SZMoH5A=="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U19"/>
    <mergeCell ref="D22:I22"/>
    <mergeCell ref="J22:N22"/>
    <mergeCell ref="O22:S22"/>
    <mergeCell ref="T22:X22"/>
    <mergeCell ref="D15:I15"/>
  </mergeCells>
  <phoneticPr fontId="22"/>
  <conditionalFormatting sqref="B1:B2">
    <cfRule type="expression" dxfId="10" priority="11">
      <formula>_xlfn.ISFORMULA(B1)=TRUE</formula>
    </cfRule>
  </conditionalFormatting>
  <conditionalFormatting sqref="B2 L14:Q14 T14:U14 J19:U19">
    <cfRule type="containsBlanks" dxfId="9" priority="5">
      <formula>LEN(TRIM(B2))=0</formula>
    </cfRule>
  </conditionalFormatting>
  <conditionalFormatting sqref="D23:I23">
    <cfRule type="containsBlanks" dxfId="8" priority="1">
      <formula>LEN(TRIM(D23))=0</formula>
    </cfRule>
  </conditionalFormatting>
  <conditionalFormatting sqref="J12 O12">
    <cfRule type="expression" dxfId="7" priority="3">
      <formula>$O$12="■"</formula>
    </cfRule>
    <cfRule type="expression" dxfId="6" priority="4">
      <formula>$J$12="■"</formula>
    </cfRule>
  </conditionalFormatting>
  <conditionalFormatting sqref="J10:V10">
    <cfRule type="containsBlanks" dxfId="5" priority="6">
      <formula>LEN(TRIM(J10))=0</formula>
    </cfRule>
  </conditionalFormatting>
  <conditionalFormatting sqref="N23">
    <cfRule type="notContainsBlanks" dxfId="4" priority="7">
      <formula>LEN(TRIM(N23))&gt;0</formula>
    </cfRule>
    <cfRule type="expression" dxfId="3" priority="8">
      <formula>$N$14="■"</formula>
    </cfRule>
    <cfRule type="expression" dxfId="2" priority="9">
      <formula>$K$14="■"</formula>
    </cfRule>
    <cfRule type="expression" dxfId="1" priority="10">
      <formula>$H$14="■"</formula>
    </cfRule>
  </conditionalFormatting>
  <conditionalFormatting sqref="T17:U17">
    <cfRule type="containsBlanks" dxfId="0" priority="2">
      <formula>LEN(TRIM(T17))=0</formula>
    </cfRule>
  </conditionalFormatting>
  <conditionalFormatting sqref="AC77:AC78 AB142:AC188">
    <cfRule type="expression" priority="12">
      <formula>CELL("protect",AB77)=0</formula>
    </cfRule>
  </conditionalFormatting>
  <dataValidations count="8">
    <dataValidation type="list" allowBlank="1" showInputMessage="1" showErrorMessage="1" sqref="D23:I23" xr:uid="{61146310-868B-42BD-993A-ABE7E99E5BF1}">
      <formula1>"１年目,２年目,３年目,４年目"</formula1>
    </dataValidation>
    <dataValidation imeMode="on" allowBlank="1" showInputMessage="1" showErrorMessage="1" sqref="T22 O22 U21" xr:uid="{164CF370-996C-414E-B9F4-C8E939E94427}"/>
    <dataValidation type="custom" imeMode="disabled" allowBlank="1" showInputMessage="1" showErrorMessage="1" error="小数点第二位まで、三位以下四捨五入で入力して下さい。" sqref="X23 S23:T23 O23 AB23 AD22:AD23 AI21:AO21 J23" xr:uid="{43FCEC22-959C-4992-8C6B-2BC6D2068EC4}">
      <formula1>J21-ROUNDDOWN(J21,2)=0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A7B3C93-A7C5-4F56-8366-0430D25456D0}">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21 J12 H24 O12 P24 L24 K21" xr:uid="{7809EFD6-11CC-4FB3-AD8A-AE7411F53221}">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A8FD39D2-D51E-4011-B6F6-C43877CEA97E}">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16871EEF-1FDF-4DB9-95D4-CDC008920637}">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5307689D-BCC7-4B65-85CF-7D39BA48ABA2}">
      <formula1>L65482-ROUNDDOWN(L65482,1)=0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明朝,標準"&amp;8&amp;K01+015R6高層ZEH-M_ver.1.1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69D67D10-32C4-4510-9AE6-D8B227FE7B52}">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3C4FD895-F210-4E99-B518-935DE536FD60}">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A4" sqref="A4"/>
    </sheetView>
  </sheetViews>
  <sheetFormatPr defaultColWidth="9" defaultRowHeight="21"/>
  <cols>
    <col min="1" max="1" width="2.58203125" style="5" customWidth="1"/>
    <col min="2" max="16384" width="9" style="3"/>
  </cols>
  <sheetData>
    <row r="1" spans="1:32" s="188" customFormat="1" ht="16.5">
      <c r="A1" s="191" t="s">
        <v>1079</v>
      </c>
      <c r="B1" s="191"/>
    </row>
    <row r="2" spans="1:32" s="188" customFormat="1" ht="16.5">
      <c r="A2" s="191" t="s">
        <v>1039</v>
      </c>
      <c r="B2" s="191"/>
    </row>
    <row r="3" spans="1:32">
      <c r="B3" s="8" t="s">
        <v>1040</v>
      </c>
    </row>
    <row r="4" spans="1:32">
      <c r="A4" s="1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t="s">
        <v>29</v>
      </c>
      <c r="AF4" s="31"/>
    </row>
    <row r="5" spans="1:32">
      <c r="A5" s="1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row>
    <row r="6" spans="1:32">
      <c r="A6" s="1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row>
    <row r="7" spans="1:32">
      <c r="A7" s="1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row>
    <row r="8" spans="1:32">
      <c r="A8" s="1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row>
    <row r="9" spans="1:32">
      <c r="A9" s="1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c r="A10" s="1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row>
    <row r="11" spans="1:32">
      <c r="A11" s="1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row>
    <row r="12" spans="1:32">
      <c r="A12" s="1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c r="A13" s="1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row>
    <row r="14" spans="1:32">
      <c r="A14" s="1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row>
    <row r="15" spans="1:32">
      <c r="A15" s="1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c r="A16" s="1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row>
    <row r="17" spans="1:32" ht="21" customHeight="1">
      <c r="A17" s="1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row>
    <row r="18" spans="1:32">
      <c r="A18" s="1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row>
    <row r="19" spans="1:32">
      <c r="A19" s="1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row>
    <row r="20" spans="1:32">
      <c r="A20" s="1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row>
    <row r="21" spans="1:32">
      <c r="A21" s="1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row>
    <row r="22" spans="1:32">
      <c r="A22" s="1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row>
    <row r="23" spans="1:32">
      <c r="A23" s="1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row>
    <row r="24" spans="1:32">
      <c r="A24" s="1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c r="A25" s="1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row>
    <row r="26" spans="1:32">
      <c r="A26" s="1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row>
    <row r="27" spans="1:32">
      <c r="A27" s="1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c r="A28" s="1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row>
    <row r="29" spans="1:32">
      <c r="A29" s="1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c r="A30" s="1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c r="A31" s="1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row>
    <row r="32" spans="1:32">
      <c r="A32" s="1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row>
    <row r="33" spans="1:32">
      <c r="A33" s="1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row>
    <row r="34" spans="1:32">
      <c r="A34" s="1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row>
    <row r="35" spans="1:32">
      <c r="A35" s="1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row>
    <row r="36" spans="1:32">
      <c r="A36" s="1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row>
    <row r="37" spans="1:32">
      <c r="A37" s="1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row>
    <row r="38" spans="1:32">
      <c r="A38" s="1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row>
    <row r="39" spans="1:32">
      <c r="A39" s="1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row>
    <row r="40" spans="1:32">
      <c r="A40" s="1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row>
    <row r="41" spans="1:32">
      <c r="A41" s="1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row>
    <row r="42" spans="1:32">
      <c r="A42" s="1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row>
    <row r="43" spans="1:32">
      <c r="A43" s="1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row>
    <row r="44" spans="1:32">
      <c r="A44" s="1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c r="A45" s="1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row>
    <row r="46" spans="1:32">
      <c r="A46" s="1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row>
    <row r="47" spans="1:32">
      <c r="A47" s="1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row>
    <row r="48" spans="1:32">
      <c r="A48" s="1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row>
    <row r="49" spans="1:32">
      <c r="A49" s="1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c r="A50" s="1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row>
    <row r="51" spans="1:32">
      <c r="A51" s="1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c r="A52" s="1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row>
    <row r="53" spans="1:32">
      <c r="A53" s="1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row>
    <row r="54" spans="1:32">
      <c r="A54" s="1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row>
    <row r="55" spans="1:32">
      <c r="A55" s="1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row>
    <row r="56" spans="1:32">
      <c r="A56" s="1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row>
    <row r="57" spans="1:32">
      <c r="A57" s="1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row>
    <row r="58" spans="1:32">
      <c r="A58" s="1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row>
  </sheetData>
  <sheetProtection algorithmName="SHA-512" hashValue="jA1zYqFBCsc5MxrRtjuN1f2qYS3obvYzlEgByDqjRKOKkyu0mRWInp5lYlP/p8kQKy1uVeNLndg9jZXcc/YTqw==" saltValue="blme8aDwrMBWc+QWLifvvA==" spinCount="100000" sheet="1" formatCells="0" formatColumns="0" formatRows="0" selectLockedCells="1"/>
  <phoneticPr fontId="22"/>
  <printOptions horizontalCentered="1"/>
  <pageMargins left="0.51181102362204722" right="0.11811023622047245" top="0.35433070866141736" bottom="0.35433070866141736" header="0.31496062992125984" footer="0.11811023622047245"/>
  <pageSetup paperSize="8" scale="68" orientation="landscape" r:id="rId1"/>
  <headerFooter scaleWithDoc="0">
    <oddFooter>&amp;R&amp;K00-040R6高層ZEH-M_ver.1.1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sheetPr>
    <outlinePr summaryBelow="0"/>
  </sheetPr>
  <dimension ref="A1:AS78"/>
  <sheetViews>
    <sheetView showGridLines="0" showZeros="0" view="pageBreakPreview" topLeftCell="B1" zoomScale="85" zoomScaleNormal="55" zoomScaleSheetLayoutView="85" workbookViewId="0">
      <selection activeCell="Q70" sqref="Q70:AO70"/>
    </sheetView>
  </sheetViews>
  <sheetFormatPr defaultColWidth="3" defaultRowHeight="18" customHeight="1" outlineLevelRow="1"/>
  <cols>
    <col min="1" max="1" width="0.83203125" style="786" hidden="1" customWidth="1"/>
    <col min="2" max="4" width="3" style="786" customWidth="1"/>
    <col min="5" max="6" width="3" style="796" customWidth="1"/>
    <col min="7" max="8" width="3" style="808" customWidth="1"/>
    <col min="9" max="44" width="3" style="786" customWidth="1"/>
    <col min="45" max="45" width="3" style="745"/>
    <col min="46" max="16384" width="3" style="786"/>
  </cols>
  <sheetData>
    <row r="1" spans="1:45" s="783" customFormat="1" ht="21">
      <c r="A1" s="781"/>
      <c r="B1" s="187" t="s">
        <v>89</v>
      </c>
      <c r="C1" s="187"/>
      <c r="D1" s="782"/>
      <c r="E1" s="782"/>
      <c r="F1" s="782"/>
      <c r="G1" s="782"/>
      <c r="H1" s="782"/>
      <c r="AE1" s="784"/>
      <c r="AS1" s="205"/>
    </row>
    <row r="2" spans="1:45" s="783" customFormat="1" ht="21">
      <c r="A2" s="781"/>
      <c r="B2" s="187" t="s">
        <v>993</v>
      </c>
      <c r="C2" s="187"/>
      <c r="D2" s="782"/>
      <c r="E2" s="782"/>
      <c r="F2" s="782"/>
      <c r="G2" s="782"/>
      <c r="H2" s="782"/>
      <c r="AE2" s="784"/>
      <c r="AS2" s="205"/>
    </row>
    <row r="3" spans="1:45" ht="14">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c r="AK3" s="1340"/>
      <c r="AL3" s="1340"/>
      <c r="AM3" s="1340"/>
      <c r="AN3" s="1340"/>
      <c r="AO3" s="1340"/>
      <c r="AP3" s="1340"/>
      <c r="AQ3" s="1340"/>
      <c r="AR3" s="1340"/>
    </row>
    <row r="4" spans="1:45" ht="14">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1"/>
      <c r="AM4" s="1341"/>
      <c r="AN4" s="791"/>
      <c r="AO4" s="1341"/>
      <c r="AP4" s="1341"/>
      <c r="AQ4" s="788"/>
      <c r="AR4" s="788"/>
    </row>
    <row r="5" spans="1:45" ht="30" customHeight="1">
      <c r="B5" s="1342" t="s">
        <v>891</v>
      </c>
      <c r="C5" s="1342"/>
      <c r="D5" s="1342"/>
      <c r="E5" s="1342"/>
      <c r="F5" s="1342"/>
      <c r="G5" s="1342"/>
      <c r="H5" s="1342"/>
      <c r="I5" s="1342"/>
      <c r="J5" s="1342"/>
      <c r="K5" s="1342"/>
      <c r="L5" s="1342"/>
      <c r="M5" s="1342"/>
      <c r="N5" s="1342"/>
      <c r="O5" s="899"/>
      <c r="P5" s="899"/>
      <c r="Q5" s="788"/>
      <c r="R5" s="788"/>
      <c r="S5" s="788"/>
      <c r="T5" s="788"/>
      <c r="U5" s="788"/>
      <c r="V5" s="788"/>
      <c r="W5" s="788"/>
      <c r="X5" s="788"/>
      <c r="Y5" s="788"/>
      <c r="Z5" s="788"/>
      <c r="AA5" s="788"/>
      <c r="AB5" s="788"/>
      <c r="AC5" s="788"/>
      <c r="AD5" s="788"/>
      <c r="AE5" s="788"/>
      <c r="AF5" s="788"/>
      <c r="AG5" s="788"/>
      <c r="AH5" s="788"/>
      <c r="AI5" s="788"/>
      <c r="AJ5" s="788"/>
      <c r="AK5" s="788"/>
      <c r="AL5" s="788"/>
      <c r="AM5" s="900"/>
      <c r="AN5" s="788"/>
      <c r="AO5" s="788"/>
      <c r="AP5" s="900"/>
      <c r="AQ5" s="788"/>
      <c r="AR5" s="788"/>
    </row>
    <row r="6" spans="1:45" ht="30" customHeight="1">
      <c r="B6" s="1342" t="s">
        <v>892</v>
      </c>
      <c r="C6" s="1342"/>
      <c r="D6" s="1342"/>
      <c r="E6" s="1342"/>
      <c r="F6" s="1342"/>
      <c r="G6" s="1342"/>
      <c r="H6" s="1342"/>
      <c r="I6" s="1342"/>
      <c r="J6" s="1342"/>
      <c r="K6" s="1342"/>
      <c r="L6" s="1342"/>
      <c r="M6" s="1342"/>
      <c r="N6" s="1342"/>
      <c r="O6" s="899"/>
      <c r="P6" s="899"/>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row>
    <row r="7" spans="1:45" ht="39" customHeight="1">
      <c r="B7" s="1343" t="str">
        <f>様式第1_交付申請書!A33</f>
        <v>令和６年度
二酸化炭素排出抑制対策事業費等補助金
（戸建住宅ネット・ゼロ・エネルギー・ハウス（ＺＥＨ）化等支援事業
及び集合住宅の省ＣＯ２化促進事業）</v>
      </c>
      <c r="C7" s="1343"/>
      <c r="D7" s="1343"/>
      <c r="E7" s="1343"/>
      <c r="F7" s="1343"/>
      <c r="G7" s="1343"/>
      <c r="H7" s="1343"/>
      <c r="I7" s="1343"/>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343"/>
      <c r="AM7" s="1343"/>
      <c r="AN7" s="1343"/>
      <c r="AO7" s="1343"/>
      <c r="AP7" s="1343"/>
      <c r="AQ7" s="1343"/>
      <c r="AR7" s="1343"/>
    </row>
    <row r="8" spans="1:45" ht="39" customHeight="1">
      <c r="B8" s="1343"/>
      <c r="C8" s="1343"/>
      <c r="D8" s="1343"/>
      <c r="E8" s="1343"/>
      <c r="F8" s="1343"/>
      <c r="G8" s="1343"/>
      <c r="H8" s="1343"/>
      <c r="I8" s="1343"/>
      <c r="J8" s="1343"/>
      <c r="K8" s="1343"/>
      <c r="L8" s="1343"/>
      <c r="M8" s="1343"/>
      <c r="N8" s="1343"/>
      <c r="O8" s="1343"/>
      <c r="P8" s="1343"/>
      <c r="Q8" s="1343"/>
      <c r="R8" s="1343"/>
      <c r="S8" s="1343"/>
      <c r="T8" s="1343"/>
      <c r="U8" s="1343"/>
      <c r="V8" s="1343"/>
      <c r="W8" s="1343"/>
      <c r="X8" s="1343"/>
      <c r="Y8" s="1343"/>
      <c r="Z8" s="1343"/>
      <c r="AA8" s="1343"/>
      <c r="AB8" s="1343"/>
      <c r="AC8" s="1343"/>
      <c r="AD8" s="1343"/>
      <c r="AE8" s="1343"/>
      <c r="AF8" s="1343"/>
      <c r="AG8" s="1343"/>
      <c r="AH8" s="1343"/>
      <c r="AI8" s="1343"/>
      <c r="AJ8" s="1343"/>
      <c r="AK8" s="1343"/>
      <c r="AL8" s="1343"/>
      <c r="AM8" s="1343"/>
      <c r="AN8" s="1343"/>
      <c r="AO8" s="1343"/>
      <c r="AP8" s="1343"/>
      <c r="AQ8" s="1343"/>
      <c r="AR8" s="1343"/>
    </row>
    <row r="9" spans="1:45" ht="39" customHeight="1">
      <c r="B9" s="1343" t="s">
        <v>356</v>
      </c>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row>
    <row r="10" spans="1:45" ht="60" customHeight="1">
      <c r="B10" s="1337" t="s">
        <v>1220</v>
      </c>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row>
    <row r="11" spans="1:45" ht="13.5" customHeight="1">
      <c r="B11" s="792"/>
      <c r="C11" s="792"/>
      <c r="D11" s="792"/>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row>
    <row r="12" spans="1:45" ht="17.25" customHeight="1">
      <c r="B12" s="793" t="s">
        <v>800</v>
      </c>
      <c r="C12" s="793"/>
      <c r="D12" s="794" t="s">
        <v>893</v>
      </c>
      <c r="E12" s="79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row>
    <row r="13" spans="1:45" ht="17.25" customHeight="1">
      <c r="B13" s="788"/>
      <c r="C13" s="793"/>
      <c r="D13" s="1335" t="s">
        <v>1114</v>
      </c>
      <c r="E13" s="1335"/>
      <c r="F13" s="1335"/>
      <c r="G13" s="1335"/>
      <c r="H13" s="1335"/>
      <c r="I13" s="1335"/>
      <c r="J13" s="1335"/>
      <c r="K13" s="1335"/>
      <c r="L13" s="1335"/>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row>
    <row r="14" spans="1:45" ht="17.25" customHeight="1">
      <c r="B14" s="788"/>
      <c r="C14" s="793"/>
      <c r="D14" s="1335" t="s">
        <v>1229</v>
      </c>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row>
    <row r="15" spans="1:45" ht="17.25" customHeight="1">
      <c r="B15" s="788"/>
      <c r="C15" s="793"/>
      <c r="D15" s="1335" t="s">
        <v>1230</v>
      </c>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row>
    <row r="16" spans="1:45" ht="7.5" customHeight="1">
      <c r="B16" s="788"/>
      <c r="C16" s="793"/>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row>
    <row r="17" spans="2:45" ht="17.25" customHeight="1">
      <c r="B17" s="793" t="s">
        <v>106</v>
      </c>
      <c r="C17" s="793"/>
      <c r="D17" s="794" t="s">
        <v>894</v>
      </c>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row>
    <row r="18" spans="2:45" ht="17.25" customHeight="1">
      <c r="B18" s="788"/>
      <c r="C18" s="793"/>
      <c r="D18" s="1334" t="s">
        <v>107</v>
      </c>
      <c r="E18" s="1334"/>
      <c r="F18" s="1334"/>
      <c r="G18" s="1334"/>
      <c r="H18" s="1334"/>
      <c r="I18" s="1334"/>
      <c r="J18" s="1334"/>
      <c r="K18" s="1334"/>
      <c r="L18" s="1334"/>
      <c r="M18" s="1334"/>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c r="AL18" s="1334"/>
      <c r="AM18" s="1334"/>
      <c r="AN18" s="1334"/>
      <c r="AO18" s="1334"/>
      <c r="AP18" s="1334"/>
      <c r="AQ18" s="1334"/>
      <c r="AR18" s="1334"/>
    </row>
    <row r="19" spans="2:45" s="787" customFormat="1" ht="7.5" customHeight="1">
      <c r="B19" s="788"/>
      <c r="C19" s="793"/>
      <c r="D19" s="793"/>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45"/>
    </row>
    <row r="20" spans="2:45" s="787" customFormat="1" ht="17.25" customHeight="1">
      <c r="B20" s="793" t="s">
        <v>806</v>
      </c>
      <c r="C20" s="793"/>
      <c r="D20" s="794" t="s">
        <v>895</v>
      </c>
      <c r="E20" s="793"/>
      <c r="F20" s="793"/>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S20" s="745"/>
    </row>
    <row r="21" spans="2:45" s="787" customFormat="1" ht="17.25" customHeight="1">
      <c r="B21" s="788"/>
      <c r="C21" s="793"/>
      <c r="D21" s="1334" t="s">
        <v>1215</v>
      </c>
      <c r="E21" s="1334"/>
      <c r="F21" s="1334"/>
      <c r="G21" s="1334"/>
      <c r="H21" s="1334"/>
      <c r="I21" s="1334"/>
      <c r="J21" s="1334"/>
      <c r="K21" s="1334"/>
      <c r="L21" s="1334"/>
      <c r="M21" s="1334"/>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745"/>
    </row>
    <row r="22" spans="2:45" s="787" customFormat="1" ht="7.5" customHeight="1">
      <c r="B22" s="788"/>
      <c r="C22" s="793"/>
      <c r="D22" s="793"/>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45"/>
    </row>
    <row r="23" spans="2:45" s="787" customFormat="1" ht="17.25" customHeight="1">
      <c r="B23" s="793" t="s">
        <v>108</v>
      </c>
      <c r="C23" s="793"/>
      <c r="D23" s="794" t="s">
        <v>896</v>
      </c>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45"/>
    </row>
    <row r="24" spans="2:45" s="787" customFormat="1" ht="17.25" customHeight="1">
      <c r="B24" s="788"/>
      <c r="C24" s="793"/>
      <c r="D24" s="1334" t="s">
        <v>897</v>
      </c>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745"/>
    </row>
    <row r="25" spans="2:45" s="787" customFormat="1" ht="7.5" customHeight="1">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S25" s="745"/>
    </row>
    <row r="26" spans="2:45" s="787" customFormat="1" ht="17.25" customHeight="1">
      <c r="B26" s="793" t="s">
        <v>109</v>
      </c>
      <c r="C26" s="793"/>
      <c r="D26" s="794" t="s">
        <v>898</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S26" s="745"/>
    </row>
    <row r="27" spans="2:45" s="787" customFormat="1" ht="17.25" customHeight="1">
      <c r="B27" s="788"/>
      <c r="C27" s="793"/>
      <c r="D27" s="1334" t="s">
        <v>899</v>
      </c>
      <c r="E27" s="1334"/>
      <c r="F27" s="1334"/>
      <c r="G27" s="1334"/>
      <c r="H27" s="1334"/>
      <c r="I27" s="1334"/>
      <c r="J27" s="1334"/>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334"/>
      <c r="AG27" s="1334"/>
      <c r="AH27" s="1334"/>
      <c r="AI27" s="1334"/>
      <c r="AJ27" s="1334"/>
      <c r="AK27" s="1334"/>
      <c r="AL27" s="1334"/>
      <c r="AM27" s="1334"/>
      <c r="AN27" s="1334"/>
      <c r="AO27" s="1334"/>
      <c r="AP27" s="1334"/>
      <c r="AQ27" s="1334"/>
      <c r="AR27" s="1334"/>
      <c r="AS27" s="745"/>
    </row>
    <row r="28" spans="2:45" s="787" customFormat="1" ht="17.25" customHeight="1">
      <c r="B28" s="788"/>
      <c r="C28" s="793"/>
      <c r="D28" s="1334" t="s">
        <v>1231</v>
      </c>
      <c r="E28" s="1334"/>
      <c r="F28" s="1334"/>
      <c r="G28" s="1334"/>
      <c r="H28" s="1334"/>
      <c r="I28" s="1334"/>
      <c r="J28" s="1334"/>
      <c r="K28" s="1334"/>
      <c r="L28" s="1334"/>
      <c r="M28" s="1334"/>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c r="AL28" s="1334"/>
      <c r="AM28" s="1334"/>
      <c r="AN28" s="1334"/>
      <c r="AO28" s="1334"/>
      <c r="AP28" s="1334"/>
      <c r="AQ28" s="1334"/>
      <c r="AR28" s="1334"/>
      <c r="AS28" s="745"/>
    </row>
    <row r="29" spans="2:45" s="787" customFormat="1" ht="7.5" customHeight="1">
      <c r="B29" s="788"/>
      <c r="C29" s="793"/>
      <c r="D29" s="793"/>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S29" s="745"/>
    </row>
    <row r="30" spans="2:45" s="787" customFormat="1" ht="17.25" customHeight="1">
      <c r="B30" s="793" t="s">
        <v>110</v>
      </c>
      <c r="C30" s="793"/>
      <c r="D30" s="794" t="s">
        <v>900</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S30" s="745"/>
    </row>
    <row r="31" spans="2:45" s="787" customFormat="1" ht="17.25" customHeight="1">
      <c r="B31" s="788"/>
      <c r="C31" s="793"/>
      <c r="D31" s="1334" t="s">
        <v>1232</v>
      </c>
      <c r="E31" s="1334"/>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1334"/>
      <c r="AM31" s="1334"/>
      <c r="AN31" s="1334"/>
      <c r="AO31" s="1334"/>
      <c r="AP31" s="1334"/>
      <c r="AQ31" s="1334"/>
      <c r="AR31" s="1334"/>
      <c r="AS31" s="745"/>
    </row>
    <row r="32" spans="2:45" s="787" customFormat="1" ht="17.25" customHeight="1">
      <c r="B32" s="788"/>
      <c r="C32" s="793"/>
      <c r="D32" s="1334" t="s">
        <v>1303</v>
      </c>
      <c r="E32" s="1334"/>
      <c r="F32" s="1334"/>
      <c r="G32" s="1334"/>
      <c r="H32" s="1334"/>
      <c r="I32" s="1334"/>
      <c r="J32" s="1334"/>
      <c r="K32" s="1334"/>
      <c r="L32" s="1334"/>
      <c r="M32" s="1334"/>
      <c r="N32" s="1334"/>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c r="AK32" s="1334"/>
      <c r="AL32" s="1334"/>
      <c r="AM32" s="1334"/>
      <c r="AN32" s="1334"/>
      <c r="AO32" s="1334"/>
      <c r="AP32" s="1334"/>
      <c r="AQ32" s="1334"/>
      <c r="AR32" s="1334"/>
      <c r="AS32" s="745"/>
    </row>
    <row r="33" spans="2:45" s="787" customFormat="1" ht="17.149999999999999" customHeight="1">
      <c r="B33" s="788"/>
      <c r="C33" s="793"/>
      <c r="D33" s="1334" t="s">
        <v>1233</v>
      </c>
      <c r="E33" s="1334"/>
      <c r="F33" s="1334"/>
      <c r="G33" s="1334"/>
      <c r="H33" s="1334"/>
      <c r="I33" s="1334"/>
      <c r="J33" s="1334"/>
      <c r="K33" s="1334"/>
      <c r="L33" s="1334"/>
      <c r="M33" s="1334"/>
      <c r="N33" s="1334"/>
      <c r="O33" s="1334"/>
      <c r="P33" s="1334"/>
      <c r="Q33" s="1334"/>
      <c r="R33" s="1334"/>
      <c r="S33" s="1334"/>
      <c r="T33" s="1334"/>
      <c r="U33" s="1334"/>
      <c r="V33" s="1334"/>
      <c r="W33" s="1334"/>
      <c r="X33" s="1334"/>
      <c r="Y33" s="1334"/>
      <c r="Z33" s="1334"/>
      <c r="AA33" s="1334"/>
      <c r="AB33" s="1334"/>
      <c r="AC33" s="1334"/>
      <c r="AD33" s="1334"/>
      <c r="AE33" s="1334"/>
      <c r="AF33" s="1334"/>
      <c r="AG33" s="1334"/>
      <c r="AH33" s="1334"/>
      <c r="AI33" s="1334"/>
      <c r="AJ33" s="1334"/>
      <c r="AK33" s="1334"/>
      <c r="AL33" s="1334"/>
      <c r="AM33" s="1334"/>
      <c r="AN33" s="1334"/>
      <c r="AO33" s="1334"/>
      <c r="AP33" s="1334"/>
      <c r="AQ33" s="1334"/>
      <c r="AR33" s="1334"/>
      <c r="AS33" s="745"/>
    </row>
    <row r="34" spans="2:45" s="787" customFormat="1" ht="17.25" customHeight="1">
      <c r="B34" s="788"/>
      <c r="C34" s="793"/>
      <c r="D34" s="1334" t="s">
        <v>1234</v>
      </c>
      <c r="E34" s="1334"/>
      <c r="F34" s="1334"/>
      <c r="G34" s="1334"/>
      <c r="H34" s="1334"/>
      <c r="I34" s="1334"/>
      <c r="J34" s="1334"/>
      <c r="K34" s="1334"/>
      <c r="L34" s="1334"/>
      <c r="M34" s="1334"/>
      <c r="N34" s="1334"/>
      <c r="O34" s="1334"/>
      <c r="P34" s="1334"/>
      <c r="Q34" s="1334"/>
      <c r="R34" s="1334"/>
      <c r="S34" s="1334"/>
      <c r="T34" s="1334"/>
      <c r="U34" s="1334"/>
      <c r="V34" s="1334"/>
      <c r="W34" s="1334"/>
      <c r="X34" s="1334"/>
      <c r="Y34" s="1334"/>
      <c r="Z34" s="1334"/>
      <c r="AA34" s="1334"/>
      <c r="AB34" s="1334"/>
      <c r="AC34" s="1334"/>
      <c r="AD34" s="1334"/>
      <c r="AE34" s="1334"/>
      <c r="AF34" s="1334"/>
      <c r="AG34" s="1334"/>
      <c r="AH34" s="1334"/>
      <c r="AI34" s="1334"/>
      <c r="AJ34" s="1334"/>
      <c r="AK34" s="1334"/>
      <c r="AL34" s="1334"/>
      <c r="AM34" s="1334"/>
      <c r="AN34" s="1334"/>
      <c r="AO34" s="1334"/>
      <c r="AP34" s="1334"/>
      <c r="AQ34" s="1334"/>
      <c r="AR34" s="1334"/>
      <c r="AS34" s="745"/>
    </row>
    <row r="35" spans="2:45" s="787" customFormat="1" ht="17.25" customHeight="1">
      <c r="B35" s="788"/>
      <c r="C35" s="793"/>
      <c r="D35" s="1336" t="s">
        <v>1235</v>
      </c>
      <c r="E35" s="1336"/>
      <c r="F35" s="1336"/>
      <c r="G35" s="1336"/>
      <c r="H35" s="1336"/>
      <c r="I35" s="1336"/>
      <c r="J35" s="1336"/>
      <c r="K35" s="1336"/>
      <c r="L35" s="1336"/>
      <c r="M35" s="1336"/>
      <c r="N35" s="1336"/>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c r="AR35" s="1336"/>
      <c r="AS35" s="745"/>
    </row>
    <row r="36" spans="2:45" s="787" customFormat="1" ht="7.5" customHeight="1">
      <c r="B36" s="788"/>
      <c r="C36" s="793"/>
      <c r="D36" s="793"/>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S36" s="745"/>
    </row>
    <row r="37" spans="2:45" s="787" customFormat="1" ht="17.25" customHeight="1">
      <c r="B37" s="793" t="s">
        <v>111</v>
      </c>
      <c r="C37" s="793"/>
      <c r="D37" s="794" t="s">
        <v>901</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45"/>
    </row>
    <row r="38" spans="2:45" s="787" customFormat="1" ht="17.25" customHeight="1">
      <c r="B38" s="788"/>
      <c r="C38" s="793"/>
      <c r="D38" s="1334" t="s">
        <v>1236</v>
      </c>
      <c r="E38" s="1334"/>
      <c r="F38" s="1334"/>
      <c r="G38" s="1334"/>
      <c r="H38" s="1334"/>
      <c r="I38" s="1334"/>
      <c r="J38" s="1334"/>
      <c r="K38" s="1334"/>
      <c r="L38" s="1334"/>
      <c r="M38" s="1334"/>
      <c r="N38" s="1334"/>
      <c r="O38" s="1334"/>
      <c r="P38" s="1334"/>
      <c r="Q38" s="1334"/>
      <c r="R38" s="1334"/>
      <c r="S38" s="1334"/>
      <c r="T38" s="1334"/>
      <c r="U38" s="1334"/>
      <c r="V38" s="1334"/>
      <c r="W38" s="1334"/>
      <c r="X38" s="1334"/>
      <c r="Y38" s="1334"/>
      <c r="Z38" s="1334"/>
      <c r="AA38" s="1334"/>
      <c r="AB38" s="1334"/>
      <c r="AC38" s="1334"/>
      <c r="AD38" s="1334"/>
      <c r="AE38" s="1334"/>
      <c r="AF38" s="1334"/>
      <c r="AG38" s="1334"/>
      <c r="AH38" s="1334"/>
      <c r="AI38" s="1334"/>
      <c r="AJ38" s="1334"/>
      <c r="AK38" s="1334"/>
      <c r="AL38" s="1334"/>
      <c r="AM38" s="1334"/>
      <c r="AN38" s="1334"/>
      <c r="AO38" s="1334"/>
      <c r="AP38" s="1334"/>
      <c r="AQ38" s="1334"/>
      <c r="AR38" s="1334"/>
      <c r="AS38" s="745"/>
    </row>
    <row r="39" spans="2:45" s="787" customFormat="1" ht="17.25" customHeight="1">
      <c r="B39" s="788"/>
      <c r="C39" s="793"/>
      <c r="D39" s="1334" t="s">
        <v>1237</v>
      </c>
      <c r="E39" s="1334"/>
      <c r="F39" s="1334"/>
      <c r="G39" s="1334"/>
      <c r="H39" s="1334"/>
      <c r="I39" s="1334"/>
      <c r="J39" s="1334"/>
      <c r="K39" s="1334"/>
      <c r="L39" s="1334"/>
      <c r="M39" s="1334"/>
      <c r="N39" s="1334"/>
      <c r="O39" s="1334"/>
      <c r="P39" s="1334"/>
      <c r="Q39" s="1334"/>
      <c r="R39" s="1334"/>
      <c r="S39" s="1334"/>
      <c r="T39" s="1334"/>
      <c r="U39" s="1334"/>
      <c r="V39" s="1334"/>
      <c r="W39" s="1334"/>
      <c r="X39" s="1334"/>
      <c r="Y39" s="1334"/>
      <c r="Z39" s="1334"/>
      <c r="AA39" s="1334"/>
      <c r="AB39" s="1334"/>
      <c r="AC39" s="1334"/>
      <c r="AD39" s="1334"/>
      <c r="AE39" s="1334"/>
      <c r="AF39" s="1334"/>
      <c r="AG39" s="1334"/>
      <c r="AH39" s="1334"/>
      <c r="AI39" s="1334"/>
      <c r="AJ39" s="1334"/>
      <c r="AK39" s="1334"/>
      <c r="AL39" s="1334"/>
      <c r="AM39" s="1334"/>
      <c r="AN39" s="1334"/>
      <c r="AO39" s="1334"/>
      <c r="AP39" s="1334"/>
      <c r="AQ39" s="1334"/>
      <c r="AR39" s="1334"/>
      <c r="AS39" s="745"/>
    </row>
    <row r="40" spans="2:45" s="787" customFormat="1" ht="7.5" customHeight="1">
      <c r="B40" s="788"/>
      <c r="C40" s="793"/>
      <c r="D40" s="793"/>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S40" s="745"/>
    </row>
    <row r="41" spans="2:45" s="787" customFormat="1" ht="17.25" customHeight="1">
      <c r="B41" s="793" t="s">
        <v>112</v>
      </c>
      <c r="C41" s="793"/>
      <c r="D41" s="794" t="s">
        <v>902</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S41" s="745"/>
    </row>
    <row r="42" spans="2:45" s="787" customFormat="1" ht="17.25" customHeight="1">
      <c r="B42" s="788"/>
      <c r="C42" s="793"/>
      <c r="D42" s="1336" t="s">
        <v>903</v>
      </c>
      <c r="E42" s="1336"/>
      <c r="F42" s="1336"/>
      <c r="G42" s="1336"/>
      <c r="H42" s="1336"/>
      <c r="I42" s="1336"/>
      <c r="J42" s="1336"/>
      <c r="K42" s="1336"/>
      <c r="L42" s="1336"/>
      <c r="M42" s="1336"/>
      <c r="N42" s="1336"/>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1336"/>
      <c r="AL42" s="1336"/>
      <c r="AM42" s="1336"/>
      <c r="AN42" s="1336"/>
      <c r="AO42" s="1336"/>
      <c r="AP42" s="1336"/>
      <c r="AQ42" s="1336"/>
      <c r="AR42" s="1336"/>
      <c r="AS42" s="745"/>
    </row>
    <row r="43" spans="2:45" s="787" customFormat="1" ht="7.5" customHeight="1">
      <c r="B43" s="788"/>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S43" s="745"/>
    </row>
    <row r="44" spans="2:45" s="787" customFormat="1" ht="17.25" customHeight="1">
      <c r="B44" s="793" t="s">
        <v>113</v>
      </c>
      <c r="C44" s="793"/>
      <c r="D44" s="794" t="s">
        <v>904</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45"/>
    </row>
    <row r="45" spans="2:45" s="787" customFormat="1" ht="17.25" customHeight="1">
      <c r="B45" s="788"/>
      <c r="C45" s="793"/>
      <c r="D45" s="1334" t="s">
        <v>1238</v>
      </c>
      <c r="E45" s="1334"/>
      <c r="F45" s="1334"/>
      <c r="G45" s="1334"/>
      <c r="H45" s="1334"/>
      <c r="I45" s="1334"/>
      <c r="J45" s="1334"/>
      <c r="K45" s="1334"/>
      <c r="L45" s="1334"/>
      <c r="M45" s="1334"/>
      <c r="N45" s="1334"/>
      <c r="O45" s="1334"/>
      <c r="P45" s="1334"/>
      <c r="Q45" s="1334"/>
      <c r="R45" s="1334"/>
      <c r="S45" s="1334"/>
      <c r="T45" s="1334"/>
      <c r="U45" s="1334"/>
      <c r="V45" s="1334"/>
      <c r="W45" s="1334"/>
      <c r="X45" s="1334"/>
      <c r="Y45" s="1334"/>
      <c r="Z45" s="1334"/>
      <c r="AA45" s="1334"/>
      <c r="AB45" s="1334"/>
      <c r="AC45" s="1334"/>
      <c r="AD45" s="1334"/>
      <c r="AE45" s="1334"/>
      <c r="AF45" s="1334"/>
      <c r="AG45" s="1334"/>
      <c r="AH45" s="1334"/>
      <c r="AI45" s="1334"/>
      <c r="AJ45" s="1334"/>
      <c r="AK45" s="1334"/>
      <c r="AL45" s="1334"/>
      <c r="AM45" s="1334"/>
      <c r="AN45" s="1334"/>
      <c r="AO45" s="1334"/>
      <c r="AP45" s="1334"/>
      <c r="AQ45" s="1334"/>
      <c r="AR45" s="1334"/>
      <c r="AS45" s="745"/>
    </row>
    <row r="46" spans="2:45" s="787" customFormat="1" ht="17.25" customHeight="1">
      <c r="B46" s="788"/>
      <c r="C46" s="793"/>
      <c r="D46" s="1334" t="s">
        <v>1239</v>
      </c>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745"/>
    </row>
    <row r="47" spans="2:45" s="787" customFormat="1" ht="7.5" customHeight="1">
      <c r="B47" s="788"/>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S47" s="745"/>
    </row>
    <row r="48" spans="2:45" s="787" customFormat="1" ht="17.25" customHeight="1">
      <c r="B48" s="793" t="s">
        <v>905</v>
      </c>
      <c r="C48" s="793"/>
      <c r="D48" s="794" t="s">
        <v>906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45"/>
    </row>
    <row r="49" spans="2:45" s="787" customFormat="1" ht="17.25" customHeight="1">
      <c r="B49" s="788"/>
      <c r="C49" s="793"/>
      <c r="D49" s="1334" t="s">
        <v>1240</v>
      </c>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745"/>
    </row>
    <row r="50" spans="2:45" s="787" customFormat="1" ht="17.25" customHeight="1">
      <c r="B50" s="788"/>
      <c r="C50" s="793"/>
      <c r="D50" s="1334" t="s">
        <v>1241</v>
      </c>
      <c r="E50" s="1334"/>
      <c r="F50" s="1334"/>
      <c r="G50" s="1334"/>
      <c r="H50" s="1334"/>
      <c r="I50" s="1334"/>
      <c r="J50" s="1334"/>
      <c r="K50" s="1334"/>
      <c r="L50" s="1334"/>
      <c r="M50" s="1334"/>
      <c r="N50" s="1334"/>
      <c r="O50" s="1334"/>
      <c r="P50" s="1334"/>
      <c r="Q50" s="1334"/>
      <c r="R50" s="1334"/>
      <c r="S50" s="1334"/>
      <c r="T50" s="1334"/>
      <c r="U50" s="1334"/>
      <c r="V50" s="1334"/>
      <c r="W50" s="1334"/>
      <c r="X50" s="1334"/>
      <c r="Y50" s="1334"/>
      <c r="Z50" s="1334"/>
      <c r="AA50" s="1334"/>
      <c r="AB50" s="1334"/>
      <c r="AC50" s="1334"/>
      <c r="AD50" s="1334"/>
      <c r="AE50" s="1334"/>
      <c r="AF50" s="1334"/>
      <c r="AG50" s="1334"/>
      <c r="AH50" s="1334"/>
      <c r="AI50" s="1334"/>
      <c r="AJ50" s="1334"/>
      <c r="AK50" s="1334"/>
      <c r="AL50" s="1334"/>
      <c r="AM50" s="1334"/>
      <c r="AN50" s="1334"/>
      <c r="AO50" s="1334"/>
      <c r="AP50" s="1334"/>
      <c r="AQ50" s="1334"/>
      <c r="AR50" s="1334"/>
      <c r="AS50" s="745"/>
    </row>
    <row r="51" spans="2:45" s="787" customFormat="1" ht="7.5" customHeight="1">
      <c r="B51" s="793"/>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45"/>
    </row>
    <row r="52" spans="2:45" s="787" customFormat="1" ht="17.25" customHeight="1">
      <c r="B52" s="793" t="s">
        <v>907</v>
      </c>
      <c r="C52" s="793"/>
      <c r="D52" s="794" t="s">
        <v>908</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S52" s="745"/>
    </row>
    <row r="53" spans="2:45" s="787" customFormat="1" ht="17.25" customHeight="1">
      <c r="B53" s="793"/>
      <c r="C53" s="793"/>
      <c r="D53" s="1334" t="s">
        <v>1221</v>
      </c>
      <c r="E53" s="1334"/>
      <c r="F53" s="1334"/>
      <c r="G53" s="1334"/>
      <c r="H53" s="1334"/>
      <c r="I53" s="1334"/>
      <c r="J53" s="1334"/>
      <c r="K53" s="1334"/>
      <c r="L53" s="1334"/>
      <c r="M53" s="1334"/>
      <c r="N53" s="1334"/>
      <c r="O53" s="1334"/>
      <c r="P53" s="1334"/>
      <c r="Q53" s="1334"/>
      <c r="R53" s="1334"/>
      <c r="S53" s="1334"/>
      <c r="T53" s="1334"/>
      <c r="U53" s="1334"/>
      <c r="V53" s="1334"/>
      <c r="W53" s="1334"/>
      <c r="X53" s="1334"/>
      <c r="Y53" s="1334"/>
      <c r="Z53" s="1334"/>
      <c r="AA53" s="1334"/>
      <c r="AB53" s="1334"/>
      <c r="AC53" s="1334"/>
      <c r="AD53" s="1334"/>
      <c r="AE53" s="1334"/>
      <c r="AF53" s="1334"/>
      <c r="AG53" s="1334"/>
      <c r="AH53" s="1334"/>
      <c r="AI53" s="1334"/>
      <c r="AJ53" s="1334"/>
      <c r="AK53" s="1334"/>
      <c r="AL53" s="1334"/>
      <c r="AM53" s="1334"/>
      <c r="AN53" s="1334"/>
      <c r="AO53" s="1334"/>
      <c r="AP53" s="1334"/>
      <c r="AQ53" s="1334"/>
      <c r="AR53" s="1334"/>
      <c r="AS53" s="745"/>
    </row>
    <row r="54" spans="2:45" s="787" customFormat="1" ht="7.5" customHeight="1">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45"/>
    </row>
    <row r="55" spans="2:45" s="787" customFormat="1" ht="17.25" customHeight="1">
      <c r="B55" s="793" t="s">
        <v>909</v>
      </c>
      <c r="C55" s="793"/>
      <c r="D55" s="794" t="s">
        <v>910</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S55" s="745"/>
    </row>
    <row r="56" spans="2:45" s="787" customFormat="1" ht="17.25" customHeight="1">
      <c r="B56" s="788"/>
      <c r="C56" s="793"/>
      <c r="D56" s="1334" t="s">
        <v>1242</v>
      </c>
      <c r="E56" s="1334"/>
      <c r="F56" s="1334"/>
      <c r="G56" s="1334"/>
      <c r="H56" s="1334"/>
      <c r="I56" s="1334"/>
      <c r="J56" s="1334"/>
      <c r="K56" s="1334"/>
      <c r="L56" s="1334"/>
      <c r="M56" s="1334"/>
      <c r="N56" s="1334"/>
      <c r="O56" s="1334"/>
      <c r="P56" s="1334"/>
      <c r="Q56" s="1334"/>
      <c r="R56" s="1334"/>
      <c r="S56" s="1334"/>
      <c r="T56" s="1334"/>
      <c r="U56" s="1334"/>
      <c r="V56" s="1334"/>
      <c r="W56" s="1334"/>
      <c r="X56" s="1334"/>
      <c r="Y56" s="1334"/>
      <c r="Z56" s="1334"/>
      <c r="AA56" s="1334"/>
      <c r="AB56" s="1334"/>
      <c r="AC56" s="1334"/>
      <c r="AD56" s="1334"/>
      <c r="AE56" s="1334"/>
      <c r="AF56" s="1334"/>
      <c r="AG56" s="1334"/>
      <c r="AH56" s="1334"/>
      <c r="AI56" s="1334"/>
      <c r="AJ56" s="1334"/>
      <c r="AK56" s="1334"/>
      <c r="AL56" s="1334"/>
      <c r="AM56" s="1334"/>
      <c r="AN56" s="1334"/>
      <c r="AO56" s="1334"/>
      <c r="AP56" s="1334"/>
      <c r="AQ56" s="1334"/>
      <c r="AR56" s="1334"/>
      <c r="AS56" s="745"/>
    </row>
    <row r="57" spans="2:45" s="787" customFormat="1" ht="17.25" customHeight="1">
      <c r="B57" s="788"/>
      <c r="C57" s="793"/>
      <c r="D57" s="1334" t="s">
        <v>1243</v>
      </c>
      <c r="E57" s="1334"/>
      <c r="F57" s="1334"/>
      <c r="G57" s="1334"/>
      <c r="H57" s="1334"/>
      <c r="I57" s="1334"/>
      <c r="J57" s="1334"/>
      <c r="K57" s="1334"/>
      <c r="L57" s="1334"/>
      <c r="M57" s="1334"/>
      <c r="N57" s="1334"/>
      <c r="O57" s="1334"/>
      <c r="P57" s="1334"/>
      <c r="Q57" s="1334"/>
      <c r="R57" s="1334"/>
      <c r="S57" s="1334"/>
      <c r="T57" s="1334"/>
      <c r="U57" s="1334"/>
      <c r="V57" s="1334"/>
      <c r="W57" s="1334"/>
      <c r="X57" s="1334"/>
      <c r="Y57" s="1334"/>
      <c r="Z57" s="1334"/>
      <c r="AA57" s="1334"/>
      <c r="AB57" s="1334"/>
      <c r="AC57" s="1334"/>
      <c r="AD57" s="1334"/>
      <c r="AE57" s="1334"/>
      <c r="AF57" s="1334"/>
      <c r="AG57" s="1334"/>
      <c r="AH57" s="1334"/>
      <c r="AI57" s="1334"/>
      <c r="AJ57" s="1334"/>
      <c r="AK57" s="1334"/>
      <c r="AL57" s="1334"/>
      <c r="AM57" s="1334"/>
      <c r="AN57" s="1334"/>
      <c r="AO57" s="1334"/>
      <c r="AP57" s="1334"/>
      <c r="AQ57" s="1334"/>
      <c r="AR57" s="1334"/>
      <c r="AS57" s="745"/>
    </row>
    <row r="58" spans="2:45" s="787" customFormat="1" ht="17.25" customHeight="1">
      <c r="B58" s="788"/>
      <c r="C58" s="793"/>
      <c r="D58" s="1334" t="s">
        <v>1244</v>
      </c>
      <c r="E58" s="1334"/>
      <c r="F58" s="1334"/>
      <c r="G58" s="1334"/>
      <c r="H58" s="1334"/>
      <c r="I58" s="1334"/>
      <c r="J58" s="1334"/>
      <c r="K58" s="1334"/>
      <c r="L58" s="1334"/>
      <c r="M58" s="1334"/>
      <c r="N58" s="1334"/>
      <c r="O58" s="1334"/>
      <c r="P58" s="1334"/>
      <c r="Q58" s="1334"/>
      <c r="R58" s="1334"/>
      <c r="S58" s="1334"/>
      <c r="T58" s="1334"/>
      <c r="U58" s="1334"/>
      <c r="V58" s="1334"/>
      <c r="W58" s="1334"/>
      <c r="X58" s="1334"/>
      <c r="Y58" s="1334"/>
      <c r="Z58" s="1334"/>
      <c r="AA58" s="1334"/>
      <c r="AB58" s="1334"/>
      <c r="AC58" s="1334"/>
      <c r="AD58" s="1334"/>
      <c r="AE58" s="1334"/>
      <c r="AF58" s="1334"/>
      <c r="AG58" s="1334"/>
      <c r="AH58" s="1334"/>
      <c r="AI58" s="1334"/>
      <c r="AJ58" s="1334"/>
      <c r="AK58" s="1334"/>
      <c r="AL58" s="1334"/>
      <c r="AM58" s="1334"/>
      <c r="AN58" s="1334"/>
      <c r="AO58" s="1334"/>
      <c r="AP58" s="1334"/>
      <c r="AQ58" s="1334"/>
      <c r="AR58" s="1334"/>
      <c r="AS58" s="745"/>
    </row>
    <row r="59" spans="2:45" s="787" customFormat="1" ht="17.25" customHeight="1">
      <c r="B59" s="788"/>
      <c r="C59" s="793"/>
      <c r="D59" s="1334" t="s">
        <v>1245</v>
      </c>
      <c r="E59" s="1334"/>
      <c r="F59" s="1334"/>
      <c r="G59" s="1334"/>
      <c r="H59" s="1334"/>
      <c r="I59" s="1334"/>
      <c r="J59" s="1334"/>
      <c r="K59" s="1334"/>
      <c r="L59" s="1334"/>
      <c r="M59" s="1334"/>
      <c r="N59" s="1334"/>
      <c r="O59" s="1334"/>
      <c r="P59" s="1334"/>
      <c r="Q59" s="1334"/>
      <c r="R59" s="1334"/>
      <c r="S59" s="1334"/>
      <c r="T59" s="1334"/>
      <c r="U59" s="1334"/>
      <c r="V59" s="1334"/>
      <c r="W59" s="1334"/>
      <c r="X59" s="1334"/>
      <c r="Y59" s="1334"/>
      <c r="Z59" s="1334"/>
      <c r="AA59" s="1334"/>
      <c r="AB59" s="1334"/>
      <c r="AC59" s="1334"/>
      <c r="AD59" s="1334"/>
      <c r="AE59" s="1334"/>
      <c r="AF59" s="1334"/>
      <c r="AG59" s="1334"/>
      <c r="AH59" s="1334"/>
      <c r="AI59" s="1334"/>
      <c r="AJ59" s="1334"/>
      <c r="AK59" s="1334"/>
      <c r="AL59" s="1334"/>
      <c r="AM59" s="1334"/>
      <c r="AN59" s="1334"/>
      <c r="AO59" s="1334"/>
      <c r="AP59" s="1334"/>
      <c r="AQ59" s="1334"/>
      <c r="AR59" s="1334"/>
      <c r="AS59" s="745"/>
    </row>
    <row r="60" spans="2:45" s="787" customFormat="1" ht="7.5" customHeight="1">
      <c r="B60" s="788"/>
      <c r="C60" s="793"/>
      <c r="D60" s="793"/>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45"/>
    </row>
    <row r="61" spans="2:45" s="787" customFormat="1" ht="7.5" customHeight="1">
      <c r="B61" s="788"/>
      <c r="C61" s="793"/>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S61" s="745"/>
    </row>
    <row r="62" spans="2:45" s="787" customFormat="1" ht="16.5" customHeight="1">
      <c r="B62" s="793"/>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S62" s="745"/>
    </row>
    <row r="63" spans="2:45" s="787" customFormat="1" ht="14">
      <c r="B63" s="1338" t="s">
        <v>911</v>
      </c>
      <c r="C63" s="1338"/>
      <c r="D63" s="1338"/>
      <c r="E63" s="1338"/>
      <c r="F63" s="1338"/>
      <c r="G63" s="1338"/>
      <c r="H63" s="1338"/>
      <c r="I63" s="1338"/>
      <c r="J63" s="1338"/>
      <c r="K63" s="1338"/>
      <c r="L63" s="1338"/>
      <c r="M63" s="1338"/>
      <c r="N63" s="1338"/>
      <c r="O63" s="1338"/>
      <c r="P63" s="1338"/>
      <c r="Q63" s="1338"/>
      <c r="R63" s="1338"/>
      <c r="S63" s="1338"/>
      <c r="T63" s="1338"/>
      <c r="U63" s="1338"/>
      <c r="V63" s="1338"/>
      <c r="W63" s="1338"/>
      <c r="X63" s="1338"/>
      <c r="Y63" s="1338"/>
      <c r="Z63" s="1338"/>
      <c r="AA63" s="1338"/>
      <c r="AB63" s="1338"/>
      <c r="AC63" s="1338"/>
      <c r="AD63" s="1338"/>
      <c r="AE63" s="1338"/>
      <c r="AF63" s="1338"/>
      <c r="AG63" s="1338"/>
      <c r="AH63" s="1338"/>
      <c r="AI63" s="1338"/>
      <c r="AJ63" s="1338"/>
      <c r="AK63" s="1338"/>
      <c r="AL63" s="1338"/>
      <c r="AM63" s="1338"/>
      <c r="AN63" s="1338"/>
      <c r="AO63" s="1338"/>
      <c r="AP63" s="1338"/>
      <c r="AQ63" s="1338"/>
      <c r="AR63" s="1338"/>
      <c r="AS63" s="745"/>
    </row>
    <row r="64" spans="2:45" s="787" customFormat="1" ht="9" customHeight="1">
      <c r="B64" s="799"/>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45"/>
    </row>
    <row r="65" spans="2:45" s="787" customFormat="1" ht="30" customHeight="1">
      <c r="B65" s="800"/>
      <c r="C65" s="792"/>
      <c r="D65" s="800"/>
      <c r="E65" s="800"/>
      <c r="F65" s="800"/>
      <c r="G65" s="800"/>
      <c r="H65" s="800"/>
      <c r="I65" s="800"/>
      <c r="J65" s="800"/>
      <c r="K65" s="800"/>
      <c r="L65" s="800"/>
      <c r="M65" s="800"/>
      <c r="N65" s="800"/>
      <c r="O65" s="800"/>
      <c r="P65" s="800"/>
      <c r="Q65" s="800"/>
      <c r="R65" s="800"/>
      <c r="S65" s="800"/>
      <c r="T65" s="800"/>
      <c r="U65" s="800"/>
      <c r="V65" s="800"/>
      <c r="W65" s="800"/>
      <c r="X65" s="800"/>
      <c r="Y65" s="800"/>
      <c r="Z65" s="800"/>
      <c r="AA65" s="800"/>
      <c r="AB65" s="800"/>
      <c r="AC65" s="788"/>
      <c r="AD65" s="801"/>
      <c r="AE65" s="788"/>
      <c r="AF65" s="901"/>
      <c r="AG65" s="901"/>
      <c r="AH65" s="1339" t="str">
        <f>IF(様式第1_交付申請書!L5="","",様式第1_交付申請書!L5)</f>
        <v/>
      </c>
      <c r="AI65" s="1339"/>
      <c r="AJ65" s="1339"/>
      <c r="AK65" s="1339"/>
      <c r="AL65" s="1339"/>
      <c r="AM65" s="1339"/>
      <c r="AN65" s="1339"/>
      <c r="AO65" s="1339"/>
      <c r="AP65" s="788"/>
      <c r="AQ65" s="788"/>
      <c r="AR65" s="788"/>
      <c r="AS65" s="745"/>
    </row>
    <row r="66" spans="2:45" s="787" customFormat="1" ht="15" customHeight="1">
      <c r="B66" s="800"/>
      <c r="C66" s="792"/>
      <c r="D66" s="800"/>
      <c r="E66" s="800"/>
      <c r="F66" s="800"/>
      <c r="G66" s="800"/>
      <c r="H66" s="800"/>
      <c r="I66" s="800"/>
      <c r="J66" s="800"/>
      <c r="K66" s="800"/>
      <c r="L66" s="800"/>
      <c r="M66" s="800"/>
      <c r="N66" s="800"/>
      <c r="O66" s="800"/>
      <c r="P66" s="800"/>
      <c r="Q66" s="800"/>
      <c r="R66" s="800"/>
      <c r="S66" s="800"/>
      <c r="T66" s="800"/>
      <c r="U66" s="800"/>
      <c r="V66" s="800"/>
      <c r="W66" s="800"/>
      <c r="X66" s="800"/>
      <c r="Y66" s="800"/>
      <c r="Z66" s="800"/>
      <c r="AA66" s="800"/>
      <c r="AB66" s="800"/>
      <c r="AC66" s="801"/>
      <c r="AD66" s="801"/>
      <c r="AE66" s="789"/>
      <c r="AF66" s="789"/>
      <c r="AG66" s="789"/>
      <c r="AH66" s="801"/>
      <c r="AI66" s="789"/>
      <c r="AJ66" s="789"/>
      <c r="AK66" s="789"/>
      <c r="AL66" s="801"/>
      <c r="AM66" s="789"/>
      <c r="AN66" s="789"/>
      <c r="AO66" s="789"/>
      <c r="AP66" s="801"/>
      <c r="AQ66" s="788"/>
      <c r="AR66" s="788"/>
      <c r="AS66" s="745"/>
    </row>
    <row r="67" spans="2:45" ht="30" customHeight="1">
      <c r="B67" s="803"/>
      <c r="C67" s="804"/>
      <c r="D67" s="804"/>
      <c r="E67" s="804"/>
      <c r="F67" s="805" t="s">
        <v>912</v>
      </c>
      <c r="G67" s="805"/>
      <c r="H67" s="805"/>
      <c r="I67" s="805"/>
      <c r="J67" s="805"/>
      <c r="K67" s="1344" t="s">
        <v>991</v>
      </c>
      <c r="L67" s="1344"/>
      <c r="M67" s="1344"/>
      <c r="N67" s="1344"/>
      <c r="O67" s="1344"/>
      <c r="P67" s="1344"/>
      <c r="Q67" s="1345" t="str">
        <f>様式第1_交付申請書!G11</f>
        <v/>
      </c>
      <c r="R67" s="1345"/>
      <c r="S67" s="1345"/>
      <c r="T67" s="1345"/>
      <c r="U67" s="1345"/>
      <c r="V67" s="1345"/>
      <c r="W67" s="1345"/>
      <c r="X67" s="1345"/>
      <c r="Y67" s="1345"/>
      <c r="Z67" s="1345"/>
      <c r="AA67" s="1345"/>
      <c r="AB67" s="1345"/>
      <c r="AC67" s="1345"/>
      <c r="AD67" s="1345"/>
      <c r="AE67" s="1345"/>
      <c r="AF67" s="1345"/>
      <c r="AG67" s="1345"/>
      <c r="AH67" s="1345"/>
      <c r="AI67" s="1345"/>
      <c r="AJ67" s="1345"/>
      <c r="AK67" s="1345"/>
      <c r="AL67" s="1345"/>
      <c r="AM67" s="1345"/>
      <c r="AN67" s="1345"/>
      <c r="AO67" s="1345"/>
      <c r="AP67" s="788"/>
      <c r="AQ67" s="788"/>
      <c r="AR67" s="788"/>
      <c r="AS67" s="972" t="s">
        <v>376</v>
      </c>
    </row>
    <row r="68" spans="2:45" ht="30" customHeight="1" collapsed="1">
      <c r="B68" s="803"/>
      <c r="C68" s="804"/>
      <c r="D68" s="804"/>
      <c r="E68" s="804"/>
      <c r="F68" s="805"/>
      <c r="G68" s="805"/>
      <c r="H68" s="805"/>
      <c r="I68" s="805"/>
      <c r="J68" s="805"/>
      <c r="K68" s="1344" t="s">
        <v>913</v>
      </c>
      <c r="L68" s="1344"/>
      <c r="M68" s="1344"/>
      <c r="N68" s="1344"/>
      <c r="O68" s="1344"/>
      <c r="P68" s="820"/>
      <c r="Q68" s="1346" t="s">
        <v>914</v>
      </c>
      <c r="R68" s="1347"/>
      <c r="S68" s="1348" t="str">
        <f>様式第1_交付申請書!G12</f>
        <v/>
      </c>
      <c r="T68" s="1349"/>
      <c r="U68" s="1349"/>
      <c r="V68" s="1349"/>
      <c r="W68" s="1349"/>
      <c r="X68" s="1350"/>
      <c r="Y68" s="1351" t="s">
        <v>915</v>
      </c>
      <c r="Z68" s="1352"/>
      <c r="AA68" s="1349" t="str">
        <f>様式第1_交付申請書!J12</f>
        <v/>
      </c>
      <c r="AB68" s="1349"/>
      <c r="AC68" s="1349"/>
      <c r="AD68" s="1349"/>
      <c r="AE68" s="1349"/>
      <c r="AF68" s="1349"/>
      <c r="AG68" s="1349"/>
      <c r="AH68" s="1349"/>
      <c r="AI68" s="1349"/>
      <c r="AJ68" s="1349"/>
      <c r="AK68" s="1349"/>
      <c r="AL68" s="1349"/>
      <c r="AM68" s="1349"/>
      <c r="AN68" s="1349"/>
      <c r="AO68" s="1349"/>
      <c r="AP68" s="788"/>
      <c r="AQ68" s="788"/>
      <c r="AR68" s="788"/>
      <c r="AS68" s="972" t="s">
        <v>990</v>
      </c>
    </row>
    <row r="69" spans="2:45" ht="30" hidden="1" customHeight="1" outlineLevel="1">
      <c r="B69" s="800"/>
      <c r="C69" s="792"/>
      <c r="D69" s="800"/>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1"/>
      <c r="AD69" s="801"/>
      <c r="AE69" s="789"/>
      <c r="AF69" s="789"/>
      <c r="AG69" s="789"/>
      <c r="AH69" s="801"/>
      <c r="AI69" s="789"/>
      <c r="AJ69" s="789"/>
      <c r="AK69" s="789"/>
      <c r="AL69" s="801"/>
      <c r="AM69" s="789"/>
      <c r="AN69" s="789"/>
      <c r="AO69" s="789"/>
      <c r="AP69" s="801"/>
      <c r="AQ69" s="788"/>
      <c r="AR69" s="788"/>
    </row>
    <row r="70" spans="2:45" ht="30" hidden="1" customHeight="1" outlineLevel="1">
      <c r="B70" s="803"/>
      <c r="C70" s="804"/>
      <c r="D70" s="804"/>
      <c r="E70" s="804"/>
      <c r="F70" s="805" t="s">
        <v>916</v>
      </c>
      <c r="G70" s="805"/>
      <c r="H70" s="805"/>
      <c r="I70" s="805"/>
      <c r="J70" s="805"/>
      <c r="K70" s="1344" t="s">
        <v>991</v>
      </c>
      <c r="L70" s="1344"/>
      <c r="M70" s="1344"/>
      <c r="N70" s="1344"/>
      <c r="O70" s="1344"/>
      <c r="P70" s="1344"/>
      <c r="Q70" s="1345" t="str">
        <f>IF(入力シート!F40="","",入力シート!F40)</f>
        <v/>
      </c>
      <c r="R70" s="1345"/>
      <c r="S70" s="1345"/>
      <c r="T70" s="1345"/>
      <c r="U70" s="1345"/>
      <c r="V70" s="1345"/>
      <c r="W70" s="1345"/>
      <c r="X70" s="1345"/>
      <c r="Y70" s="1345"/>
      <c r="Z70" s="1345"/>
      <c r="AA70" s="1345"/>
      <c r="AB70" s="1345"/>
      <c r="AC70" s="1345"/>
      <c r="AD70" s="1345"/>
      <c r="AE70" s="1345"/>
      <c r="AF70" s="1345"/>
      <c r="AG70" s="1345"/>
      <c r="AH70" s="1345"/>
      <c r="AI70" s="1345"/>
      <c r="AJ70" s="1345"/>
      <c r="AK70" s="1345"/>
      <c r="AL70" s="1345"/>
      <c r="AM70" s="1345"/>
      <c r="AN70" s="1345"/>
      <c r="AO70" s="1345"/>
      <c r="AP70" s="788"/>
      <c r="AQ70" s="788"/>
      <c r="AR70" s="788"/>
    </row>
    <row r="71" spans="2:45" ht="30" hidden="1" customHeight="1" outlineLevel="1">
      <c r="B71" s="803"/>
      <c r="C71" s="804"/>
      <c r="D71" s="804"/>
      <c r="E71" s="804"/>
      <c r="F71" s="805"/>
      <c r="G71" s="805"/>
      <c r="H71" s="805"/>
      <c r="I71" s="805"/>
      <c r="J71" s="805"/>
      <c r="K71" s="1344" t="s">
        <v>913</v>
      </c>
      <c r="L71" s="1344"/>
      <c r="M71" s="1344"/>
      <c r="N71" s="1344"/>
      <c r="O71" s="1344"/>
      <c r="P71" s="820"/>
      <c r="Q71" s="1346" t="s">
        <v>914</v>
      </c>
      <c r="R71" s="1347"/>
      <c r="S71" s="1348" t="str">
        <f>IF(入力シート!F41="","",入力シート!F41)</f>
        <v/>
      </c>
      <c r="T71" s="1349"/>
      <c r="U71" s="1349"/>
      <c r="V71" s="1349"/>
      <c r="W71" s="1349"/>
      <c r="X71" s="1350"/>
      <c r="Y71" s="1351" t="s">
        <v>915</v>
      </c>
      <c r="Z71" s="1352"/>
      <c r="AA71" s="1349" t="str">
        <f>IF(入力シート!F43="","",入力シート!F43&amp;入力シート!J43)</f>
        <v/>
      </c>
      <c r="AB71" s="1349"/>
      <c r="AC71" s="1349"/>
      <c r="AD71" s="1349"/>
      <c r="AE71" s="1349"/>
      <c r="AF71" s="1349"/>
      <c r="AG71" s="1349"/>
      <c r="AH71" s="1349"/>
      <c r="AI71" s="1349"/>
      <c r="AJ71" s="1349"/>
      <c r="AK71" s="1349"/>
      <c r="AL71" s="1349"/>
      <c r="AM71" s="1349"/>
      <c r="AN71" s="1349"/>
      <c r="AO71" s="1349"/>
      <c r="AP71" s="788"/>
      <c r="AQ71" s="788"/>
      <c r="AR71" s="788"/>
      <c r="AS71" s="972" t="s">
        <v>376</v>
      </c>
    </row>
    <row r="72" spans="2:45" ht="30" customHeight="1" collapsed="1">
      <c r="AS72" s="972" t="s">
        <v>990</v>
      </c>
    </row>
    <row r="73" spans="2:45" ht="30" hidden="1" customHeight="1" outlineLevel="1">
      <c r="B73" s="803"/>
      <c r="C73" s="804"/>
      <c r="D73" s="804"/>
      <c r="E73" s="804"/>
      <c r="F73" s="805" t="s">
        <v>917</v>
      </c>
      <c r="G73" s="805"/>
      <c r="H73" s="805"/>
      <c r="I73" s="805"/>
      <c r="J73" s="805"/>
      <c r="K73" s="1344" t="s">
        <v>992</v>
      </c>
      <c r="L73" s="1344"/>
      <c r="M73" s="1344"/>
      <c r="N73" s="1344"/>
      <c r="O73" s="1344"/>
      <c r="P73" s="1344"/>
      <c r="Q73" s="1345" t="str">
        <f>IF(入力シート!F53="","",入力シート!F53)</f>
        <v/>
      </c>
      <c r="R73" s="1345"/>
      <c r="S73" s="1345"/>
      <c r="T73" s="1345"/>
      <c r="U73" s="1345"/>
      <c r="V73" s="1345"/>
      <c r="W73" s="1345"/>
      <c r="X73" s="1345"/>
      <c r="Y73" s="1345"/>
      <c r="Z73" s="1345"/>
      <c r="AA73" s="1345"/>
      <c r="AB73" s="1345"/>
      <c r="AC73" s="1345"/>
      <c r="AD73" s="1345"/>
      <c r="AE73" s="1345"/>
      <c r="AF73" s="1345"/>
      <c r="AG73" s="1345"/>
      <c r="AH73" s="1345"/>
      <c r="AI73" s="1345"/>
      <c r="AJ73" s="1345"/>
      <c r="AK73" s="1345"/>
      <c r="AL73" s="1345"/>
      <c r="AM73" s="1345"/>
      <c r="AN73" s="1345"/>
      <c r="AO73" s="1345"/>
      <c r="AP73" s="788"/>
      <c r="AQ73" s="788"/>
      <c r="AR73" s="788"/>
    </row>
    <row r="74" spans="2:45" ht="30" hidden="1" customHeight="1" outlineLevel="1">
      <c r="B74" s="803"/>
      <c r="C74" s="804"/>
      <c r="D74" s="804"/>
      <c r="E74" s="804"/>
      <c r="F74" s="805"/>
      <c r="G74" s="805"/>
      <c r="H74" s="805"/>
      <c r="I74" s="805"/>
      <c r="J74" s="805"/>
      <c r="K74" s="1344" t="s">
        <v>913</v>
      </c>
      <c r="L74" s="1344"/>
      <c r="M74" s="1344"/>
      <c r="N74" s="1344"/>
      <c r="O74" s="1344"/>
      <c r="P74" s="820"/>
      <c r="Q74" s="1346" t="s">
        <v>914</v>
      </c>
      <c r="R74" s="1347"/>
      <c r="S74" s="1348" t="str">
        <f>IF(入力シート!F54="","",入力シート!F54)</f>
        <v/>
      </c>
      <c r="T74" s="1349"/>
      <c r="U74" s="1349"/>
      <c r="V74" s="1349"/>
      <c r="W74" s="1349"/>
      <c r="X74" s="1350"/>
      <c r="Y74" s="1351" t="s">
        <v>915</v>
      </c>
      <c r="Z74" s="1352"/>
      <c r="AA74" s="1349" t="str">
        <f>IF(入力シート!F56="","",入力シート!F56&amp;入力シート!J56)</f>
        <v/>
      </c>
      <c r="AB74" s="1349"/>
      <c r="AC74" s="1349"/>
      <c r="AD74" s="1349"/>
      <c r="AE74" s="1349"/>
      <c r="AF74" s="1349"/>
      <c r="AG74" s="1349"/>
      <c r="AH74" s="1349"/>
      <c r="AI74" s="1349"/>
      <c r="AJ74" s="1349"/>
      <c r="AK74" s="1349"/>
      <c r="AL74" s="1349"/>
      <c r="AM74" s="1349"/>
      <c r="AN74" s="1349"/>
      <c r="AO74" s="1349"/>
      <c r="AP74" s="788"/>
      <c r="AQ74" s="788"/>
      <c r="AR74" s="788"/>
      <c r="AS74" s="972" t="s">
        <v>376</v>
      </c>
    </row>
    <row r="75" spans="2:45" ht="30" customHeight="1" collapsed="1">
      <c r="AS75" s="972" t="s">
        <v>990</v>
      </c>
    </row>
    <row r="76" spans="2:45" ht="30" hidden="1" customHeight="1" outlineLevel="1">
      <c r="B76" s="803"/>
      <c r="C76" s="804"/>
      <c r="D76" s="804"/>
      <c r="E76" s="804"/>
      <c r="F76" s="805" t="s">
        <v>918</v>
      </c>
      <c r="G76" s="805"/>
      <c r="H76" s="805"/>
      <c r="I76" s="805"/>
      <c r="J76" s="805"/>
      <c r="K76" s="1344" t="s">
        <v>992</v>
      </c>
      <c r="L76" s="1344"/>
      <c r="M76" s="1344"/>
      <c r="N76" s="1344"/>
      <c r="O76" s="1344"/>
      <c r="P76" s="1344"/>
      <c r="Q76" s="1345" t="str">
        <f>IF(入力シート!F66="","",入力シート!F66)</f>
        <v/>
      </c>
      <c r="R76" s="1345"/>
      <c r="S76" s="1345"/>
      <c r="T76" s="1345"/>
      <c r="U76" s="1345"/>
      <c r="V76" s="1345"/>
      <c r="W76" s="1345"/>
      <c r="X76" s="1345"/>
      <c r="Y76" s="1345"/>
      <c r="Z76" s="1345"/>
      <c r="AA76" s="1345"/>
      <c r="AB76" s="1345"/>
      <c r="AC76" s="1345"/>
      <c r="AD76" s="1345"/>
      <c r="AE76" s="1345"/>
      <c r="AF76" s="1345"/>
      <c r="AG76" s="1345"/>
      <c r="AH76" s="1345"/>
      <c r="AI76" s="1345"/>
      <c r="AJ76" s="1345"/>
      <c r="AK76" s="1345"/>
      <c r="AL76" s="1345"/>
      <c r="AM76" s="1345"/>
      <c r="AN76" s="1345"/>
      <c r="AO76" s="1345"/>
      <c r="AP76" s="788"/>
      <c r="AQ76" s="788"/>
      <c r="AR76" s="788"/>
    </row>
    <row r="77" spans="2:45" ht="30" hidden="1" customHeight="1" outlineLevel="1">
      <c r="B77" s="803"/>
      <c r="C77" s="804"/>
      <c r="D77" s="804"/>
      <c r="E77" s="804"/>
      <c r="F77" s="805"/>
      <c r="G77" s="805"/>
      <c r="H77" s="805"/>
      <c r="I77" s="805"/>
      <c r="J77" s="805"/>
      <c r="K77" s="1344" t="s">
        <v>913</v>
      </c>
      <c r="L77" s="1344"/>
      <c r="M77" s="1344"/>
      <c r="N77" s="1344"/>
      <c r="O77" s="1344"/>
      <c r="P77" s="820"/>
      <c r="Q77" s="1346" t="s">
        <v>914</v>
      </c>
      <c r="R77" s="1347"/>
      <c r="S77" s="1348" t="str">
        <f>IF(入力シート!F67="","",入力シート!F67)</f>
        <v/>
      </c>
      <c r="T77" s="1349"/>
      <c r="U77" s="1349"/>
      <c r="V77" s="1349"/>
      <c r="W77" s="1349"/>
      <c r="X77" s="1350"/>
      <c r="Y77" s="1351" t="s">
        <v>915</v>
      </c>
      <c r="Z77" s="1352"/>
      <c r="AA77" s="1349" t="str">
        <f>IF(入力シート!F69="","",入力シート!F69&amp;入力シート!J69)</f>
        <v/>
      </c>
      <c r="AB77" s="1349"/>
      <c r="AC77" s="1349"/>
      <c r="AD77" s="1349"/>
      <c r="AE77" s="1349"/>
      <c r="AF77" s="1349"/>
      <c r="AG77" s="1349"/>
      <c r="AH77" s="1349"/>
      <c r="AI77" s="1349"/>
      <c r="AJ77" s="1349"/>
      <c r="AK77" s="1349"/>
      <c r="AL77" s="1349"/>
      <c r="AM77" s="1349"/>
      <c r="AN77" s="1349"/>
      <c r="AO77" s="1349"/>
      <c r="AP77" s="788"/>
      <c r="AQ77" s="788"/>
      <c r="AR77" s="788"/>
      <c r="AS77" s="972" t="s">
        <v>376</v>
      </c>
    </row>
    <row r="78" spans="2:45" ht="18" customHeight="1" collapsed="1"/>
  </sheetData>
  <sheetProtection algorithmName="SHA-512" hashValue="Z23RKX3+Gptlo7Sfg+Ume4g6i2MnzQkvAEPrI/Bh5YfERwmlomMlAQc6yg0/oDKuBvs5e0VgMvZo5b0KW51D+w==" saltValue="w0ULLe0js7VMchrdhjPtZA==" spinCount="100000" sheet="1" formatCells="0" formatRows="0" insertRows="0" deleteRows="0" selectLockedCells="1" autoFilter="0" pivotTables="0"/>
  <mergeCells count="63">
    <mergeCell ref="K76:P76"/>
    <mergeCell ref="Q76:AO76"/>
    <mergeCell ref="K77:O77"/>
    <mergeCell ref="Q77:R77"/>
    <mergeCell ref="S77:X77"/>
    <mergeCell ref="Y77:Z77"/>
    <mergeCell ref="AA77:AO77"/>
    <mergeCell ref="K73:P73"/>
    <mergeCell ref="Q73:AO73"/>
    <mergeCell ref="K74:O74"/>
    <mergeCell ref="Q74:R74"/>
    <mergeCell ref="S74:X74"/>
    <mergeCell ref="Y74:Z74"/>
    <mergeCell ref="AA74:AO74"/>
    <mergeCell ref="K70:P70"/>
    <mergeCell ref="Q70:AO70"/>
    <mergeCell ref="K71:O71"/>
    <mergeCell ref="Q71:R71"/>
    <mergeCell ref="S71:X71"/>
    <mergeCell ref="Y71:Z71"/>
    <mergeCell ref="AA71:AO71"/>
    <mergeCell ref="K67:P67"/>
    <mergeCell ref="Q67:AO67"/>
    <mergeCell ref="K68:O68"/>
    <mergeCell ref="Q68:R68"/>
    <mergeCell ref="S68:X68"/>
    <mergeCell ref="Y68:Z68"/>
    <mergeCell ref="AA68:AO68"/>
    <mergeCell ref="B63:AR63"/>
    <mergeCell ref="AH65:AO65"/>
    <mergeCell ref="B3:AR3"/>
    <mergeCell ref="AL4:AM4"/>
    <mergeCell ref="AO4:AP4"/>
    <mergeCell ref="B5:N5"/>
    <mergeCell ref="B6:N6"/>
    <mergeCell ref="B7:AR8"/>
    <mergeCell ref="B9:AR9"/>
    <mergeCell ref="D18:AR18"/>
    <mergeCell ref="D21:AR21"/>
    <mergeCell ref="D24:AR24"/>
    <mergeCell ref="D27:AR27"/>
    <mergeCell ref="D46:AR46"/>
    <mergeCell ref="D49:AR49"/>
    <mergeCell ref="D28:AR28"/>
    <mergeCell ref="B10:AR10"/>
    <mergeCell ref="D13:AR13"/>
    <mergeCell ref="D34:AR34"/>
    <mergeCell ref="D35:AR35"/>
    <mergeCell ref="D38:AR38"/>
    <mergeCell ref="D45:AR45"/>
    <mergeCell ref="D14:AR14"/>
    <mergeCell ref="D15:AR15"/>
    <mergeCell ref="D31:AR31"/>
    <mergeCell ref="D32:AR32"/>
    <mergeCell ref="D33:AR33"/>
    <mergeCell ref="D42:AR42"/>
    <mergeCell ref="D39:AR39"/>
    <mergeCell ref="D50:AR50"/>
    <mergeCell ref="D56:AR56"/>
    <mergeCell ref="D57:AR57"/>
    <mergeCell ref="D58:AR58"/>
    <mergeCell ref="D59:AR59"/>
    <mergeCell ref="D53:AR53"/>
  </mergeCells>
  <phoneticPr fontId="22"/>
  <conditionalFormatting sqref="B3 B10:AS12 B13:D13 AS13:AS15 B14:C15 B16:AS17 B18:D18 AS18 B19:AS20 B21:D21 AS21 B22:AS23 B24:D24 AS24 B25:AS26 B27:D27 AS27:AS28 B28:C28 B29:AS30 B31:D31 AS31:AS35 B32:C34 B35:D35 B36:AS37 B38:D38 AS38:AS39 B39:C39 B40:AS41 B42:D42 AS42 B43:AS44 B45:D45 AS45:AS46 B46:C46 B47:AS48 B49:D49 AS49:AS50 B50:C50 B51:AS52 B53:D53 AS53 B54:AS55 B56:D56 AS56:AS59 B57:C59 B60:AS63">
    <cfRule type="expression" priority="23">
      <formula>CELL("protect",B3)=0</formula>
    </cfRule>
  </conditionalFormatting>
  <conditionalFormatting sqref="B67:P68 AP67:AR68">
    <cfRule type="expression" priority="22">
      <formula>CELL("protect",B67)=0</formula>
    </cfRule>
  </conditionalFormatting>
  <conditionalFormatting sqref="B70:P71 AP70:AR71">
    <cfRule type="expression" priority="20">
      <formula>CELL("protect",B70)=0</formula>
    </cfRule>
  </conditionalFormatting>
  <conditionalFormatting sqref="B73:P74 AP73:AR74">
    <cfRule type="expression" priority="15">
      <formula>CELL("protect",B73)=0</formula>
    </cfRule>
  </conditionalFormatting>
  <conditionalFormatting sqref="B76:P77 AP76:AR77">
    <cfRule type="expression" priority="13">
      <formula>CELL("protect",B76)=0</formula>
    </cfRule>
  </conditionalFormatting>
  <conditionalFormatting sqref="B69:AC69 AR69">
    <cfRule type="expression" priority="21">
      <formula>CELL("protect",B69)=0</formula>
    </cfRule>
  </conditionalFormatting>
  <conditionalFormatting sqref="Q68">
    <cfRule type="containsBlanks" dxfId="567" priority="8">
      <formula>LEN(TRIM(Q68))=0</formula>
    </cfRule>
  </conditionalFormatting>
  <conditionalFormatting sqref="Q71">
    <cfRule type="containsBlanks" dxfId="566" priority="6">
      <formula>LEN(TRIM(Q71))=0</formula>
    </cfRule>
  </conditionalFormatting>
  <conditionalFormatting sqref="Q74">
    <cfRule type="containsBlanks" dxfId="565" priority="4">
      <formula>LEN(TRIM(Q74))=0</formula>
    </cfRule>
  </conditionalFormatting>
  <conditionalFormatting sqref="Q77">
    <cfRule type="containsBlanks" dxfId="564" priority="2">
      <formula>LEN(TRIM(Q77))=0</formula>
    </cfRule>
  </conditionalFormatting>
  <conditionalFormatting sqref="Y68">
    <cfRule type="containsBlanks" dxfId="563" priority="7">
      <formula>LEN(TRIM(Y68))=0</formula>
    </cfRule>
  </conditionalFormatting>
  <conditionalFormatting sqref="Y71">
    <cfRule type="containsBlanks" dxfId="562" priority="5">
      <formula>LEN(TRIM(Y71))=0</formula>
    </cfRule>
  </conditionalFormatting>
  <conditionalFormatting sqref="Y74">
    <cfRule type="containsBlanks" dxfId="561" priority="3">
      <formula>LEN(TRIM(Y74))=0</formula>
    </cfRule>
  </conditionalFormatting>
  <conditionalFormatting sqref="Y77">
    <cfRule type="containsBlanks" dxfId="560" priority="1">
      <formula>LEN(TRIM(Y77))=0</formula>
    </cfRule>
  </conditionalFormatting>
  <conditionalFormatting sqref="AS3 B4:AK4 AN4 AQ4:AS4 Q5:AS6 B7 AS7:AS9 B9 AR64:AS64 B64:AC66 AR65:AR66 B72:AR72 B75:AR75 B78:AR78 B79:AS1048576">
    <cfRule type="expression" priority="24">
      <formula>CELL("protect",B3)=0</formula>
    </cfRule>
  </conditionalFormatting>
  <dataValidations count="2">
    <dataValidation imeMode="hiragana" allowBlank="1" showInputMessage="1" showErrorMessage="1" sqref="Q67 Q73 Q70 Q76" xr:uid="{0C23781F-41F2-4FB6-A2EA-DB4A4AC7A82D}"/>
    <dataValidation imeMode="disabled" allowBlank="1" showInputMessage="1" showErrorMessage="1" sqref="AF65:AH65" xr:uid="{A05C956C-873D-427A-8266-8BA47AC8B5FF}"/>
  </dataValidations>
  <printOptions horizontalCentered="1"/>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明朝,標準"&amp;8&amp;K01+018R6高層ZEH-M_ver.1.1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sheetPr>
    <outlinePr summaryBelow="0"/>
  </sheetPr>
  <dimension ref="A1:AW107"/>
  <sheetViews>
    <sheetView showGridLines="0" showZeros="0" view="pageBreakPreview" topLeftCell="B1" zoomScale="85" zoomScaleNormal="55" zoomScaleSheetLayoutView="85" workbookViewId="0">
      <selection activeCell="D16" sqref="D16:J16"/>
    </sheetView>
  </sheetViews>
  <sheetFormatPr defaultColWidth="3" defaultRowHeight="18" customHeight="1" outlineLevelRow="1"/>
  <cols>
    <col min="1" max="1" width="5.58203125" style="786" hidden="1" customWidth="1"/>
    <col min="2" max="4" width="3" style="786" customWidth="1"/>
    <col min="5" max="6" width="3" style="796" customWidth="1"/>
    <col min="7" max="8" width="3" style="808" customWidth="1"/>
    <col min="9" max="44" width="3" style="786" customWidth="1"/>
    <col min="45" max="45" width="3" style="787"/>
    <col min="46" max="48" width="3" style="786"/>
    <col min="49" max="49" width="3" style="974"/>
    <col min="50" max="16384" width="3" style="786"/>
  </cols>
  <sheetData>
    <row r="1" spans="1:49" s="783" customFormat="1" ht="21">
      <c r="A1" s="781"/>
      <c r="B1" s="195" t="s">
        <v>799</v>
      </c>
      <c r="C1" s="782"/>
      <c r="D1" s="782"/>
      <c r="E1" s="782"/>
      <c r="F1" s="782"/>
      <c r="G1" s="782"/>
      <c r="H1" s="782"/>
      <c r="AE1" s="784"/>
      <c r="AS1" s="785"/>
      <c r="AW1" s="205"/>
    </row>
    <row r="2" spans="1:49" s="783" customFormat="1" ht="21" hidden="1">
      <c r="A2" s="781"/>
      <c r="B2" s="814"/>
      <c r="C2" s="782"/>
      <c r="D2" s="782"/>
      <c r="E2" s="782"/>
      <c r="F2" s="782"/>
      <c r="G2" s="782"/>
      <c r="H2" s="782"/>
      <c r="AE2" s="784"/>
      <c r="AS2" s="785"/>
      <c r="AW2" s="205"/>
    </row>
    <row r="3" spans="1:49" ht="14">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c r="AK3" s="1340"/>
      <c r="AL3" s="1340"/>
      <c r="AM3" s="1340"/>
      <c r="AN3" s="1340"/>
      <c r="AO3" s="1340"/>
      <c r="AP3" s="1340"/>
      <c r="AQ3" s="1340"/>
      <c r="AR3" s="1340"/>
    </row>
    <row r="4" spans="1:49" ht="20.149999999999999" customHeight="1">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1"/>
      <c r="AM4" s="1341"/>
      <c r="AN4" s="791"/>
      <c r="AO4" s="1341"/>
      <c r="AP4" s="1341"/>
      <c r="AQ4" s="788"/>
      <c r="AR4" s="788"/>
    </row>
    <row r="5" spans="1:49" ht="20.149999999999999" customHeight="1">
      <c r="B5" s="1343" t="s">
        <v>861</v>
      </c>
      <c r="C5" s="1343"/>
      <c r="D5" s="1343"/>
      <c r="E5" s="1343"/>
      <c r="F5" s="1343"/>
      <c r="G5" s="1343"/>
      <c r="H5" s="1343"/>
      <c r="I5" s="1343"/>
      <c r="J5" s="1343"/>
      <c r="K5" s="1343"/>
      <c r="L5" s="1343"/>
      <c r="M5" s="1343"/>
      <c r="N5" s="1343"/>
      <c r="O5" s="1343"/>
      <c r="P5" s="1343"/>
      <c r="Q5" s="1343"/>
      <c r="R5" s="1343"/>
      <c r="S5" s="1343"/>
      <c r="T5" s="1343"/>
      <c r="U5" s="1343"/>
      <c r="V5" s="1343"/>
      <c r="W5" s="1343"/>
      <c r="X5" s="1343"/>
      <c r="Y5" s="1343"/>
      <c r="Z5" s="1343"/>
      <c r="AA5" s="1343"/>
      <c r="AB5" s="1343"/>
      <c r="AC5" s="1343"/>
      <c r="AD5" s="1343"/>
      <c r="AE5" s="1343"/>
      <c r="AF5" s="1343"/>
      <c r="AG5" s="1343"/>
      <c r="AH5" s="1343"/>
      <c r="AI5" s="1343"/>
      <c r="AJ5" s="1343"/>
      <c r="AK5" s="1343"/>
      <c r="AL5" s="1343"/>
      <c r="AM5" s="1343"/>
      <c r="AN5" s="1343"/>
      <c r="AO5" s="1343"/>
      <c r="AP5" s="1343"/>
      <c r="AQ5" s="1343"/>
      <c r="AR5" s="1343"/>
    </row>
    <row r="6" spans="1:49" ht="20.149999999999999" customHeight="1">
      <c r="B6" s="1343"/>
      <c r="C6" s="1343"/>
      <c r="D6" s="1343"/>
      <c r="E6" s="1343"/>
      <c r="F6" s="1343"/>
      <c r="G6" s="1343"/>
      <c r="H6" s="1343"/>
      <c r="I6" s="1343"/>
      <c r="J6" s="1343"/>
      <c r="K6" s="1343"/>
      <c r="L6" s="1343"/>
      <c r="M6" s="1343"/>
      <c r="N6" s="1343"/>
      <c r="O6" s="1343"/>
      <c r="P6" s="1343"/>
      <c r="Q6" s="1343"/>
      <c r="R6" s="1343"/>
      <c r="S6" s="1343"/>
      <c r="T6" s="1343"/>
      <c r="U6" s="1343"/>
      <c r="V6" s="1343"/>
      <c r="W6" s="1343"/>
      <c r="X6" s="1343"/>
      <c r="Y6" s="1343"/>
      <c r="Z6" s="1343"/>
      <c r="AA6" s="1343"/>
      <c r="AB6" s="1343"/>
      <c r="AC6" s="1343"/>
      <c r="AD6" s="1343"/>
      <c r="AE6" s="1343"/>
      <c r="AF6" s="1343"/>
      <c r="AG6" s="1343"/>
      <c r="AH6" s="1343"/>
      <c r="AI6" s="1343"/>
      <c r="AJ6" s="1343"/>
      <c r="AK6" s="1343"/>
      <c r="AL6" s="1343"/>
      <c r="AM6" s="1343"/>
      <c r="AN6" s="1343"/>
      <c r="AO6" s="1343"/>
      <c r="AP6" s="1343"/>
      <c r="AQ6" s="1343"/>
      <c r="AR6" s="1343"/>
    </row>
    <row r="7" spans="1:49" ht="20.149999999999999" customHeight="1">
      <c r="B7" s="1343"/>
      <c r="C7" s="1343"/>
      <c r="D7" s="1343"/>
      <c r="E7" s="1343"/>
      <c r="F7" s="1343"/>
      <c r="G7" s="1343"/>
      <c r="H7" s="1343"/>
      <c r="I7" s="1343"/>
      <c r="J7" s="1343"/>
      <c r="K7" s="1343"/>
      <c r="L7" s="1343"/>
      <c r="M7" s="1343"/>
      <c r="N7" s="1343"/>
      <c r="O7" s="1343"/>
      <c r="P7" s="1343"/>
      <c r="Q7" s="1343"/>
      <c r="R7" s="1343"/>
      <c r="S7" s="1343"/>
      <c r="T7" s="1343"/>
      <c r="U7" s="1343"/>
      <c r="V7" s="1343"/>
      <c r="W7" s="1343"/>
      <c r="X7" s="1343"/>
      <c r="Y7" s="1343"/>
      <c r="Z7" s="1343"/>
      <c r="AA7" s="1343"/>
      <c r="AB7" s="1343"/>
      <c r="AC7" s="1343"/>
      <c r="AD7" s="1343"/>
      <c r="AE7" s="1343"/>
      <c r="AF7" s="1343"/>
      <c r="AG7" s="1343"/>
      <c r="AH7" s="1343"/>
      <c r="AI7" s="1343"/>
      <c r="AJ7" s="1343"/>
      <c r="AK7" s="1343"/>
      <c r="AL7" s="1343"/>
      <c r="AM7" s="1343"/>
      <c r="AN7" s="1343"/>
      <c r="AO7" s="1343"/>
      <c r="AP7" s="1343"/>
      <c r="AQ7" s="1343"/>
      <c r="AR7" s="1343"/>
    </row>
    <row r="8" spans="1:49" ht="34.5" customHeight="1">
      <c r="B8" s="1337" t="s">
        <v>1222</v>
      </c>
      <c r="C8" s="1337"/>
      <c r="D8" s="1337"/>
      <c r="E8" s="1337"/>
      <c r="F8" s="1337"/>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7"/>
      <c r="AF8" s="1337"/>
      <c r="AG8" s="1337"/>
      <c r="AH8" s="1337"/>
      <c r="AI8" s="1337"/>
      <c r="AJ8" s="1337"/>
      <c r="AK8" s="1337"/>
      <c r="AL8" s="1337"/>
      <c r="AM8" s="1337"/>
      <c r="AN8" s="1337"/>
      <c r="AO8" s="1337"/>
      <c r="AP8" s="1337"/>
      <c r="AQ8" s="1337"/>
      <c r="AR8" s="1337"/>
    </row>
    <row r="9" spans="1:49" ht="13.5" customHeight="1">
      <c r="B9" s="792"/>
      <c r="C9" s="792"/>
      <c r="D9" s="792"/>
      <c r="E9" s="792"/>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row>
    <row r="10" spans="1:49" ht="17.25" customHeight="1">
      <c r="B10" s="793" t="s">
        <v>800</v>
      </c>
      <c r="C10" s="793"/>
      <c r="D10" s="794" t="s">
        <v>801</v>
      </c>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row>
    <row r="11" spans="1:49" ht="18" customHeight="1">
      <c r="B11" s="788"/>
      <c r="C11" s="793"/>
      <c r="D11" s="1363" t="s">
        <v>1223</v>
      </c>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row>
    <row r="12" spans="1:49" ht="18.75" customHeight="1">
      <c r="B12" s="788"/>
      <c r="C12" s="793"/>
      <c r="D12" s="1363" t="s">
        <v>1352</v>
      </c>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row>
    <row r="13" spans="1:49" ht="17.25" customHeight="1">
      <c r="B13" s="788"/>
      <c r="C13" s="793"/>
      <c r="D13" s="1363" t="s">
        <v>1321</v>
      </c>
      <c r="E13" s="1363"/>
      <c r="F13" s="1363"/>
      <c r="G13" s="1363"/>
      <c r="H13" s="1363"/>
      <c r="I13" s="1363"/>
      <c r="J13" s="1363"/>
      <c r="K13" s="1363"/>
      <c r="L13" s="1363"/>
      <c r="M13" s="1363"/>
      <c r="N13" s="1363"/>
      <c r="O13" s="1363"/>
      <c r="P13" s="1363"/>
      <c r="Q13" s="1363"/>
      <c r="R13" s="1363"/>
      <c r="S13" s="1363"/>
      <c r="T13" s="1363"/>
      <c r="U13" s="1363"/>
      <c r="V13" s="1363"/>
      <c r="W13" s="1363"/>
      <c r="X13" s="1363"/>
      <c r="Y13" s="1363"/>
      <c r="Z13" s="1363"/>
      <c r="AA13" s="1363"/>
      <c r="AB13" s="1363"/>
      <c r="AC13" s="1363"/>
      <c r="AD13" s="1363"/>
      <c r="AE13" s="1363"/>
      <c r="AF13" s="1363"/>
      <c r="AG13" s="1363"/>
      <c r="AH13" s="1363"/>
      <c r="AI13" s="1363"/>
      <c r="AJ13" s="1363"/>
      <c r="AK13" s="1363"/>
      <c r="AL13" s="1363"/>
      <c r="AM13" s="1363"/>
      <c r="AN13" s="1363"/>
      <c r="AO13" s="1363"/>
      <c r="AP13" s="1363"/>
      <c r="AQ13" s="1363"/>
      <c r="AR13" s="1363"/>
      <c r="AS13" s="1363"/>
      <c r="AT13" s="1363"/>
      <c r="AU13" s="1363"/>
      <c r="AV13" s="1363"/>
    </row>
    <row r="14" spans="1:49" ht="17.25" customHeight="1">
      <c r="B14" s="788"/>
      <c r="C14" s="793"/>
      <c r="D14" s="1363" t="s">
        <v>829</v>
      </c>
      <c r="E14" s="1363"/>
      <c r="F14" s="1363"/>
      <c r="G14" s="1363"/>
      <c r="H14" s="1363"/>
      <c r="I14" s="1363"/>
      <c r="J14" s="1363"/>
      <c r="K14" s="1363"/>
      <c r="L14" s="1363"/>
      <c r="M14" s="1363"/>
      <c r="N14" s="1363"/>
      <c r="O14" s="1363"/>
      <c r="P14" s="1363"/>
      <c r="Q14" s="1363"/>
      <c r="R14" s="1363"/>
      <c r="S14" s="1363"/>
      <c r="T14" s="1363"/>
      <c r="U14" s="1363"/>
      <c r="V14" s="1363"/>
      <c r="W14" s="1363"/>
      <c r="X14" s="1363"/>
      <c r="Y14" s="1363"/>
      <c r="Z14" s="1363"/>
      <c r="AA14" s="1363"/>
      <c r="AB14" s="1363"/>
      <c r="AC14" s="1363"/>
      <c r="AD14" s="1363"/>
      <c r="AE14" s="1363"/>
      <c r="AF14" s="1363"/>
      <c r="AG14" s="1363"/>
      <c r="AH14" s="1363"/>
      <c r="AI14" s="1363"/>
      <c r="AJ14" s="1363"/>
      <c r="AK14" s="1363"/>
      <c r="AL14" s="1363"/>
      <c r="AM14" s="1363"/>
      <c r="AN14" s="1363"/>
      <c r="AO14" s="1363"/>
      <c r="AP14" s="1363"/>
      <c r="AQ14" s="1363"/>
      <c r="AR14" s="1363"/>
      <c r="AS14" s="1363"/>
      <c r="AT14" s="1363"/>
      <c r="AU14" s="1363"/>
      <c r="AV14" s="1363"/>
    </row>
    <row r="15" spans="1:49" ht="17.25" customHeight="1">
      <c r="B15" s="788"/>
      <c r="C15" s="793"/>
      <c r="D15" s="1363" t="s">
        <v>1304</v>
      </c>
      <c r="E15" s="1364"/>
      <c r="F15" s="1364"/>
      <c r="G15" s="1364"/>
      <c r="H15" s="1364"/>
      <c r="I15" s="1364"/>
      <c r="J15" s="1364"/>
      <c r="K15" s="1364"/>
      <c r="L15" s="1364"/>
      <c r="M15" s="1364"/>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4"/>
      <c r="AJ15" s="1364"/>
      <c r="AK15" s="1364"/>
      <c r="AL15" s="1364"/>
      <c r="AM15" s="1364"/>
      <c r="AN15" s="1364"/>
      <c r="AO15" s="1364"/>
      <c r="AP15" s="1364"/>
      <c r="AQ15" s="1364"/>
      <c r="AR15" s="1364"/>
    </row>
    <row r="16" spans="1:49" ht="17.25" customHeight="1">
      <c r="B16" s="788"/>
      <c r="C16" s="793"/>
      <c r="D16" s="1362" t="s">
        <v>802</v>
      </c>
      <c r="E16" s="1365"/>
      <c r="F16" s="1365"/>
      <c r="G16" s="1365"/>
      <c r="H16" s="1365"/>
      <c r="I16" s="1365"/>
      <c r="J16" s="1365"/>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row>
    <row r="17" spans="1:49" s="787" customFormat="1" ht="7.5" customHeight="1">
      <c r="A17" s="786"/>
      <c r="B17" s="788"/>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c r="AW17" s="745"/>
    </row>
    <row r="18" spans="1:49" s="787" customFormat="1" ht="17.25" customHeight="1">
      <c r="A18" s="786"/>
      <c r="B18" s="793" t="s">
        <v>106</v>
      </c>
      <c r="C18" s="793"/>
      <c r="D18" s="794" t="s">
        <v>803</v>
      </c>
      <c r="E18" s="793"/>
      <c r="F18" s="793"/>
      <c r="G18" s="793"/>
      <c r="H18" s="793"/>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793"/>
      <c r="AR18" s="793"/>
      <c r="AW18" s="745"/>
    </row>
    <row r="19" spans="1:49" s="787" customFormat="1" ht="17.25" customHeight="1">
      <c r="A19" s="786"/>
      <c r="B19" s="788"/>
      <c r="C19" s="793"/>
      <c r="D19" s="793" t="s">
        <v>1224</v>
      </c>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W19" s="745"/>
    </row>
    <row r="20" spans="1:49" s="787" customFormat="1" ht="17.25" customHeight="1">
      <c r="A20" s="786"/>
      <c r="B20" s="788"/>
      <c r="C20" s="793"/>
      <c r="D20" s="793" t="s">
        <v>804</v>
      </c>
      <c r="E20" s="793"/>
      <c r="F20" s="796"/>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W20" s="745"/>
    </row>
    <row r="21" spans="1:49" s="787" customFormat="1" ht="17.25" customHeight="1">
      <c r="A21" s="786"/>
      <c r="B21" s="788"/>
      <c r="C21" s="793"/>
      <c r="D21" s="793" t="s">
        <v>862</v>
      </c>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3"/>
      <c r="AN21" s="793"/>
      <c r="AO21" s="793"/>
      <c r="AP21" s="793"/>
      <c r="AQ21" s="793"/>
      <c r="AR21" s="793"/>
      <c r="AW21" s="745"/>
    </row>
    <row r="22" spans="1:49" s="787" customFormat="1" ht="17.25" customHeight="1">
      <c r="A22" s="786"/>
      <c r="B22" s="788"/>
      <c r="C22" s="793"/>
      <c r="D22" s="793" t="s">
        <v>1333</v>
      </c>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W22" s="745"/>
    </row>
    <row r="23" spans="1:49" s="787" customFormat="1" ht="17.25" customHeight="1">
      <c r="A23" s="786"/>
      <c r="B23" s="788"/>
      <c r="C23" s="793"/>
      <c r="D23" s="793" t="s">
        <v>863</v>
      </c>
      <c r="E23" s="793"/>
      <c r="F23" s="793"/>
      <c r="G23" s="793"/>
      <c r="H23" s="793"/>
      <c r="I23" s="793"/>
      <c r="J23" s="793"/>
      <c r="K23" s="793"/>
      <c r="L23" s="793"/>
      <c r="M23" s="793"/>
      <c r="N23" s="793"/>
      <c r="O23" s="793"/>
      <c r="P23" s="793"/>
      <c r="Q23" s="797"/>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W23" s="745"/>
    </row>
    <row r="24" spans="1:49" s="787" customFormat="1" ht="17.25" customHeight="1">
      <c r="A24" s="786"/>
      <c r="B24" s="788"/>
      <c r="C24" s="793"/>
      <c r="D24" s="793" t="s">
        <v>805</v>
      </c>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W24" s="745"/>
    </row>
    <row r="25" spans="1:49" s="787" customFormat="1" ht="7.5" customHeight="1">
      <c r="A25" s="786"/>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W25" s="745"/>
    </row>
    <row r="26" spans="1:49" s="787" customFormat="1" ht="17.25" customHeight="1">
      <c r="A26" s="786"/>
      <c r="B26" s="793" t="s">
        <v>806</v>
      </c>
      <c r="C26" s="793"/>
      <c r="D26" s="794" t="s">
        <v>826</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W26" s="745"/>
    </row>
    <row r="27" spans="1:49" s="787" customFormat="1" ht="17.25" customHeight="1">
      <c r="A27" s="786"/>
      <c r="B27" s="788"/>
      <c r="C27" s="793"/>
      <c r="D27" s="793" t="s">
        <v>1225</v>
      </c>
      <c r="E27" s="793"/>
      <c r="F27" s="793"/>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W27" s="745"/>
    </row>
    <row r="28" spans="1:49" s="787" customFormat="1" ht="17.25" customHeight="1">
      <c r="A28" s="786"/>
      <c r="B28" s="788"/>
      <c r="C28" s="793"/>
      <c r="D28" s="793" t="s">
        <v>827</v>
      </c>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W28" s="745"/>
    </row>
    <row r="29" spans="1:49" s="787" customFormat="1" ht="17.25" customHeight="1">
      <c r="A29" s="786"/>
      <c r="B29" s="788"/>
      <c r="C29" s="793"/>
      <c r="D29" s="793" t="s">
        <v>1226</v>
      </c>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W29" s="745"/>
    </row>
    <row r="30" spans="1:49" s="787" customFormat="1" ht="17.25" customHeight="1">
      <c r="A30" s="786"/>
      <c r="B30" s="788"/>
      <c r="C30" s="793"/>
      <c r="D30" s="793" t="s">
        <v>828</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W30" s="745"/>
    </row>
    <row r="31" spans="1:49" s="787" customFormat="1" ht="7.5" customHeight="1">
      <c r="A31" s="786"/>
      <c r="B31" s="788"/>
      <c r="C31" s="793"/>
      <c r="D31" s="793"/>
      <c r="E31" s="793"/>
      <c r="F31" s="793"/>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3"/>
      <c r="AN31" s="793"/>
      <c r="AO31" s="793"/>
      <c r="AP31" s="793"/>
      <c r="AQ31" s="793"/>
      <c r="AR31" s="793"/>
      <c r="AW31" s="745"/>
    </row>
    <row r="32" spans="1:49" s="787" customFormat="1" ht="17.25" customHeight="1">
      <c r="A32" s="786"/>
      <c r="B32" s="793" t="s">
        <v>830</v>
      </c>
      <c r="C32" s="793"/>
      <c r="D32" s="794" t="s">
        <v>807</v>
      </c>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793"/>
      <c r="AO32" s="793"/>
      <c r="AP32" s="793"/>
      <c r="AQ32" s="793"/>
      <c r="AR32" s="793"/>
      <c r="AW32" s="745"/>
    </row>
    <row r="33" spans="1:49" s="787" customFormat="1" ht="17.25" customHeight="1">
      <c r="A33" s="786"/>
      <c r="B33" s="788"/>
      <c r="C33" s="793"/>
      <c r="D33" s="793" t="s">
        <v>1211</v>
      </c>
      <c r="E33" s="793"/>
      <c r="F33" s="793"/>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W33" s="745"/>
    </row>
    <row r="34" spans="1:49" s="787" customFormat="1" ht="17.25" customHeight="1">
      <c r="A34" s="786"/>
      <c r="B34" s="788"/>
      <c r="C34" s="793"/>
      <c r="D34" s="793" t="s">
        <v>1210</v>
      </c>
      <c r="E34" s="793"/>
      <c r="F34" s="793"/>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793"/>
      <c r="AK34" s="793"/>
      <c r="AL34" s="793"/>
      <c r="AM34" s="793"/>
      <c r="AN34" s="793"/>
      <c r="AO34" s="793"/>
      <c r="AP34" s="793"/>
      <c r="AQ34" s="793"/>
      <c r="AR34" s="793"/>
      <c r="AW34" s="745"/>
    </row>
    <row r="35" spans="1:49" s="787" customFormat="1" ht="17.25" customHeight="1">
      <c r="A35" s="786"/>
      <c r="B35" s="788"/>
      <c r="C35" s="793"/>
      <c r="D35" s="793" t="s">
        <v>808</v>
      </c>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W35" s="745"/>
    </row>
    <row r="36" spans="1:49" s="787" customFormat="1" ht="17.25" customHeight="1">
      <c r="A36" s="786"/>
      <c r="B36" s="788"/>
      <c r="C36" s="793"/>
      <c r="D36" s="793" t="s">
        <v>864</v>
      </c>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W36" s="745"/>
    </row>
    <row r="37" spans="1:49" s="787" customFormat="1" ht="17.25" customHeight="1">
      <c r="A37" s="786"/>
      <c r="B37" s="788"/>
      <c r="C37" s="793"/>
      <c r="D37" s="793" t="s">
        <v>809</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W37" s="745"/>
    </row>
    <row r="38" spans="1:49" s="787" customFormat="1" ht="7.5" customHeight="1">
      <c r="A38" s="786"/>
      <c r="B38" s="788"/>
      <c r="C38" s="793"/>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3"/>
      <c r="AN38" s="793"/>
      <c r="AO38" s="793"/>
      <c r="AP38" s="793"/>
      <c r="AQ38" s="793"/>
      <c r="AR38" s="793"/>
      <c r="AW38" s="745"/>
    </row>
    <row r="39" spans="1:49" s="787" customFormat="1" ht="17.25" customHeight="1">
      <c r="A39" s="786"/>
      <c r="B39" s="793" t="s">
        <v>831</v>
      </c>
      <c r="C39" s="793"/>
      <c r="D39" s="794" t="s">
        <v>810</v>
      </c>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W39" s="745"/>
    </row>
    <row r="40" spans="1:49" s="787" customFormat="1" ht="17.25" customHeight="1">
      <c r="A40" s="786"/>
      <c r="B40" s="788"/>
      <c r="C40" s="793"/>
      <c r="D40" s="793" t="s">
        <v>867</v>
      </c>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W40" s="745"/>
    </row>
    <row r="41" spans="1:49" s="787" customFormat="1" ht="17.25" customHeight="1">
      <c r="A41" s="786"/>
      <c r="B41" s="788"/>
      <c r="C41" s="793"/>
      <c r="D41" s="793" t="s">
        <v>811</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W41" s="745"/>
    </row>
    <row r="42" spans="1:49" s="787" customFormat="1" ht="7.5" customHeight="1">
      <c r="A42" s="786"/>
      <c r="B42" s="788"/>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W42" s="745"/>
    </row>
    <row r="43" spans="1:49" s="787" customFormat="1" ht="17.25" customHeight="1">
      <c r="A43" s="786"/>
      <c r="B43" s="793" t="s">
        <v>832</v>
      </c>
      <c r="C43" s="793"/>
      <c r="D43" s="794" t="s">
        <v>812</v>
      </c>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W43" s="745"/>
    </row>
    <row r="44" spans="1:49" s="787" customFormat="1" ht="17.25" customHeight="1">
      <c r="A44" s="786"/>
      <c r="B44" s="788"/>
      <c r="C44" s="793"/>
      <c r="D44" s="793" t="s">
        <v>1305</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W44" s="745"/>
    </row>
    <row r="45" spans="1:49" s="787" customFormat="1" ht="17.25" customHeight="1">
      <c r="A45" s="786"/>
      <c r="B45" s="788"/>
      <c r="C45" s="793"/>
      <c r="D45" s="793" t="s">
        <v>1212</v>
      </c>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3"/>
      <c r="AL45" s="793"/>
      <c r="AM45" s="793"/>
      <c r="AN45" s="793"/>
      <c r="AO45" s="793"/>
      <c r="AP45" s="793"/>
      <c r="AQ45" s="793"/>
      <c r="AR45" s="793"/>
      <c r="AW45" s="745"/>
    </row>
    <row r="46" spans="1:49" s="787" customFormat="1" ht="17.25" customHeight="1">
      <c r="A46" s="786"/>
      <c r="B46" s="788"/>
      <c r="C46" s="793"/>
      <c r="D46" s="793" t="s">
        <v>1214</v>
      </c>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3"/>
      <c r="AL46" s="793"/>
      <c r="AM46" s="793"/>
      <c r="AN46" s="793"/>
      <c r="AO46" s="793"/>
      <c r="AP46" s="793"/>
      <c r="AQ46" s="793"/>
      <c r="AR46" s="793"/>
      <c r="AW46" s="745"/>
    </row>
    <row r="47" spans="1:49" s="787" customFormat="1" ht="17.25" customHeight="1">
      <c r="A47" s="786"/>
      <c r="B47" s="788"/>
      <c r="C47" s="793"/>
      <c r="D47" s="793" t="s">
        <v>1213</v>
      </c>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W47" s="745"/>
    </row>
    <row r="48" spans="1:49" s="787" customFormat="1" ht="17.25" customHeight="1">
      <c r="A48" s="786"/>
      <c r="B48" s="788"/>
      <c r="C48" s="793"/>
      <c r="D48" s="793" t="s">
        <v>813</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W48" s="745"/>
    </row>
    <row r="49" spans="1:49" s="787" customFormat="1" ht="17.25" customHeight="1">
      <c r="A49" s="786"/>
      <c r="B49" s="788"/>
      <c r="C49" s="793"/>
      <c r="D49" s="793" t="s">
        <v>1227</v>
      </c>
      <c r="E49" s="793"/>
      <c r="F49" s="793"/>
      <c r="G49" s="793"/>
      <c r="H49" s="793"/>
      <c r="I49" s="793"/>
      <c r="J49" s="793"/>
      <c r="K49" s="793"/>
      <c r="L49" s="793"/>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W49" s="745"/>
    </row>
    <row r="50" spans="1:49" s="787" customFormat="1" ht="17.25" customHeight="1">
      <c r="A50" s="786"/>
      <c r="B50" s="788"/>
      <c r="C50" s="793"/>
      <c r="D50" s="1361" t="s">
        <v>814</v>
      </c>
      <c r="E50" s="1362"/>
      <c r="F50" s="1362"/>
      <c r="G50" s="1362"/>
      <c r="H50" s="1362"/>
      <c r="I50" s="1362"/>
      <c r="J50" s="1362"/>
      <c r="K50" s="1362"/>
      <c r="L50" s="1362"/>
      <c r="M50" s="1362"/>
      <c r="N50" s="1362"/>
      <c r="O50" s="1362"/>
      <c r="P50" s="1362"/>
      <c r="Q50" s="1362"/>
      <c r="R50" s="1362"/>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W50" s="745"/>
    </row>
    <row r="51" spans="1:49" s="787" customFormat="1" ht="7.5" customHeight="1">
      <c r="A51" s="786"/>
      <c r="B51" s="788"/>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W51" s="745"/>
    </row>
    <row r="52" spans="1:49" s="787" customFormat="1" ht="17.25" customHeight="1">
      <c r="A52" s="786"/>
      <c r="B52" s="793" t="s">
        <v>833</v>
      </c>
      <c r="C52" s="793"/>
      <c r="D52" s="794" t="s">
        <v>815</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W52" s="745"/>
    </row>
    <row r="53" spans="1:49" s="787" customFormat="1" ht="17.25" customHeight="1">
      <c r="A53" s="786"/>
      <c r="B53" s="788"/>
      <c r="C53" s="793"/>
      <c r="D53" s="793" t="s">
        <v>816</v>
      </c>
      <c r="E53" s="793"/>
      <c r="F53" s="793"/>
      <c r="G53" s="793"/>
      <c r="H53" s="793"/>
      <c r="I53" s="793"/>
      <c r="J53" s="793"/>
      <c r="K53" s="793"/>
      <c r="L53" s="793"/>
      <c r="M53" s="793"/>
      <c r="N53" s="793"/>
      <c r="O53" s="793"/>
      <c r="P53" s="793"/>
      <c r="Q53" s="793"/>
      <c r="R53" s="793"/>
      <c r="S53" s="793"/>
      <c r="T53" s="793"/>
      <c r="U53" s="793"/>
      <c r="V53" s="793"/>
      <c r="W53" s="793"/>
      <c r="X53" s="793"/>
      <c r="Y53" s="793"/>
      <c r="Z53" s="793"/>
      <c r="AA53" s="793"/>
      <c r="AB53" s="793"/>
      <c r="AC53" s="793"/>
      <c r="AD53" s="793"/>
      <c r="AE53" s="793"/>
      <c r="AF53" s="793"/>
      <c r="AG53" s="793"/>
      <c r="AH53" s="793"/>
      <c r="AI53" s="793"/>
      <c r="AJ53" s="793"/>
      <c r="AK53" s="793"/>
      <c r="AL53" s="793"/>
      <c r="AM53" s="793"/>
      <c r="AN53" s="793"/>
      <c r="AO53" s="793"/>
      <c r="AP53" s="793"/>
      <c r="AQ53" s="793"/>
      <c r="AR53" s="793"/>
      <c r="AW53" s="745"/>
    </row>
    <row r="54" spans="1:49" s="787" customFormat="1" ht="7.5" customHeight="1">
      <c r="A54" s="786"/>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W54" s="745"/>
    </row>
    <row r="55" spans="1:49" s="787" customFormat="1" ht="17.25" customHeight="1">
      <c r="A55" s="786"/>
      <c r="B55" s="793" t="s">
        <v>834</v>
      </c>
      <c r="C55" s="793"/>
      <c r="D55" s="794" t="s">
        <v>817</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W55" s="745"/>
    </row>
    <row r="56" spans="1:49" s="787" customFormat="1" ht="17.25" customHeight="1">
      <c r="A56" s="786"/>
      <c r="B56" s="788"/>
      <c r="C56" s="793"/>
      <c r="D56" s="793" t="s">
        <v>865</v>
      </c>
      <c r="E56" s="793"/>
      <c r="F56" s="793"/>
      <c r="G56" s="793"/>
      <c r="H56" s="793"/>
      <c r="I56" s="793"/>
      <c r="J56" s="793"/>
      <c r="K56" s="793"/>
      <c r="L56" s="793"/>
      <c r="M56" s="793"/>
      <c r="N56" s="793"/>
      <c r="O56" s="793"/>
      <c r="P56" s="793"/>
      <c r="Q56" s="793"/>
      <c r="R56" s="793"/>
      <c r="S56" s="793"/>
      <c r="T56" s="793"/>
      <c r="U56" s="793"/>
      <c r="V56" s="793"/>
      <c r="W56" s="793"/>
      <c r="X56" s="793"/>
      <c r="Y56" s="793"/>
      <c r="Z56" s="793"/>
      <c r="AA56" s="793"/>
      <c r="AB56" s="793"/>
      <c r="AC56" s="793"/>
      <c r="AD56" s="793"/>
      <c r="AE56" s="793"/>
      <c r="AF56" s="793"/>
      <c r="AG56" s="793"/>
      <c r="AH56" s="793"/>
      <c r="AI56" s="793"/>
      <c r="AJ56" s="793"/>
      <c r="AK56" s="793"/>
      <c r="AL56" s="793"/>
      <c r="AM56" s="793"/>
      <c r="AN56" s="793"/>
      <c r="AO56" s="793"/>
      <c r="AP56" s="793"/>
      <c r="AQ56" s="793"/>
      <c r="AR56" s="793"/>
      <c r="AW56" s="745"/>
    </row>
    <row r="57" spans="1:49" s="787" customFormat="1" ht="17.25" customHeight="1">
      <c r="A57" s="786"/>
      <c r="B57" s="788"/>
      <c r="C57" s="793"/>
      <c r="D57" s="793" t="s">
        <v>818</v>
      </c>
      <c r="E57" s="793"/>
      <c r="F57" s="793"/>
      <c r="G57" s="793"/>
      <c r="H57" s="793"/>
      <c r="I57" s="793"/>
      <c r="J57" s="793"/>
      <c r="K57" s="793"/>
      <c r="L57" s="793"/>
      <c r="M57" s="793"/>
      <c r="N57" s="793"/>
      <c r="O57" s="793"/>
      <c r="P57" s="793"/>
      <c r="Q57" s="793"/>
      <c r="R57" s="793"/>
      <c r="S57" s="793"/>
      <c r="T57" s="793"/>
      <c r="U57" s="793"/>
      <c r="V57" s="793"/>
      <c r="W57" s="793"/>
      <c r="X57" s="793"/>
      <c r="Y57" s="793"/>
      <c r="Z57" s="793"/>
      <c r="AA57" s="793"/>
      <c r="AB57" s="793"/>
      <c r="AC57" s="793"/>
      <c r="AD57" s="793"/>
      <c r="AE57" s="793"/>
      <c r="AF57" s="793"/>
      <c r="AG57" s="793"/>
      <c r="AH57" s="793"/>
      <c r="AI57" s="793"/>
      <c r="AJ57" s="793"/>
      <c r="AK57" s="793"/>
      <c r="AL57" s="793"/>
      <c r="AM57" s="793"/>
      <c r="AN57" s="793"/>
      <c r="AO57" s="793"/>
      <c r="AP57" s="793"/>
      <c r="AQ57" s="793"/>
      <c r="AR57" s="793"/>
      <c r="AW57" s="745"/>
    </row>
    <row r="58" spans="1:49" s="787" customFormat="1" ht="7.5" customHeight="1">
      <c r="A58" s="786"/>
      <c r="B58" s="788"/>
      <c r="C58" s="793"/>
      <c r="D58" s="793"/>
      <c r="E58" s="793"/>
      <c r="F58" s="793"/>
      <c r="G58" s="793"/>
      <c r="H58" s="793"/>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3"/>
      <c r="AG58" s="793"/>
      <c r="AH58" s="793"/>
      <c r="AI58" s="793"/>
      <c r="AJ58" s="793"/>
      <c r="AK58" s="793"/>
      <c r="AL58" s="793"/>
      <c r="AM58" s="793"/>
      <c r="AN58" s="793"/>
      <c r="AO58" s="793"/>
      <c r="AP58" s="793"/>
      <c r="AQ58" s="793"/>
      <c r="AR58" s="793"/>
      <c r="AW58" s="745"/>
    </row>
    <row r="59" spans="1:49" s="787" customFormat="1" ht="17.25" customHeight="1">
      <c r="A59" s="786"/>
      <c r="B59" s="793" t="s">
        <v>835</v>
      </c>
      <c r="C59" s="793"/>
      <c r="D59" s="794" t="s">
        <v>819</v>
      </c>
      <c r="E59" s="793"/>
      <c r="F59" s="793"/>
      <c r="G59" s="793"/>
      <c r="H59" s="793"/>
      <c r="I59" s="793"/>
      <c r="J59" s="793"/>
      <c r="K59" s="793"/>
      <c r="L59" s="793"/>
      <c r="M59" s="793"/>
      <c r="N59" s="793"/>
      <c r="O59" s="793"/>
      <c r="P59" s="793"/>
      <c r="Q59" s="793"/>
      <c r="R59" s="793"/>
      <c r="S59" s="793"/>
      <c r="T59" s="793"/>
      <c r="U59" s="793"/>
      <c r="V59" s="793"/>
      <c r="W59" s="793"/>
      <c r="X59" s="793"/>
      <c r="Y59" s="793"/>
      <c r="Z59" s="793"/>
      <c r="AA59" s="793"/>
      <c r="AB59" s="793"/>
      <c r="AC59" s="793"/>
      <c r="AD59" s="793"/>
      <c r="AE59" s="793"/>
      <c r="AF59" s="793"/>
      <c r="AG59" s="793"/>
      <c r="AH59" s="793"/>
      <c r="AI59" s="793"/>
      <c r="AJ59" s="793"/>
      <c r="AK59" s="793"/>
      <c r="AL59" s="793"/>
      <c r="AM59" s="793"/>
      <c r="AN59" s="793"/>
      <c r="AO59" s="793"/>
      <c r="AP59" s="793"/>
      <c r="AQ59" s="793"/>
      <c r="AR59" s="793"/>
      <c r="AW59" s="745"/>
    </row>
    <row r="60" spans="1:49" s="787" customFormat="1" ht="17.25" customHeight="1">
      <c r="A60" s="786"/>
      <c r="B60" s="788"/>
      <c r="C60" s="793"/>
      <c r="D60" s="793" t="s">
        <v>1228</v>
      </c>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W60" s="745"/>
    </row>
    <row r="61" spans="1:49" s="787" customFormat="1" ht="17.25" customHeight="1">
      <c r="A61" s="786"/>
      <c r="B61" s="788"/>
      <c r="C61" s="793"/>
      <c r="D61" s="793" t="s">
        <v>866</v>
      </c>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W61" s="745"/>
    </row>
    <row r="62" spans="1:49" s="787" customFormat="1" ht="17.25" customHeight="1">
      <c r="A62" s="786"/>
      <c r="B62" s="788"/>
      <c r="C62" s="793"/>
      <c r="D62" s="793" t="s">
        <v>820</v>
      </c>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W62" s="745"/>
    </row>
    <row r="63" spans="1:49" s="787" customFormat="1" ht="17.25" customHeight="1">
      <c r="A63" s="786"/>
      <c r="B63" s="788"/>
      <c r="C63" s="793"/>
      <c r="D63" s="793" t="s">
        <v>821</v>
      </c>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3"/>
      <c r="AN63" s="793"/>
      <c r="AO63" s="793"/>
      <c r="AP63" s="793"/>
      <c r="AQ63" s="793"/>
      <c r="AR63" s="793"/>
      <c r="AW63" s="745"/>
    </row>
    <row r="64" spans="1:49" s="787" customFormat="1" ht="17.25" customHeight="1">
      <c r="A64" s="786"/>
      <c r="B64" s="788"/>
      <c r="C64" s="793"/>
      <c r="D64" s="793" t="s">
        <v>822</v>
      </c>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W64" s="745"/>
    </row>
    <row r="65" spans="1:49" s="787" customFormat="1" ht="17.25" customHeight="1">
      <c r="A65" s="786"/>
      <c r="B65" s="788"/>
      <c r="C65" s="793"/>
      <c r="D65" s="793" t="s">
        <v>823</v>
      </c>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c r="AE65" s="793"/>
      <c r="AF65" s="793"/>
      <c r="AG65" s="793"/>
      <c r="AH65" s="793"/>
      <c r="AI65" s="793"/>
      <c r="AJ65" s="793"/>
      <c r="AK65" s="793"/>
      <c r="AL65" s="793"/>
      <c r="AM65" s="793"/>
      <c r="AN65" s="793"/>
      <c r="AO65" s="793"/>
      <c r="AP65" s="793"/>
      <c r="AQ65" s="793"/>
      <c r="AR65" s="793"/>
      <c r="AW65" s="745"/>
    </row>
    <row r="66" spans="1:49" s="787" customFormat="1" ht="17.25" customHeight="1">
      <c r="A66" s="786"/>
      <c r="B66" s="788"/>
      <c r="C66" s="793"/>
      <c r="D66" s="1354" t="s">
        <v>824</v>
      </c>
      <c r="E66" s="1354"/>
      <c r="F66" s="1354"/>
      <c r="G66" s="1354"/>
      <c r="H66" s="1354"/>
      <c r="I66" s="1354"/>
      <c r="J66" s="798"/>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W66" s="745"/>
    </row>
    <row r="67" spans="1:49" s="787" customFormat="1" ht="7.5" customHeight="1">
      <c r="A67" s="786"/>
      <c r="B67" s="788"/>
      <c r="C67" s="793"/>
      <c r="D67" s="793"/>
      <c r="E67" s="793"/>
      <c r="F67" s="793"/>
      <c r="G67" s="793"/>
      <c r="H67" s="793"/>
      <c r="I67" s="793"/>
      <c r="J67" s="793"/>
      <c r="K67" s="793"/>
      <c r="L67" s="793"/>
      <c r="M67" s="793"/>
      <c r="N67" s="793"/>
      <c r="O67" s="793"/>
      <c r="P67" s="793"/>
      <c r="Q67" s="793"/>
      <c r="R67" s="793"/>
      <c r="S67" s="793"/>
      <c r="T67" s="793"/>
      <c r="U67" s="793"/>
      <c r="V67" s="793"/>
      <c r="W67" s="793"/>
      <c r="X67" s="793"/>
      <c r="Y67" s="793"/>
      <c r="Z67" s="793"/>
      <c r="AA67" s="793"/>
      <c r="AB67" s="793"/>
      <c r="AC67" s="793"/>
      <c r="AD67" s="793"/>
      <c r="AE67" s="793"/>
      <c r="AF67" s="793"/>
      <c r="AG67" s="793"/>
      <c r="AH67" s="793"/>
      <c r="AI67" s="793"/>
      <c r="AJ67" s="793"/>
      <c r="AK67" s="793"/>
      <c r="AL67" s="793"/>
      <c r="AM67" s="793"/>
      <c r="AN67" s="793"/>
      <c r="AO67" s="793"/>
      <c r="AP67" s="793"/>
      <c r="AQ67" s="793"/>
      <c r="AR67" s="793"/>
      <c r="AW67" s="745"/>
    </row>
    <row r="68" spans="1:49" s="787" customFormat="1" ht="16.5" customHeight="1">
      <c r="A68" s="786"/>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W68" s="745"/>
    </row>
    <row r="69" spans="1:49" s="787" customFormat="1" ht="14">
      <c r="A69" s="786"/>
      <c r="B69" s="1338" t="s">
        <v>825</v>
      </c>
      <c r="C69" s="1338"/>
      <c r="D69" s="1338"/>
      <c r="E69" s="1338"/>
      <c r="F69" s="1338"/>
      <c r="G69" s="1338"/>
      <c r="H69" s="1338"/>
      <c r="I69" s="1338"/>
      <c r="J69" s="1338"/>
      <c r="K69" s="1338"/>
      <c r="L69" s="1338"/>
      <c r="M69" s="1338"/>
      <c r="N69" s="1338"/>
      <c r="O69" s="1338"/>
      <c r="P69" s="1338"/>
      <c r="Q69" s="1338"/>
      <c r="R69" s="1338"/>
      <c r="S69" s="1338"/>
      <c r="T69" s="1338"/>
      <c r="U69" s="1338"/>
      <c r="V69" s="1338"/>
      <c r="W69" s="1338"/>
      <c r="X69" s="1338"/>
      <c r="Y69" s="1338"/>
      <c r="Z69" s="1338"/>
      <c r="AA69" s="1338"/>
      <c r="AB69" s="1338"/>
      <c r="AC69" s="1338"/>
      <c r="AD69" s="1338"/>
      <c r="AE69" s="1338"/>
      <c r="AF69" s="1338"/>
      <c r="AG69" s="1338"/>
      <c r="AH69" s="1338"/>
      <c r="AI69" s="1338"/>
      <c r="AJ69" s="1338"/>
      <c r="AK69" s="1338"/>
      <c r="AL69" s="1338"/>
      <c r="AM69" s="1338"/>
      <c r="AN69" s="1338"/>
      <c r="AO69" s="1338"/>
      <c r="AP69" s="1338"/>
      <c r="AQ69" s="1338"/>
      <c r="AR69" s="1338"/>
      <c r="AW69" s="745"/>
    </row>
    <row r="70" spans="1:49" s="787" customFormat="1" ht="9" customHeight="1">
      <c r="A70" s="786"/>
      <c r="B70" s="799"/>
      <c r="C70" s="799"/>
      <c r="D70" s="799"/>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799"/>
      <c r="AE70" s="799"/>
      <c r="AF70" s="799"/>
      <c r="AG70" s="799"/>
      <c r="AH70" s="799"/>
      <c r="AI70" s="799"/>
      <c r="AJ70" s="799"/>
      <c r="AK70" s="799"/>
      <c r="AL70" s="799"/>
      <c r="AM70" s="799"/>
      <c r="AN70" s="799"/>
      <c r="AO70" s="799"/>
      <c r="AP70" s="799"/>
      <c r="AQ70" s="799"/>
      <c r="AR70" s="799"/>
      <c r="AW70" s="745"/>
    </row>
    <row r="71" spans="1:49" s="787" customFormat="1" ht="9" customHeight="1">
      <c r="A71" s="786"/>
      <c r="B71" s="799"/>
      <c r="C71" s="799"/>
      <c r="D71" s="799"/>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799"/>
      <c r="AK71" s="799"/>
      <c r="AL71" s="799"/>
      <c r="AM71" s="799"/>
      <c r="AN71" s="799"/>
      <c r="AO71" s="799"/>
      <c r="AP71" s="799"/>
      <c r="AQ71" s="799"/>
      <c r="AR71" s="799"/>
      <c r="AW71" s="745"/>
    </row>
    <row r="72" spans="1:49" s="787" customFormat="1" ht="30" customHeight="1">
      <c r="A72" s="786"/>
      <c r="B72" s="800"/>
      <c r="C72" s="792"/>
      <c r="D72" s="800"/>
      <c r="E72" s="800"/>
      <c r="F72" s="800"/>
      <c r="G72" s="800"/>
      <c r="H72" s="800"/>
      <c r="I72" s="800"/>
      <c r="J72" s="800"/>
      <c r="K72" s="800"/>
      <c r="L72" s="800"/>
      <c r="M72" s="800"/>
      <c r="N72" s="800"/>
      <c r="O72" s="800"/>
      <c r="P72" s="800"/>
      <c r="Q72" s="800"/>
      <c r="R72" s="800"/>
      <c r="S72" s="800"/>
      <c r="T72" s="800"/>
      <c r="U72" s="800"/>
      <c r="V72" s="800"/>
      <c r="W72" s="800"/>
      <c r="X72" s="800"/>
      <c r="Y72" s="800"/>
      <c r="Z72" s="800"/>
      <c r="AA72" s="800"/>
      <c r="AB72" s="800"/>
      <c r="AC72" s="788"/>
      <c r="AD72" s="801"/>
      <c r="AE72" s="788"/>
      <c r="AF72" s="813"/>
      <c r="AG72" s="1353" t="str">
        <f>IF(入力シート!F14="","",入力シート!F14)</f>
        <v/>
      </c>
      <c r="AH72" s="1353"/>
      <c r="AI72" s="1353"/>
      <c r="AJ72" s="1353"/>
      <c r="AK72" s="1353"/>
      <c r="AL72" s="1353"/>
      <c r="AM72" s="1353"/>
      <c r="AN72" s="1353"/>
      <c r="AO72" s="1353"/>
      <c r="AP72" s="788"/>
      <c r="AQ72" s="788"/>
      <c r="AR72" s="788"/>
      <c r="AS72" s="802"/>
      <c r="AT72" s="802"/>
      <c r="AW72" s="745"/>
    </row>
    <row r="73" spans="1:49" s="787" customFormat="1" ht="15" customHeight="1">
      <c r="A73" s="786"/>
      <c r="B73" s="800"/>
      <c r="C73" s="792"/>
      <c r="D73" s="800"/>
      <c r="E73" s="800"/>
      <c r="F73" s="800"/>
      <c r="G73" s="800"/>
      <c r="H73" s="800"/>
      <c r="I73" s="800"/>
      <c r="J73" s="800"/>
      <c r="K73" s="800"/>
      <c r="L73" s="800"/>
      <c r="M73" s="800"/>
      <c r="N73" s="800"/>
      <c r="O73" s="800"/>
      <c r="P73" s="800"/>
      <c r="Q73" s="800"/>
      <c r="R73" s="800"/>
      <c r="S73" s="800"/>
      <c r="T73" s="800"/>
      <c r="U73" s="800"/>
      <c r="V73" s="800"/>
      <c r="W73" s="800"/>
      <c r="X73" s="800"/>
      <c r="Y73" s="800"/>
      <c r="Z73" s="800"/>
      <c r="AA73" s="800"/>
      <c r="AB73" s="800"/>
      <c r="AC73" s="801"/>
      <c r="AD73" s="801"/>
      <c r="AE73" s="789"/>
      <c r="AF73" s="789"/>
      <c r="AG73" s="789"/>
      <c r="AH73" s="801"/>
      <c r="AI73" s="789"/>
      <c r="AJ73" s="789"/>
      <c r="AK73" s="789"/>
      <c r="AL73" s="801"/>
      <c r="AM73" s="789"/>
      <c r="AN73" s="789"/>
      <c r="AO73" s="789"/>
      <c r="AP73" s="801"/>
      <c r="AQ73" s="788"/>
      <c r="AR73" s="788"/>
      <c r="AW73" s="745"/>
    </row>
    <row r="74" spans="1:49" ht="30" customHeight="1">
      <c r="B74" s="803"/>
      <c r="C74" s="804"/>
      <c r="D74" s="804"/>
      <c r="E74" s="804"/>
      <c r="F74" s="805"/>
      <c r="G74" s="805"/>
      <c r="H74" s="805"/>
      <c r="I74" s="805"/>
      <c r="J74" s="3" t="s">
        <v>2</v>
      </c>
      <c r="K74" s="805"/>
      <c r="L74" s="805"/>
      <c r="M74" s="805"/>
      <c r="N74" s="805" t="s">
        <v>995</v>
      </c>
      <c r="O74" s="805"/>
      <c r="P74" s="805"/>
      <c r="Q74" s="820"/>
      <c r="R74" s="820"/>
      <c r="S74" s="1355" t="str">
        <f>様式第1_交付申請書!G11</f>
        <v/>
      </c>
      <c r="T74" s="1355"/>
      <c r="U74" s="1355"/>
      <c r="V74" s="1355"/>
      <c r="W74" s="1355"/>
      <c r="X74" s="1355"/>
      <c r="Y74" s="1355"/>
      <c r="Z74" s="1355"/>
      <c r="AA74" s="1355"/>
      <c r="AB74" s="1355"/>
      <c r="AC74" s="1355"/>
      <c r="AD74" s="1355"/>
      <c r="AE74" s="1355"/>
      <c r="AF74" s="1355"/>
      <c r="AG74" s="1355"/>
      <c r="AH74" s="1355"/>
      <c r="AI74" s="1355"/>
      <c r="AJ74" s="1355"/>
      <c r="AK74" s="1355"/>
      <c r="AL74" s="1355"/>
      <c r="AM74" s="1355"/>
      <c r="AN74" s="1355"/>
      <c r="AO74" s="1355"/>
      <c r="AP74" s="788"/>
      <c r="AQ74" s="788"/>
      <c r="AR74" s="788"/>
    </row>
    <row r="75" spans="1:49" ht="30" customHeight="1">
      <c r="B75" s="803"/>
      <c r="C75" s="804"/>
      <c r="D75" s="804"/>
      <c r="E75" s="804"/>
      <c r="F75" s="805"/>
      <c r="G75" s="805"/>
      <c r="H75" s="805"/>
      <c r="I75" s="805"/>
      <c r="J75" s="3"/>
      <c r="K75" s="806"/>
      <c r="L75" s="806"/>
      <c r="M75" s="806"/>
      <c r="N75" s="806" t="s">
        <v>840</v>
      </c>
      <c r="O75" s="806"/>
      <c r="P75" s="806"/>
      <c r="Q75" s="807"/>
      <c r="R75" s="807"/>
      <c r="S75" s="1356" t="s">
        <v>889</v>
      </c>
      <c r="T75" s="1356"/>
      <c r="U75" s="1357" t="str">
        <f>様式第1_交付申請書!G12</f>
        <v/>
      </c>
      <c r="V75" s="1358"/>
      <c r="W75" s="1358"/>
      <c r="X75" s="1358"/>
      <c r="Y75" s="1358"/>
      <c r="Z75" s="1358"/>
      <c r="AA75" s="1359" t="s">
        <v>890</v>
      </c>
      <c r="AB75" s="1360"/>
      <c r="AC75" s="1348" t="str">
        <f>様式第1_交付申請書!J12</f>
        <v/>
      </c>
      <c r="AD75" s="1349"/>
      <c r="AE75" s="1349"/>
      <c r="AF75" s="1349"/>
      <c r="AG75" s="1349"/>
      <c r="AH75" s="1349"/>
      <c r="AI75" s="1349"/>
      <c r="AJ75" s="1349"/>
      <c r="AK75" s="1349"/>
      <c r="AL75" s="1349"/>
      <c r="AM75" s="1349"/>
      <c r="AN75" s="1349"/>
      <c r="AO75" s="1349"/>
      <c r="AP75" s="788"/>
      <c r="AQ75" s="788"/>
      <c r="AR75" s="788"/>
      <c r="AT75" s="787"/>
    </row>
    <row r="76" spans="1:49" ht="18" customHeight="1" collapsed="1">
      <c r="B76" s="803"/>
      <c r="C76" s="804"/>
      <c r="D76" s="804"/>
      <c r="E76" s="804"/>
      <c r="F76" s="805"/>
      <c r="G76" s="805"/>
      <c r="H76" s="805"/>
      <c r="I76" s="805"/>
      <c r="J76" s="3"/>
      <c r="K76" s="806"/>
      <c r="L76" s="806"/>
      <c r="M76" s="806"/>
      <c r="N76" s="806"/>
      <c r="O76" s="806"/>
      <c r="P76" s="806"/>
      <c r="Q76" s="807"/>
      <c r="R76" s="807"/>
      <c r="S76" s="821"/>
      <c r="T76" s="822"/>
      <c r="U76" s="823"/>
      <c r="V76" s="824"/>
      <c r="W76" s="824"/>
      <c r="X76" s="824"/>
      <c r="Y76" s="824"/>
      <c r="Z76" s="824"/>
      <c r="AA76" s="824"/>
      <c r="AB76" s="824"/>
      <c r="AC76" s="824"/>
      <c r="AD76" s="824"/>
      <c r="AE76" s="824"/>
      <c r="AF76" s="824"/>
      <c r="AG76" s="824"/>
      <c r="AH76" s="824"/>
      <c r="AI76" s="824"/>
      <c r="AJ76" s="824"/>
      <c r="AK76" s="824"/>
      <c r="AL76" s="824"/>
      <c r="AM76" s="824"/>
      <c r="AN76" s="824"/>
      <c r="AO76" s="824"/>
      <c r="AP76" s="788"/>
      <c r="AQ76" s="788"/>
      <c r="AR76" s="788"/>
      <c r="AT76" s="787"/>
      <c r="AW76" s="972" t="s">
        <v>994</v>
      </c>
    </row>
    <row r="77" spans="1:49" ht="30" hidden="1" customHeight="1" outlineLevel="1">
      <c r="B77" s="803"/>
      <c r="C77" s="804"/>
      <c r="D77" s="804"/>
      <c r="E77" s="804"/>
      <c r="F77" s="805"/>
      <c r="G77" s="805"/>
      <c r="H77" s="805"/>
      <c r="I77" s="805"/>
      <c r="J77" s="3" t="s">
        <v>14</v>
      </c>
      <c r="K77" s="805"/>
      <c r="L77" s="805"/>
      <c r="M77" s="805"/>
      <c r="N77" s="805" t="s">
        <v>995</v>
      </c>
      <c r="O77" s="805"/>
      <c r="P77" s="805"/>
      <c r="Q77" s="820"/>
      <c r="R77" s="820"/>
      <c r="S77" s="1355" t="str">
        <f>IF(入力シート!F40="","",入力シート!F40)</f>
        <v/>
      </c>
      <c r="T77" s="1355"/>
      <c r="U77" s="1355"/>
      <c r="V77" s="1355"/>
      <c r="W77" s="1355"/>
      <c r="X77" s="1355"/>
      <c r="Y77" s="1355"/>
      <c r="Z77" s="1355"/>
      <c r="AA77" s="1355"/>
      <c r="AB77" s="1355"/>
      <c r="AC77" s="1355"/>
      <c r="AD77" s="1355"/>
      <c r="AE77" s="1355"/>
      <c r="AF77" s="1355"/>
      <c r="AG77" s="1355"/>
      <c r="AH77" s="1355"/>
      <c r="AI77" s="1355"/>
      <c r="AJ77" s="1355"/>
      <c r="AK77" s="1355"/>
      <c r="AL77" s="1355"/>
      <c r="AM77" s="1355"/>
      <c r="AN77" s="1355"/>
      <c r="AO77" s="1355"/>
      <c r="AP77" s="788"/>
      <c r="AQ77" s="788"/>
      <c r="AR77" s="788"/>
      <c r="AT77" s="787"/>
    </row>
    <row r="78" spans="1:49" ht="28.5" hidden="1" customHeight="1" outlineLevel="1">
      <c r="B78" s="809"/>
      <c r="C78" s="809"/>
      <c r="D78" s="809"/>
      <c r="E78" s="809"/>
      <c r="F78" s="809"/>
      <c r="G78" s="809"/>
      <c r="H78" s="809"/>
      <c r="I78" s="809"/>
      <c r="J78" s="3"/>
      <c r="K78" s="809"/>
      <c r="L78" s="809"/>
      <c r="M78" s="809"/>
      <c r="N78" s="806" t="s">
        <v>840</v>
      </c>
      <c r="O78" s="806"/>
      <c r="P78" s="806"/>
      <c r="Q78" s="807"/>
      <c r="R78" s="807"/>
      <c r="S78" s="1356" t="s">
        <v>889</v>
      </c>
      <c r="T78" s="1356"/>
      <c r="U78" s="1357" t="str">
        <f>IF(入力シート!F41="","",入力シート!F41)</f>
        <v/>
      </c>
      <c r="V78" s="1358"/>
      <c r="W78" s="1358"/>
      <c r="X78" s="1358"/>
      <c r="Y78" s="1358"/>
      <c r="Z78" s="1366"/>
      <c r="AA78" s="1359" t="s">
        <v>890</v>
      </c>
      <c r="AB78" s="1360"/>
      <c r="AC78" s="1349" t="str">
        <f>IF(入力シート!F43="","",入力シート!F43&amp;入力シート!J43)</f>
        <v/>
      </c>
      <c r="AD78" s="1349"/>
      <c r="AE78" s="1349"/>
      <c r="AF78" s="1349"/>
      <c r="AG78" s="1349"/>
      <c r="AH78" s="1349"/>
      <c r="AI78" s="1349"/>
      <c r="AJ78" s="1349"/>
      <c r="AK78" s="1349"/>
      <c r="AL78" s="1349"/>
      <c r="AM78" s="1349"/>
      <c r="AN78" s="1349"/>
      <c r="AO78" s="1349"/>
      <c r="AP78" s="788"/>
      <c r="AQ78" s="809"/>
      <c r="AR78" s="809"/>
      <c r="AS78" s="802"/>
    </row>
    <row r="79" spans="1:49" ht="18" customHeight="1" collapsed="1">
      <c r="B79" s="809"/>
      <c r="C79" s="809"/>
      <c r="D79" s="809"/>
      <c r="E79" s="809"/>
      <c r="F79" s="809"/>
      <c r="G79" s="809"/>
      <c r="H79" s="809"/>
      <c r="I79" s="809"/>
      <c r="J79" s="3"/>
      <c r="K79" s="809"/>
      <c r="L79" s="809"/>
      <c r="M79" s="809"/>
      <c r="N79" s="809"/>
      <c r="O79" s="809"/>
      <c r="P79" s="809"/>
      <c r="Q79" s="809"/>
      <c r="R79" s="809"/>
      <c r="S79" s="809"/>
      <c r="T79" s="809"/>
      <c r="U79" s="809"/>
      <c r="V79" s="809"/>
      <c r="W79" s="809"/>
      <c r="X79" s="809"/>
      <c r="Y79" s="809"/>
      <c r="Z79" s="809"/>
      <c r="AA79" s="809"/>
      <c r="AB79" s="809"/>
      <c r="AC79" s="809"/>
      <c r="AD79" s="809"/>
      <c r="AE79" s="809"/>
      <c r="AF79" s="809"/>
      <c r="AG79" s="809"/>
      <c r="AH79" s="809"/>
      <c r="AI79" s="809"/>
      <c r="AJ79" s="809"/>
      <c r="AK79" s="809"/>
      <c r="AL79" s="809"/>
      <c r="AM79" s="809"/>
      <c r="AN79" s="809"/>
      <c r="AO79" s="809"/>
      <c r="AP79" s="809"/>
      <c r="AQ79" s="809"/>
      <c r="AR79" s="809"/>
      <c r="AS79" s="802"/>
      <c r="AT79" s="802"/>
      <c r="AW79" s="972" t="s">
        <v>994</v>
      </c>
    </row>
    <row r="80" spans="1:49" ht="31.5" hidden="1" customHeight="1" outlineLevel="1">
      <c r="B80" s="809"/>
      <c r="C80" s="809"/>
      <c r="D80" s="809"/>
      <c r="E80" s="809"/>
      <c r="F80" s="809"/>
      <c r="G80" s="809"/>
      <c r="H80" s="809"/>
      <c r="I80" s="809"/>
      <c r="J80" s="3" t="s">
        <v>342</v>
      </c>
      <c r="K80" s="809"/>
      <c r="L80" s="809"/>
      <c r="M80" s="809"/>
      <c r="N80" s="805" t="s">
        <v>995</v>
      </c>
      <c r="O80" s="805"/>
      <c r="P80" s="805"/>
      <c r="Q80" s="820"/>
      <c r="R80" s="820"/>
      <c r="S80" s="1355" t="str">
        <f>IF(入力シート!F53="","",入力シート!F53)</f>
        <v/>
      </c>
      <c r="T80" s="1355"/>
      <c r="U80" s="1355"/>
      <c r="V80" s="1355"/>
      <c r="W80" s="1355"/>
      <c r="X80" s="1355"/>
      <c r="Y80" s="1355"/>
      <c r="Z80" s="1355"/>
      <c r="AA80" s="1355"/>
      <c r="AB80" s="1355"/>
      <c r="AC80" s="1355"/>
      <c r="AD80" s="1355"/>
      <c r="AE80" s="1355"/>
      <c r="AF80" s="1355"/>
      <c r="AG80" s="1355"/>
      <c r="AH80" s="1355"/>
      <c r="AI80" s="1355"/>
      <c r="AJ80" s="1355"/>
      <c r="AK80" s="1355"/>
      <c r="AL80" s="1355"/>
      <c r="AM80" s="1355"/>
      <c r="AN80" s="1355"/>
      <c r="AO80" s="1355"/>
      <c r="AP80" s="788"/>
      <c r="AQ80" s="809"/>
      <c r="AR80" s="809"/>
      <c r="AS80" s="802"/>
      <c r="AT80" s="802"/>
    </row>
    <row r="81" spans="1:49" ht="30" hidden="1" customHeight="1" outlineLevel="1">
      <c r="B81" s="809"/>
      <c r="C81" s="809"/>
      <c r="D81" s="809"/>
      <c r="E81" s="809"/>
      <c r="F81" s="809"/>
      <c r="G81" s="809"/>
      <c r="H81" s="809"/>
      <c r="I81" s="809"/>
      <c r="J81" s="3"/>
      <c r="K81" s="809"/>
      <c r="L81" s="809"/>
      <c r="M81" s="809"/>
      <c r="N81" s="806" t="s">
        <v>840</v>
      </c>
      <c r="O81" s="806"/>
      <c r="P81" s="806"/>
      <c r="Q81" s="807"/>
      <c r="R81" s="807"/>
      <c r="S81" s="1356" t="s">
        <v>889</v>
      </c>
      <c r="T81" s="1356"/>
      <c r="U81" s="1357" t="str">
        <f>IF(入力シート!F54="","",入力シート!F54)</f>
        <v/>
      </c>
      <c r="V81" s="1358"/>
      <c r="W81" s="1358"/>
      <c r="X81" s="1358"/>
      <c r="Y81" s="1358"/>
      <c r="Z81" s="1366"/>
      <c r="AA81" s="1359" t="s">
        <v>890</v>
      </c>
      <c r="AB81" s="1360"/>
      <c r="AC81" s="1349" t="str">
        <f>IF(入力シート!F56="","",入力シート!F56&amp;入力シート!J56)</f>
        <v/>
      </c>
      <c r="AD81" s="1349"/>
      <c r="AE81" s="1349"/>
      <c r="AF81" s="1349"/>
      <c r="AG81" s="1349"/>
      <c r="AH81" s="1349"/>
      <c r="AI81" s="1349"/>
      <c r="AJ81" s="1349"/>
      <c r="AK81" s="1349"/>
      <c r="AL81" s="1349"/>
      <c r="AM81" s="1349"/>
      <c r="AN81" s="1349"/>
      <c r="AO81" s="1349"/>
      <c r="AP81" s="788"/>
      <c r="AQ81" s="809"/>
      <c r="AR81" s="809"/>
      <c r="AS81" s="802"/>
      <c r="AT81" s="802"/>
    </row>
    <row r="82" spans="1:49" ht="18" customHeight="1" collapsed="1">
      <c r="B82" s="809"/>
      <c r="C82" s="809"/>
      <c r="D82" s="809"/>
      <c r="E82" s="809"/>
      <c r="F82" s="809"/>
      <c r="G82" s="809"/>
      <c r="H82" s="809"/>
      <c r="I82" s="809"/>
      <c r="J82" s="3"/>
      <c r="K82" s="809"/>
      <c r="L82" s="809"/>
      <c r="M82" s="809"/>
      <c r="N82" s="809"/>
      <c r="O82" s="809"/>
      <c r="P82" s="809"/>
      <c r="Q82" s="809"/>
      <c r="R82" s="809"/>
      <c r="S82" s="809"/>
      <c r="T82" s="809"/>
      <c r="U82" s="809"/>
      <c r="V82" s="809"/>
      <c r="W82" s="809"/>
      <c r="X82" s="809"/>
      <c r="Y82" s="809"/>
      <c r="Z82" s="809"/>
      <c r="AA82" s="809"/>
      <c r="AB82" s="809"/>
      <c r="AC82" s="809"/>
      <c r="AD82" s="809"/>
      <c r="AE82" s="809"/>
      <c r="AF82" s="809"/>
      <c r="AG82" s="809"/>
      <c r="AH82" s="809"/>
      <c r="AI82" s="809"/>
      <c r="AJ82" s="809"/>
      <c r="AK82" s="809"/>
      <c r="AL82" s="809"/>
      <c r="AM82" s="809"/>
      <c r="AN82" s="809"/>
      <c r="AO82" s="809"/>
      <c r="AP82" s="809"/>
      <c r="AQ82" s="809"/>
      <c r="AR82" s="809"/>
      <c r="AS82" s="802"/>
      <c r="AT82" s="802"/>
      <c r="AW82" s="972" t="s">
        <v>994</v>
      </c>
    </row>
    <row r="83" spans="1:49" ht="29.25" hidden="1" customHeight="1" outlineLevel="1">
      <c r="B83" s="809"/>
      <c r="C83" s="809"/>
      <c r="D83" s="809"/>
      <c r="E83" s="809"/>
      <c r="F83" s="809"/>
      <c r="G83" s="809"/>
      <c r="H83" s="809"/>
      <c r="I83" s="809"/>
      <c r="J83" s="3" t="s">
        <v>343</v>
      </c>
      <c r="K83" s="809"/>
      <c r="L83" s="809"/>
      <c r="M83" s="809"/>
      <c r="N83" s="805" t="s">
        <v>995</v>
      </c>
      <c r="O83" s="805"/>
      <c r="P83" s="805"/>
      <c r="Q83" s="820"/>
      <c r="R83" s="820"/>
      <c r="S83" s="1355" t="str">
        <f>IF(入力シート!F66="","",入力シート!F66)</f>
        <v/>
      </c>
      <c r="T83" s="1355"/>
      <c r="U83" s="1355"/>
      <c r="V83" s="1355"/>
      <c r="W83" s="1355"/>
      <c r="X83" s="1355"/>
      <c r="Y83" s="1355"/>
      <c r="Z83" s="1355"/>
      <c r="AA83" s="1355"/>
      <c r="AB83" s="1355"/>
      <c r="AC83" s="1355"/>
      <c r="AD83" s="1355"/>
      <c r="AE83" s="1355"/>
      <c r="AF83" s="1355"/>
      <c r="AG83" s="1355"/>
      <c r="AH83" s="1355"/>
      <c r="AI83" s="1355"/>
      <c r="AJ83" s="1355"/>
      <c r="AK83" s="1355"/>
      <c r="AL83" s="1355"/>
      <c r="AM83" s="1355"/>
      <c r="AN83" s="1355"/>
      <c r="AO83" s="1355"/>
      <c r="AP83" s="788"/>
      <c r="AQ83" s="809"/>
      <c r="AR83" s="809"/>
      <c r="AS83" s="802"/>
      <c r="AT83" s="802"/>
    </row>
    <row r="84" spans="1:49" ht="30" hidden="1" customHeight="1" outlineLevel="1">
      <c r="B84" s="809"/>
      <c r="C84" s="809"/>
      <c r="D84" s="809"/>
      <c r="E84" s="809"/>
      <c r="F84" s="809"/>
      <c r="G84" s="809"/>
      <c r="H84" s="809"/>
      <c r="I84" s="809"/>
      <c r="J84" s="3"/>
      <c r="K84" s="809"/>
      <c r="L84" s="809"/>
      <c r="M84" s="809"/>
      <c r="N84" s="806" t="s">
        <v>840</v>
      </c>
      <c r="O84" s="806"/>
      <c r="P84" s="806"/>
      <c r="Q84" s="807"/>
      <c r="R84" s="807"/>
      <c r="S84" s="1356" t="s">
        <v>889</v>
      </c>
      <c r="T84" s="1356"/>
      <c r="U84" s="1357" t="str">
        <f>IF(入力シート!F67="","",入力シート!F67)</f>
        <v/>
      </c>
      <c r="V84" s="1358"/>
      <c r="W84" s="1358"/>
      <c r="X84" s="1358"/>
      <c r="Y84" s="1358"/>
      <c r="Z84" s="1366"/>
      <c r="AA84" s="1359" t="s">
        <v>890</v>
      </c>
      <c r="AB84" s="1360"/>
      <c r="AC84" s="1349" t="str">
        <f>IF(入力シート!F69="","",入力シート!F69&amp;入力シート!J69)</f>
        <v/>
      </c>
      <c r="AD84" s="1349"/>
      <c r="AE84" s="1349"/>
      <c r="AF84" s="1349"/>
      <c r="AG84" s="1349"/>
      <c r="AH84" s="1349"/>
      <c r="AI84" s="1349"/>
      <c r="AJ84" s="1349"/>
      <c r="AK84" s="1349"/>
      <c r="AL84" s="1349"/>
      <c r="AM84" s="1349"/>
      <c r="AN84" s="1349"/>
      <c r="AO84" s="1349"/>
      <c r="AP84" s="788"/>
      <c r="AQ84" s="809"/>
      <c r="AR84" s="809"/>
      <c r="AS84" s="802"/>
      <c r="AT84" s="802"/>
    </row>
    <row r="85" spans="1:49" ht="18" customHeight="1" collapsed="1">
      <c r="B85" s="809"/>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c r="AK85" s="809"/>
      <c r="AL85" s="809"/>
      <c r="AM85" s="809"/>
      <c r="AN85" s="809"/>
      <c r="AO85" s="809"/>
      <c r="AP85" s="809"/>
      <c r="AQ85" s="809"/>
      <c r="AR85" s="809"/>
      <c r="AS85" s="802"/>
      <c r="AT85" s="802"/>
    </row>
    <row r="86" spans="1:49" ht="18" customHeight="1">
      <c r="B86" s="809"/>
      <c r="C86" s="809"/>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c r="AB86" s="809"/>
      <c r="AC86" s="809"/>
      <c r="AD86" s="809"/>
      <c r="AE86" s="809"/>
      <c r="AF86" s="809"/>
      <c r="AG86" s="809"/>
      <c r="AH86" s="809"/>
      <c r="AI86" s="809"/>
      <c r="AJ86" s="809"/>
      <c r="AK86" s="809"/>
      <c r="AL86" s="809"/>
      <c r="AM86" s="809"/>
      <c r="AN86" s="809"/>
      <c r="AO86" s="809"/>
      <c r="AP86" s="809"/>
      <c r="AQ86" s="809"/>
      <c r="AR86" s="809"/>
      <c r="AS86" s="802"/>
    </row>
    <row r="87" spans="1:49" ht="18" customHeight="1">
      <c r="B87" s="1337" t="s">
        <v>868</v>
      </c>
      <c r="C87" s="1337"/>
      <c r="D87" s="1337"/>
      <c r="E87" s="1337"/>
      <c r="F87" s="1337"/>
      <c r="G87" s="1337"/>
      <c r="H87" s="1337"/>
      <c r="I87" s="1337"/>
      <c r="J87" s="1337"/>
      <c r="K87" s="1337"/>
      <c r="L87" s="1337"/>
      <c r="M87" s="1337"/>
      <c r="N87" s="1337"/>
      <c r="O87" s="1337"/>
      <c r="P87" s="1337"/>
      <c r="Q87" s="1337"/>
      <c r="R87" s="1337"/>
      <c r="S87" s="1337"/>
      <c r="T87" s="1337"/>
      <c r="U87" s="1337"/>
      <c r="V87" s="1337"/>
      <c r="W87" s="1337"/>
      <c r="X87" s="1337"/>
      <c r="Y87" s="1337"/>
      <c r="Z87" s="1337"/>
      <c r="AA87" s="1337"/>
      <c r="AB87" s="1337"/>
      <c r="AC87" s="1337"/>
      <c r="AD87" s="1337"/>
      <c r="AE87" s="1337"/>
      <c r="AF87" s="1337"/>
      <c r="AG87" s="1337"/>
      <c r="AH87" s="1337"/>
      <c r="AI87" s="1337"/>
      <c r="AJ87" s="1337"/>
      <c r="AK87" s="1337"/>
      <c r="AL87" s="1337"/>
      <c r="AM87" s="1337"/>
      <c r="AN87" s="1337"/>
      <c r="AO87" s="1337"/>
      <c r="AP87" s="1337"/>
      <c r="AQ87" s="1337"/>
      <c r="AR87" s="1337"/>
    </row>
    <row r="88" spans="1:49" ht="18" customHeight="1">
      <c r="B88" s="792"/>
      <c r="C88" s="792"/>
      <c r="D88" s="792"/>
      <c r="E88" s="792"/>
      <c r="F88" s="792"/>
      <c r="G88" s="792"/>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row>
    <row r="89" spans="1:49" ht="18" customHeight="1">
      <c r="B89" s="793"/>
      <c r="C89" s="793"/>
      <c r="D89" s="794"/>
      <c r="E89" s="793"/>
      <c r="F89" s="793"/>
      <c r="G89" s="793"/>
      <c r="H89" s="793"/>
      <c r="I89" s="793"/>
      <c r="J89" s="793"/>
      <c r="K89" s="793"/>
      <c r="L89" s="793"/>
      <c r="M89" s="793"/>
      <c r="N89" s="793"/>
      <c r="O89" s="793"/>
      <c r="P89" s="793"/>
      <c r="Q89" s="793"/>
      <c r="R89" s="793"/>
      <c r="S89" s="793"/>
      <c r="T89" s="793"/>
      <c r="U89" s="793"/>
      <c r="V89" s="793"/>
      <c r="W89" s="793"/>
      <c r="X89" s="793"/>
      <c r="Y89" s="793"/>
      <c r="Z89" s="793"/>
      <c r="AA89" s="793"/>
      <c r="AB89" s="793"/>
      <c r="AC89" s="793"/>
      <c r="AD89" s="793"/>
      <c r="AE89" s="793"/>
      <c r="AF89" s="793"/>
      <c r="AG89" s="793"/>
      <c r="AH89" s="793"/>
      <c r="AI89" s="793"/>
      <c r="AJ89" s="793"/>
      <c r="AK89" s="793"/>
      <c r="AL89" s="793"/>
      <c r="AM89" s="793"/>
      <c r="AN89" s="793"/>
      <c r="AO89" s="793"/>
      <c r="AP89" s="793"/>
      <c r="AQ89" s="793"/>
      <c r="AR89" s="793"/>
    </row>
    <row r="90" spans="1:49" ht="18" customHeight="1">
      <c r="B90" s="788"/>
      <c r="C90" s="793"/>
      <c r="D90" s="810"/>
      <c r="E90" s="811"/>
      <c r="F90" s="811"/>
      <c r="G90" s="811"/>
      <c r="H90" s="811"/>
      <c r="I90" s="811"/>
      <c r="J90" s="811"/>
      <c r="K90" s="811"/>
      <c r="L90" s="811"/>
      <c r="M90" s="81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row>
    <row r="91" spans="1:49" ht="18" customHeight="1">
      <c r="B91" s="788"/>
      <c r="C91" s="793"/>
      <c r="D91" s="810"/>
      <c r="E91" s="811"/>
      <c r="F91" s="811"/>
      <c r="G91" s="811"/>
      <c r="H91" s="811"/>
      <c r="I91" s="811"/>
      <c r="J91" s="811"/>
      <c r="K91" s="811"/>
      <c r="L91" s="811"/>
      <c r="M91" s="81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row>
    <row r="92" spans="1:49" ht="18" customHeight="1">
      <c r="B92" s="788"/>
      <c r="C92" s="793"/>
      <c r="D92" s="810"/>
      <c r="E92" s="811"/>
      <c r="F92" s="811"/>
      <c r="G92" s="811"/>
      <c r="H92" s="811"/>
      <c r="I92" s="811"/>
      <c r="J92" s="811"/>
      <c r="K92" s="811"/>
      <c r="L92" s="811"/>
      <c r="M92" s="81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row>
    <row r="93" spans="1:49" s="787" customFormat="1" ht="18" customHeight="1">
      <c r="A93" s="786"/>
      <c r="B93" s="788"/>
      <c r="C93" s="793"/>
      <c r="D93" s="810"/>
      <c r="E93" s="793"/>
      <c r="F93" s="811"/>
      <c r="G93" s="811"/>
      <c r="H93" s="811"/>
      <c r="I93" s="811"/>
      <c r="J93" s="811"/>
      <c r="K93" s="811"/>
      <c r="L93" s="811"/>
      <c r="M93" s="81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T93" s="786"/>
      <c r="AW93" s="745"/>
    </row>
    <row r="94" spans="1:49" s="787" customFormat="1" ht="18" customHeight="1">
      <c r="A94" s="786"/>
      <c r="B94" s="788"/>
      <c r="C94" s="793"/>
      <c r="D94" s="810"/>
      <c r="E94" s="811"/>
      <c r="F94" s="811"/>
      <c r="G94" s="811"/>
      <c r="H94" s="811"/>
      <c r="I94" s="811"/>
      <c r="J94" s="811"/>
      <c r="K94" s="811"/>
      <c r="L94" s="811"/>
      <c r="M94" s="81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T94" s="786"/>
      <c r="AW94" s="745"/>
    </row>
    <row r="95" spans="1:49" s="787" customFormat="1" ht="18" customHeight="1">
      <c r="A95" s="786"/>
      <c r="B95" s="788"/>
      <c r="C95" s="793"/>
      <c r="D95" s="810"/>
      <c r="E95" s="811"/>
      <c r="F95" s="811"/>
      <c r="G95" s="811"/>
      <c r="H95" s="811"/>
      <c r="I95" s="811"/>
      <c r="J95" s="811"/>
      <c r="K95" s="811"/>
      <c r="L95" s="811"/>
      <c r="M95" s="81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T95" s="786"/>
      <c r="AW95" s="745"/>
    </row>
    <row r="97" spans="1:49" s="787" customFormat="1" ht="18" customHeight="1">
      <c r="A97" s="786"/>
      <c r="B97" s="786"/>
      <c r="C97" s="786"/>
      <c r="D97" s="786"/>
      <c r="E97" s="796"/>
      <c r="F97" s="796"/>
      <c r="G97" s="808"/>
      <c r="H97" s="808"/>
      <c r="I97" s="786"/>
      <c r="J97" s="786"/>
      <c r="K97" s="786"/>
      <c r="L97" s="786"/>
      <c r="M97" s="786"/>
      <c r="N97" s="786"/>
      <c r="O97" s="786"/>
      <c r="P97" s="786"/>
      <c r="Q97" s="786"/>
      <c r="R97" s="786"/>
      <c r="S97" s="786"/>
      <c r="T97" s="786"/>
      <c r="U97" s="786"/>
      <c r="V97" s="786"/>
      <c r="W97" s="786"/>
      <c r="X97" s="786"/>
      <c r="Y97" s="786"/>
      <c r="Z97" s="786"/>
      <c r="AA97" s="786"/>
      <c r="AB97" s="786"/>
      <c r="AC97" s="786"/>
      <c r="AD97" s="786"/>
      <c r="AE97" s="786"/>
      <c r="AF97" s="786"/>
      <c r="AG97" s="786"/>
      <c r="AH97" s="786"/>
      <c r="AI97" s="786"/>
      <c r="AJ97" s="786"/>
      <c r="AK97" s="786"/>
      <c r="AL97" s="786"/>
      <c r="AM97" s="786"/>
      <c r="AN97" s="786"/>
      <c r="AO97" s="786"/>
      <c r="AP97" s="786"/>
      <c r="AQ97" s="786"/>
      <c r="AR97" s="786"/>
      <c r="AT97" s="786"/>
      <c r="AW97" s="745"/>
    </row>
    <row r="98" spans="1:49" s="787" customFormat="1" ht="18" customHeight="1">
      <c r="A98" s="786"/>
      <c r="B98" s="788"/>
      <c r="C98" s="786"/>
      <c r="D98" s="786"/>
      <c r="E98" s="796"/>
      <c r="F98" s="796"/>
      <c r="G98" s="808"/>
      <c r="H98" s="808"/>
      <c r="I98" s="786"/>
      <c r="J98" s="786"/>
      <c r="K98" s="786"/>
      <c r="L98" s="786"/>
      <c r="M98" s="786"/>
      <c r="N98" s="786"/>
      <c r="O98" s="786"/>
      <c r="P98" s="786"/>
      <c r="Q98" s="786"/>
      <c r="R98" s="786"/>
      <c r="S98" s="786"/>
      <c r="T98" s="786"/>
      <c r="U98" s="786"/>
      <c r="V98" s="786"/>
      <c r="W98" s="786"/>
      <c r="X98" s="786"/>
      <c r="Y98" s="786"/>
      <c r="Z98" s="786"/>
      <c r="AA98" s="786"/>
      <c r="AB98" s="786"/>
      <c r="AC98" s="786"/>
      <c r="AD98" s="786"/>
      <c r="AE98" s="786"/>
      <c r="AF98" s="786"/>
      <c r="AG98" s="786"/>
      <c r="AH98" s="786"/>
      <c r="AI98" s="786"/>
      <c r="AJ98" s="786"/>
      <c r="AK98" s="786"/>
      <c r="AL98" s="786"/>
      <c r="AM98" s="786"/>
      <c r="AN98" s="786"/>
      <c r="AO98" s="786"/>
      <c r="AP98" s="786"/>
      <c r="AQ98" s="786"/>
      <c r="AR98" s="786"/>
      <c r="AT98" s="786"/>
      <c r="AW98" s="745"/>
    </row>
    <row r="99" spans="1:49" s="787" customFormat="1" ht="18" customHeight="1">
      <c r="A99" s="786"/>
      <c r="B99" s="786"/>
      <c r="C99" s="786"/>
      <c r="D99" s="786"/>
      <c r="E99" s="796"/>
      <c r="F99" s="796"/>
      <c r="G99" s="808"/>
      <c r="H99" s="808"/>
      <c r="I99" s="786"/>
      <c r="J99" s="786"/>
      <c r="K99" s="786"/>
      <c r="L99" s="786"/>
      <c r="M99" s="786"/>
      <c r="N99" s="786"/>
      <c r="O99" s="786"/>
      <c r="P99" s="786"/>
      <c r="Q99" s="786"/>
      <c r="R99" s="786"/>
      <c r="S99" s="786"/>
      <c r="T99" s="786"/>
      <c r="U99" s="786"/>
      <c r="V99" s="786"/>
      <c r="W99" s="786"/>
      <c r="X99" s="786"/>
      <c r="Y99" s="786"/>
      <c r="Z99" s="786"/>
      <c r="AA99" s="786"/>
      <c r="AB99" s="786"/>
      <c r="AC99" s="786"/>
      <c r="AD99" s="786"/>
      <c r="AE99" s="786"/>
      <c r="AF99" s="786"/>
      <c r="AG99" s="786"/>
      <c r="AH99" s="786"/>
      <c r="AI99" s="786"/>
      <c r="AJ99" s="786"/>
      <c r="AK99" s="786"/>
      <c r="AL99" s="786"/>
      <c r="AM99" s="786"/>
      <c r="AN99" s="786"/>
      <c r="AO99" s="786"/>
      <c r="AP99" s="786"/>
      <c r="AQ99" s="786"/>
      <c r="AR99" s="786"/>
      <c r="AT99" s="786"/>
      <c r="AW99" s="745"/>
    </row>
    <row r="100" spans="1:49" s="787" customFormat="1" ht="18" customHeight="1">
      <c r="A100" s="786"/>
      <c r="B100" s="786"/>
      <c r="C100" s="786"/>
      <c r="D100" s="786"/>
      <c r="E100" s="812"/>
      <c r="F100" s="796"/>
      <c r="G100" s="808"/>
      <c r="H100" s="808"/>
      <c r="I100" s="786"/>
      <c r="J100" s="786"/>
      <c r="K100" s="786"/>
      <c r="L100" s="786"/>
      <c r="M100" s="786"/>
      <c r="N100" s="786"/>
      <c r="O100" s="786"/>
      <c r="P100" s="786"/>
      <c r="Q100" s="786"/>
      <c r="R100" s="786"/>
      <c r="S100" s="786"/>
      <c r="T100" s="786"/>
      <c r="U100" s="786"/>
      <c r="V100" s="786"/>
      <c r="W100" s="786"/>
      <c r="X100" s="786"/>
      <c r="Y100" s="786"/>
      <c r="Z100" s="786"/>
      <c r="AA100" s="786"/>
      <c r="AB100" s="786"/>
      <c r="AC100" s="786"/>
      <c r="AD100" s="786"/>
      <c r="AE100" s="786"/>
      <c r="AF100" s="786"/>
      <c r="AG100" s="786"/>
      <c r="AH100" s="786"/>
      <c r="AI100" s="786"/>
      <c r="AJ100" s="786"/>
      <c r="AK100" s="786"/>
      <c r="AL100" s="786"/>
      <c r="AM100" s="786"/>
      <c r="AN100" s="786"/>
      <c r="AO100" s="786"/>
      <c r="AP100" s="786"/>
      <c r="AQ100" s="786"/>
      <c r="AR100" s="786"/>
      <c r="AT100" s="786"/>
      <c r="AW100" s="745"/>
    </row>
    <row r="101" spans="1:49" s="787" customFormat="1" ht="18" customHeight="1">
      <c r="A101" s="786"/>
      <c r="B101" s="786"/>
      <c r="C101" s="786"/>
      <c r="D101" s="786"/>
      <c r="E101" s="796"/>
      <c r="F101" s="796"/>
      <c r="G101" s="808"/>
      <c r="H101" s="808"/>
      <c r="I101" s="786"/>
      <c r="J101" s="786"/>
      <c r="K101" s="786"/>
      <c r="L101" s="786"/>
      <c r="M101" s="786"/>
      <c r="N101" s="786"/>
      <c r="O101" s="786"/>
      <c r="P101" s="786"/>
      <c r="Q101" s="786"/>
      <c r="R101" s="786"/>
      <c r="S101" s="786"/>
      <c r="T101" s="786"/>
      <c r="U101" s="786"/>
      <c r="V101" s="786"/>
      <c r="W101" s="786"/>
      <c r="X101" s="786"/>
      <c r="Y101" s="786"/>
      <c r="Z101" s="786"/>
      <c r="AA101" s="786"/>
      <c r="AB101" s="786"/>
      <c r="AC101" s="786"/>
      <c r="AD101" s="786"/>
      <c r="AE101" s="786"/>
      <c r="AF101" s="786"/>
      <c r="AG101" s="786"/>
      <c r="AH101" s="786"/>
      <c r="AI101" s="786"/>
      <c r="AJ101" s="786"/>
      <c r="AK101" s="786"/>
      <c r="AL101" s="786"/>
      <c r="AM101" s="786"/>
      <c r="AN101" s="786"/>
      <c r="AO101" s="786"/>
      <c r="AP101" s="786"/>
      <c r="AQ101" s="786"/>
      <c r="AR101" s="786"/>
      <c r="AT101" s="786"/>
      <c r="AW101" s="745"/>
    </row>
    <row r="102" spans="1:49" s="787" customFormat="1" ht="18" customHeight="1">
      <c r="A102" s="786"/>
      <c r="B102" s="786"/>
      <c r="C102" s="786"/>
      <c r="D102" s="786"/>
      <c r="E102" s="812"/>
      <c r="F102" s="796"/>
      <c r="G102" s="808"/>
      <c r="H102" s="808"/>
      <c r="I102" s="786"/>
      <c r="J102" s="786"/>
      <c r="K102" s="786"/>
      <c r="L102" s="786"/>
      <c r="M102" s="786"/>
      <c r="N102" s="786"/>
      <c r="O102" s="786"/>
      <c r="P102" s="786"/>
      <c r="Q102" s="786"/>
      <c r="R102" s="786"/>
      <c r="S102" s="786"/>
      <c r="T102" s="786"/>
      <c r="U102" s="786"/>
      <c r="V102" s="786"/>
      <c r="W102" s="786"/>
      <c r="X102" s="786"/>
      <c r="Y102" s="786"/>
      <c r="Z102" s="786"/>
      <c r="AA102" s="786"/>
      <c r="AB102" s="786"/>
      <c r="AC102" s="786"/>
      <c r="AD102" s="786"/>
      <c r="AE102" s="786"/>
      <c r="AF102" s="786"/>
      <c r="AG102" s="786"/>
      <c r="AH102" s="786"/>
      <c r="AI102" s="786"/>
      <c r="AJ102" s="786"/>
      <c r="AK102" s="786"/>
      <c r="AL102" s="786"/>
      <c r="AM102" s="786"/>
      <c r="AN102" s="786"/>
      <c r="AO102" s="786"/>
      <c r="AP102" s="786"/>
      <c r="AQ102" s="786"/>
      <c r="AR102" s="786"/>
      <c r="AT102" s="786"/>
      <c r="AW102" s="745"/>
    </row>
    <row r="103" spans="1:49" s="787" customFormat="1" ht="18" customHeight="1">
      <c r="A103" s="786"/>
      <c r="B103" s="786" t="s">
        <v>856</v>
      </c>
      <c r="C103" s="786"/>
      <c r="D103" s="786"/>
      <c r="E103" s="812"/>
      <c r="F103" s="796"/>
      <c r="G103" s="808"/>
      <c r="H103" s="808"/>
      <c r="I103" s="786"/>
      <c r="J103" s="786"/>
      <c r="K103" s="786"/>
      <c r="L103" s="786"/>
      <c r="M103" s="786"/>
      <c r="N103" s="786"/>
      <c r="O103" s="786"/>
      <c r="P103" s="786"/>
      <c r="Q103" s="786"/>
      <c r="R103" s="786"/>
      <c r="S103" s="786"/>
      <c r="T103" s="786"/>
      <c r="U103" s="786"/>
      <c r="V103" s="786"/>
      <c r="W103" s="786"/>
      <c r="X103" s="786"/>
      <c r="Y103" s="786"/>
      <c r="Z103" s="786"/>
      <c r="AA103" s="786"/>
      <c r="AB103" s="786"/>
      <c r="AC103" s="786"/>
      <c r="AD103" s="786"/>
      <c r="AE103" s="786"/>
      <c r="AF103" s="786"/>
      <c r="AG103" s="786"/>
      <c r="AH103" s="786"/>
      <c r="AI103" s="786"/>
      <c r="AJ103" s="786"/>
      <c r="AK103" s="786"/>
      <c r="AL103" s="786"/>
      <c r="AM103" s="786"/>
      <c r="AN103" s="786"/>
      <c r="AO103" s="786"/>
      <c r="AP103" s="786"/>
      <c r="AQ103" s="786"/>
      <c r="AR103" s="786"/>
      <c r="AT103" s="786"/>
      <c r="AW103" s="745"/>
    </row>
    <row r="104" spans="1:49" s="787" customFormat="1" ht="18" customHeight="1">
      <c r="A104" s="786"/>
      <c r="B104" s="786"/>
      <c r="C104" s="786"/>
      <c r="D104" s="786"/>
      <c r="E104" s="812"/>
      <c r="F104" s="796"/>
      <c r="G104" s="808"/>
      <c r="H104" s="808"/>
      <c r="I104" s="786"/>
      <c r="J104" s="786"/>
      <c r="K104" s="786"/>
      <c r="L104" s="786"/>
      <c r="M104" s="786"/>
      <c r="N104" s="786"/>
      <c r="O104" s="786"/>
      <c r="P104" s="786"/>
      <c r="Q104" s="786"/>
      <c r="R104" s="786"/>
      <c r="S104" s="786"/>
      <c r="T104" s="786"/>
      <c r="U104" s="786"/>
      <c r="V104" s="786"/>
      <c r="W104" s="786"/>
      <c r="X104" s="786"/>
      <c r="Y104" s="786"/>
      <c r="Z104" s="786"/>
      <c r="AA104" s="786"/>
      <c r="AB104" s="786"/>
      <c r="AC104" s="786"/>
      <c r="AD104" s="786"/>
      <c r="AE104" s="786"/>
      <c r="AF104" s="786"/>
      <c r="AG104" s="786"/>
      <c r="AH104" s="786"/>
      <c r="AI104" s="786"/>
      <c r="AJ104" s="786"/>
      <c r="AK104" s="786"/>
      <c r="AL104" s="786"/>
      <c r="AM104" s="786"/>
      <c r="AN104" s="786"/>
      <c r="AO104" s="786"/>
      <c r="AP104" s="786"/>
      <c r="AQ104" s="786"/>
      <c r="AR104" s="786"/>
      <c r="AT104" s="786"/>
      <c r="AW104" s="745"/>
    </row>
    <row r="105" spans="1:49" s="787" customFormat="1" ht="18" customHeight="1">
      <c r="A105" s="786"/>
      <c r="B105" s="786"/>
      <c r="C105" s="786"/>
      <c r="D105" s="786"/>
      <c r="E105" s="812"/>
      <c r="F105" s="796"/>
      <c r="G105" s="808"/>
      <c r="H105" s="808"/>
      <c r="I105" s="786"/>
      <c r="J105" s="786"/>
      <c r="K105" s="786"/>
      <c r="L105" s="786"/>
      <c r="M105" s="786"/>
      <c r="N105" s="786"/>
      <c r="O105" s="786"/>
      <c r="P105" s="786"/>
      <c r="Q105" s="786"/>
      <c r="R105" s="786"/>
      <c r="S105" s="786"/>
      <c r="T105" s="786"/>
      <c r="U105" s="786"/>
      <c r="V105" s="786"/>
      <c r="W105" s="786"/>
      <c r="X105" s="786"/>
      <c r="Y105" s="786"/>
      <c r="Z105" s="786"/>
      <c r="AA105" s="786"/>
      <c r="AB105" s="786"/>
      <c r="AC105" s="786"/>
      <c r="AD105" s="786"/>
      <c r="AE105" s="786"/>
      <c r="AF105" s="786"/>
      <c r="AG105" s="786"/>
      <c r="AH105" s="786"/>
      <c r="AI105" s="786"/>
      <c r="AJ105" s="786"/>
      <c r="AK105" s="786"/>
      <c r="AL105" s="786"/>
      <c r="AM105" s="786"/>
      <c r="AN105" s="786"/>
      <c r="AO105" s="786"/>
      <c r="AP105" s="786"/>
      <c r="AQ105" s="786"/>
      <c r="AR105" s="786"/>
      <c r="AT105" s="786"/>
      <c r="AW105" s="745"/>
    </row>
    <row r="106" spans="1:49" s="787" customFormat="1" ht="18" customHeight="1">
      <c r="A106" s="786"/>
      <c r="B106" s="786"/>
      <c r="C106" s="786"/>
      <c r="D106" s="786"/>
      <c r="E106" s="812"/>
      <c r="F106" s="796"/>
      <c r="G106" s="808"/>
      <c r="H106" s="808"/>
      <c r="I106" s="786"/>
      <c r="J106" s="786"/>
      <c r="K106" s="786"/>
      <c r="L106" s="786"/>
      <c r="M106" s="786"/>
      <c r="N106" s="786"/>
      <c r="O106" s="786"/>
      <c r="P106" s="786"/>
      <c r="Q106" s="786"/>
      <c r="R106" s="786"/>
      <c r="S106" s="786"/>
      <c r="T106" s="786"/>
      <c r="U106" s="786"/>
      <c r="V106" s="786"/>
      <c r="W106" s="786"/>
      <c r="X106" s="786"/>
      <c r="Y106" s="786"/>
      <c r="Z106" s="786"/>
      <c r="AA106" s="786"/>
      <c r="AB106" s="786"/>
      <c r="AC106" s="786"/>
      <c r="AD106" s="786"/>
      <c r="AE106" s="786"/>
      <c r="AF106" s="786"/>
      <c r="AG106" s="786"/>
      <c r="AH106" s="786"/>
      <c r="AI106" s="786"/>
      <c r="AJ106" s="786"/>
      <c r="AK106" s="786"/>
      <c r="AL106" s="786"/>
      <c r="AM106" s="786"/>
      <c r="AN106" s="786"/>
      <c r="AO106" s="786"/>
      <c r="AP106" s="786"/>
      <c r="AQ106" s="786"/>
      <c r="AR106" s="786"/>
      <c r="AT106" s="786"/>
      <c r="AW106" s="745"/>
    </row>
    <row r="107" spans="1:49" s="787" customFormat="1" ht="18" customHeight="1">
      <c r="A107" s="786"/>
      <c r="C107" s="786"/>
      <c r="D107" s="786"/>
      <c r="E107" s="812"/>
      <c r="F107" s="796"/>
      <c r="G107" s="808"/>
      <c r="H107" s="808"/>
      <c r="I107" s="786"/>
      <c r="J107" s="786"/>
      <c r="K107" s="786"/>
      <c r="L107" s="786"/>
      <c r="M107" s="786"/>
      <c r="N107" s="786"/>
      <c r="O107" s="786"/>
      <c r="P107" s="786"/>
      <c r="Q107" s="786"/>
      <c r="R107" s="786"/>
      <c r="S107" s="786"/>
      <c r="T107" s="786"/>
      <c r="U107" s="786"/>
      <c r="V107" s="786"/>
      <c r="W107" s="786"/>
      <c r="X107" s="786"/>
      <c r="Y107" s="786"/>
      <c r="Z107" s="786"/>
      <c r="AA107" s="786"/>
      <c r="AB107" s="786"/>
      <c r="AC107" s="786"/>
      <c r="AD107" s="786"/>
      <c r="AE107" s="786"/>
      <c r="AF107" s="786"/>
      <c r="AG107" s="786"/>
      <c r="AH107" s="786"/>
      <c r="AI107" s="786"/>
      <c r="AJ107" s="786"/>
      <c r="AK107" s="786"/>
      <c r="AL107" s="786"/>
      <c r="AM107" s="786"/>
      <c r="AN107" s="786"/>
      <c r="AO107" s="786"/>
      <c r="AP107" s="786"/>
      <c r="AQ107" s="786"/>
      <c r="AR107" s="786"/>
      <c r="AT107" s="786"/>
      <c r="AW107" s="745"/>
    </row>
  </sheetData>
  <sheetProtection algorithmName="SHA-512" hashValue="fiKOtIiCL11VVA115V9gRZ0ZMH3BLIH0kdM15Vvso9MklpRotAkYY62xDBwn0qyCLcla1j+NyvZlJfu2HWwX5Q==" saltValue="MNZCnZcEpirOsrwnxjwAgg==" spinCount="100000" sheet="1" formatCells="0" formatRows="0" insertHyperlinks="0" selectLockedCells="1" autoFilter="0" pivotTables="0"/>
  <mergeCells count="36">
    <mergeCell ref="AA84:AB84"/>
    <mergeCell ref="U84:Z84"/>
    <mergeCell ref="S84:T84"/>
    <mergeCell ref="U78:Z78"/>
    <mergeCell ref="AA78:AB78"/>
    <mergeCell ref="S81:T81"/>
    <mergeCell ref="U81:Z81"/>
    <mergeCell ref="AA81:AB81"/>
    <mergeCell ref="D50:R50"/>
    <mergeCell ref="B3:AR3"/>
    <mergeCell ref="AL4:AM4"/>
    <mergeCell ref="AO4:AP4"/>
    <mergeCell ref="B5:AR7"/>
    <mergeCell ref="B8:AR8"/>
    <mergeCell ref="D15:AR15"/>
    <mergeCell ref="D16:J16"/>
    <mergeCell ref="D11:AV11"/>
    <mergeCell ref="D12:AV12"/>
    <mergeCell ref="D13:AV13"/>
    <mergeCell ref="D14:AV14"/>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s>
  <phoneticPr fontId="22"/>
  <conditionalFormatting sqref="B3">
    <cfRule type="expression" priority="13">
      <formula>CELL("protect",B3)=0</formula>
    </cfRule>
  </conditionalFormatting>
  <conditionalFormatting sqref="B74:I77 K77:M77 AQ77:AR77">
    <cfRule type="expression" priority="11">
      <formula>CELL("protect",B74)=0</formula>
    </cfRule>
  </conditionalFormatting>
  <conditionalFormatting sqref="K74:P76 AP74:AR76">
    <cfRule type="expression" priority="12">
      <formula>CELL("protect",K74)=0</formula>
    </cfRule>
  </conditionalFormatting>
  <conditionalFormatting sqref="N77:P78 AP77:AP78">
    <cfRule type="expression" priority="9">
      <formula>CELL("protect",N77)=0</formula>
    </cfRule>
  </conditionalFormatting>
  <conditionalFormatting sqref="N80:P81 AP80:AP81">
    <cfRule type="expression" priority="7">
      <formula>CELL("protect",N80)=0</formula>
    </cfRule>
  </conditionalFormatting>
  <conditionalFormatting sqref="N83:P84 AP83:AP84">
    <cfRule type="expression" priority="5">
      <formula>CELL("protect",N83)=0</formula>
    </cfRule>
  </conditionalFormatting>
  <conditionalFormatting sqref="S75 S76:U76">
    <cfRule type="containsText" dxfId="559" priority="10" operator="containsText" text="(例)">
      <formula>NOT(ISERROR(SEARCH("(例)",S75)))</formula>
    </cfRule>
  </conditionalFormatting>
  <conditionalFormatting sqref="S78">
    <cfRule type="containsText" dxfId="558" priority="3" operator="containsText" text="(例)">
      <formula>NOT(ISERROR(SEARCH("(例)",S78)))</formula>
    </cfRule>
  </conditionalFormatting>
  <conditionalFormatting sqref="S81">
    <cfRule type="containsText" dxfId="557" priority="2" operator="containsText" text="(例)">
      <formula>NOT(ISERROR(SEARCH("(例)",S81)))</formula>
    </cfRule>
  </conditionalFormatting>
  <conditionalFormatting sqref="S84">
    <cfRule type="containsText" dxfId="556" priority="1" operator="containsText" text="(例)">
      <formula>NOT(ISERROR(SEARCH("(例)",S84)))</formula>
    </cfRule>
  </conditionalFormatting>
  <conditionalFormatting sqref="AS3 B4:AK4 AN4 AQ4:AS4 B5:AS10 B11:AR14 B15:AS15 B16:D16 K16:AS16 B17:AS19 B20:E20 G20:AS20 B21:AS49 B50:D50 AS50 B51:AS65 B66:D66 AS66 B67:AS69 AR70:AS71 B70:AC73 AR72:AR73 B87:AR95 AS89:AS95 B96:AS106 C107:AS107 B108:AS1048576">
    <cfRule type="expression" priority="14">
      <formula>CELL("protect",B3)=0</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&amp;R&amp;K00-041R6高層ZEH-M_ver.1.1</oddFooter>
  </headerFooter>
  <rowBreaks count="1" manualBreakCount="1">
    <brk id="85" min="1" max="4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44"/>
  <sheetViews>
    <sheetView showGridLines="0" view="pageBreakPreview" zoomScale="85" zoomScaleNormal="70" zoomScaleSheetLayoutView="85" workbookViewId="0">
      <selection activeCell="I54" sqref="I54"/>
    </sheetView>
  </sheetViews>
  <sheetFormatPr defaultColWidth="9" defaultRowHeight="21"/>
  <cols>
    <col min="1" max="1" width="2.58203125" style="5" customWidth="1"/>
    <col min="2" max="2" width="30.58203125" style="3" customWidth="1"/>
    <col min="3" max="3" width="20.58203125" style="3" customWidth="1"/>
    <col min="4" max="4" width="10.58203125" style="3" customWidth="1"/>
    <col min="5" max="5" width="6.58203125" style="3" customWidth="1"/>
    <col min="6" max="6" width="15.58203125" style="3" customWidth="1"/>
    <col min="7" max="7" width="20.58203125" style="3" customWidth="1"/>
    <col min="8" max="8" width="10.58203125" style="3" customWidth="1"/>
    <col min="9" max="9" width="6.58203125" style="3" customWidth="1"/>
    <col min="10" max="10" width="2.58203125" style="3" customWidth="1"/>
    <col min="11" max="11" width="9" style="193"/>
    <col min="12" max="16384" width="9" style="3"/>
  </cols>
  <sheetData>
    <row r="1" spans="1:11" s="188" customFormat="1" ht="19">
      <c r="A1" s="187" t="s">
        <v>89</v>
      </c>
      <c r="B1" s="187"/>
      <c r="C1" s="187"/>
      <c r="D1" s="187"/>
      <c r="E1" s="187"/>
      <c r="F1" s="187"/>
      <c r="G1" s="187"/>
      <c r="H1" s="187"/>
      <c r="I1" s="187"/>
      <c r="J1" s="187"/>
      <c r="K1" s="193"/>
    </row>
    <row r="2" spans="1:11" s="188" customFormat="1" ht="19">
      <c r="A2" s="187" t="s">
        <v>996</v>
      </c>
      <c r="B2" s="187"/>
      <c r="C2" s="187"/>
      <c r="D2" s="187"/>
      <c r="E2" s="187"/>
      <c r="F2" s="187"/>
      <c r="G2" s="187"/>
      <c r="H2" s="187"/>
      <c r="I2" s="187"/>
      <c r="J2" s="187"/>
      <c r="K2" s="193"/>
    </row>
    <row r="3" spans="1:11" s="188" customFormat="1" ht="19">
      <c r="A3" s="187" t="s">
        <v>1000</v>
      </c>
      <c r="B3" s="187"/>
      <c r="C3" s="187"/>
      <c r="D3" s="187"/>
      <c r="E3" s="187"/>
      <c r="F3" s="187"/>
      <c r="G3" s="187"/>
      <c r="H3" s="187"/>
      <c r="I3" s="187"/>
      <c r="J3" s="187"/>
      <c r="K3" s="193"/>
    </row>
    <row r="4" spans="1:11" ht="24.75" customHeight="1">
      <c r="A4" s="1374" t="s">
        <v>90</v>
      </c>
      <c r="B4" s="1374"/>
      <c r="C4" s="1374"/>
      <c r="D4" s="1374"/>
      <c r="E4" s="1374"/>
      <c r="F4" s="1374"/>
      <c r="G4" s="1374"/>
      <c r="H4" s="1374"/>
      <c r="I4" s="1374"/>
    </row>
    <row r="5" spans="1:11" ht="24.75" customHeight="1">
      <c r="B5" s="8" t="s">
        <v>381</v>
      </c>
    </row>
    <row r="6" spans="1:11" ht="24.75" customHeight="1">
      <c r="B6" s="3" t="s">
        <v>91</v>
      </c>
    </row>
    <row r="7" spans="1:11" ht="24.75" customHeight="1">
      <c r="A7" s="6"/>
      <c r="B7" s="175" t="s">
        <v>93</v>
      </c>
      <c r="C7" s="1367" t="str">
        <f>IF(入力シート!F26="","",入力シート!F26)</f>
        <v/>
      </c>
      <c r="D7" s="1367"/>
      <c r="E7" s="1367"/>
      <c r="F7" s="1367"/>
      <c r="G7" s="1367"/>
      <c r="H7" s="1367"/>
      <c r="I7" s="1367"/>
      <c r="K7" s="187" t="s">
        <v>322</v>
      </c>
    </row>
    <row r="8" spans="1:11" ht="24.75" customHeight="1">
      <c r="A8" s="6"/>
      <c r="B8" s="175" t="s">
        <v>94</v>
      </c>
      <c r="C8" s="1367" t="str">
        <f>IF(入力シート!F27="","",入力シート!F27)</f>
        <v/>
      </c>
      <c r="D8" s="1367"/>
      <c r="E8" s="1367"/>
      <c r="F8" s="1367"/>
      <c r="G8" s="1367"/>
      <c r="H8" s="1367"/>
      <c r="I8" s="1367"/>
      <c r="K8" s="187"/>
    </row>
    <row r="9" spans="1:11" ht="24.75" customHeight="1">
      <c r="A9" s="6"/>
      <c r="B9" s="175" t="s">
        <v>997</v>
      </c>
      <c r="C9" s="1367" t="str">
        <f>IF(入力シート!F37="","",入力シート!F37)</f>
        <v/>
      </c>
      <c r="D9" s="1367"/>
      <c r="E9" s="1367"/>
      <c r="F9" s="1367"/>
      <c r="G9" s="1367"/>
      <c r="H9" s="1367"/>
      <c r="I9" s="1367"/>
    </row>
    <row r="10" spans="1:11" ht="24.75" customHeight="1">
      <c r="A10" s="6"/>
      <c r="B10" s="175" t="s">
        <v>95</v>
      </c>
      <c r="C10" s="1367" t="str">
        <f>IF(入力シート!F28="","",入力シート!F28)</f>
        <v/>
      </c>
      <c r="D10" s="1367"/>
      <c r="E10" s="1367"/>
      <c r="F10" s="1367"/>
      <c r="G10" s="1367"/>
      <c r="H10" s="1367"/>
      <c r="I10" s="1367"/>
    </row>
    <row r="11" spans="1:11" ht="24.75" customHeight="1">
      <c r="A11" s="6"/>
      <c r="B11" s="175" t="s">
        <v>93</v>
      </c>
      <c r="C11" s="1367" t="str">
        <f>IF(入力シート!F29="","",入力シート!F29&amp;入力シート!J29)</f>
        <v/>
      </c>
      <c r="D11" s="1367"/>
      <c r="E11" s="1367"/>
      <c r="F11" s="1367"/>
      <c r="G11" s="1367"/>
      <c r="H11" s="1367"/>
      <c r="I11" s="1367"/>
    </row>
    <row r="12" spans="1:11" ht="24.75" customHeight="1">
      <c r="A12" s="6"/>
      <c r="B12" s="175" t="s">
        <v>96</v>
      </c>
      <c r="C12" s="1367" t="str">
        <f>IF(入力シート!F30="","",入力シート!F30&amp;入力シート!J30)</f>
        <v/>
      </c>
      <c r="D12" s="1367"/>
      <c r="E12" s="1367"/>
      <c r="F12" s="1367"/>
      <c r="G12" s="1367"/>
      <c r="H12" s="1367"/>
      <c r="I12" s="1367"/>
    </row>
    <row r="13" spans="1:11" ht="24.75" customHeight="1">
      <c r="A13" s="6"/>
      <c r="B13" s="1372" t="s">
        <v>97</v>
      </c>
      <c r="C13" s="1373" t="str">
        <f>IF(入力シート!F32="","",入力シート!F32)</f>
        <v/>
      </c>
      <c r="D13" s="1373"/>
      <c r="E13" s="1373"/>
      <c r="F13" s="1373"/>
      <c r="G13" s="1373"/>
      <c r="H13" s="1373"/>
      <c r="I13" s="1373"/>
    </row>
    <row r="14" spans="1:11" ht="24.75" customHeight="1">
      <c r="A14" s="6"/>
      <c r="B14" s="1372"/>
      <c r="C14" s="1367" t="str">
        <f>IF(入力シート!F33="","",入力シート!F33&amp;入力シート!G33&amp;入力シート!H33&amp;入力シート!I33&amp;入力シート!J33&amp;入力シート!F34)</f>
        <v/>
      </c>
      <c r="D14" s="1367"/>
      <c r="E14" s="1367"/>
      <c r="F14" s="1367"/>
      <c r="G14" s="1367"/>
      <c r="H14" s="1367"/>
      <c r="I14" s="1367"/>
    </row>
    <row r="15" spans="1:11" ht="24.75" customHeight="1">
      <c r="A15" s="6"/>
      <c r="B15" s="175" t="s">
        <v>10</v>
      </c>
      <c r="C15" s="1367" t="str">
        <f>IF(入力シート!F35="","",入力シート!F35)</f>
        <v/>
      </c>
      <c r="D15" s="1367"/>
      <c r="E15" s="1367"/>
      <c r="F15" s="1367"/>
      <c r="G15" s="1367"/>
      <c r="H15" s="1367"/>
      <c r="I15" s="1367"/>
    </row>
    <row r="16" spans="1:11" ht="24.75" customHeight="1">
      <c r="A16" s="6"/>
      <c r="B16" s="175" t="s">
        <v>1363</v>
      </c>
      <c r="C16" s="1367" t="str">
        <f>IF(入力シート!F36="","",入力シート!F36)</f>
        <v/>
      </c>
      <c r="D16" s="1367"/>
      <c r="E16" s="1367"/>
      <c r="F16" s="1367"/>
      <c r="G16" s="1367"/>
      <c r="H16" s="1367"/>
      <c r="I16" s="1367"/>
    </row>
    <row r="17" spans="1:11" ht="7.5" customHeight="1">
      <c r="A17" s="6"/>
      <c r="B17" s="109"/>
      <c r="C17" s="110"/>
      <c r="D17" s="110"/>
      <c r="E17" s="110"/>
      <c r="F17" s="110"/>
      <c r="G17" s="110"/>
      <c r="H17" s="110"/>
      <c r="I17" s="110"/>
    </row>
    <row r="18" spans="1:11" ht="24.75" customHeight="1">
      <c r="A18" s="45"/>
      <c r="B18" s="1369" t="s">
        <v>98</v>
      </c>
      <c r="C18" s="1369"/>
    </row>
    <row r="19" spans="1:11" ht="24.75" customHeight="1">
      <c r="A19" s="6"/>
      <c r="B19" s="175" t="s">
        <v>17</v>
      </c>
      <c r="C19" s="1367" t="str">
        <f>IF(入力シート!F79="","",入力シート!F79)</f>
        <v/>
      </c>
      <c r="D19" s="1367"/>
      <c r="E19" s="1367"/>
      <c r="F19" s="1367"/>
      <c r="G19" s="1367"/>
      <c r="H19" s="1367"/>
      <c r="I19" s="1367"/>
      <c r="K19" s="187"/>
    </row>
    <row r="20" spans="1:11" ht="24.75" customHeight="1">
      <c r="A20" s="6"/>
      <c r="B20" s="175" t="s">
        <v>19</v>
      </c>
      <c r="C20" s="1367" t="str">
        <f>IF(入力シート!F80="","",入力シート!F80)</f>
        <v/>
      </c>
      <c r="D20" s="1367"/>
      <c r="E20" s="1367"/>
      <c r="F20" s="1367"/>
      <c r="G20" s="1367"/>
      <c r="H20" s="1367"/>
      <c r="I20" s="1367"/>
    </row>
    <row r="21" spans="1:11" ht="24.75" customHeight="1">
      <c r="A21" s="6"/>
      <c r="B21" s="175" t="s">
        <v>18</v>
      </c>
      <c r="C21" s="1367" t="str">
        <f>IF(入力シート!F81="","",入力シート!F81)</f>
        <v/>
      </c>
      <c r="D21" s="1367"/>
      <c r="E21" s="1367"/>
      <c r="F21" s="1367"/>
      <c r="G21" s="1367"/>
      <c r="H21" s="1367"/>
      <c r="I21" s="1367"/>
    </row>
    <row r="22" spans="1:11" ht="7.5" customHeight="1">
      <c r="A22" s="6"/>
      <c r="B22" s="109"/>
      <c r="C22" s="110"/>
      <c r="D22" s="110"/>
      <c r="E22" s="110"/>
      <c r="F22" s="110"/>
      <c r="G22" s="110"/>
      <c r="H22" s="110"/>
      <c r="I22" s="110"/>
    </row>
    <row r="23" spans="1:11" ht="24.75" customHeight="1">
      <c r="A23" s="6"/>
      <c r="B23" s="1369" t="s">
        <v>99</v>
      </c>
      <c r="C23" s="1369"/>
    </row>
    <row r="24" spans="1:11" ht="24.75" customHeight="1">
      <c r="A24" s="6"/>
      <c r="B24" s="175" t="s">
        <v>92</v>
      </c>
      <c r="C24" s="175" t="s">
        <v>222</v>
      </c>
      <c r="D24" s="106" t="str">
        <f>IF(入力シート!F84="","",入力シート!F84)</f>
        <v/>
      </c>
    </row>
    <row r="25" spans="1:11" ht="24.75" customHeight="1">
      <c r="A25" s="6"/>
      <c r="B25" s="175" t="s">
        <v>100</v>
      </c>
      <c r="C25" s="1367" t="str">
        <f>IF(入力シート!F85="","",入力シート!F85)</f>
        <v/>
      </c>
      <c r="D25" s="1367"/>
      <c r="E25" s="1367"/>
      <c r="F25" s="1367"/>
      <c r="G25" s="1367"/>
      <c r="H25" s="1367"/>
      <c r="I25" s="1367"/>
    </row>
    <row r="26" spans="1:11" ht="24.75" customHeight="1">
      <c r="A26" s="6"/>
      <c r="B26" s="175" t="s">
        <v>101</v>
      </c>
      <c r="C26" s="1367" t="str">
        <f>IF(入力シート!F86="","",入力シート!F86)</f>
        <v/>
      </c>
      <c r="D26" s="1367"/>
      <c r="E26" s="1367"/>
      <c r="F26" s="1367"/>
      <c r="G26" s="1367"/>
      <c r="H26" s="1367"/>
      <c r="I26" s="1367"/>
    </row>
    <row r="27" spans="1:11" ht="24.75" customHeight="1">
      <c r="A27" s="6"/>
      <c r="B27" s="175" t="s">
        <v>93</v>
      </c>
      <c r="C27" s="1367" t="str">
        <f>IF(入力シート!F87="","",入力シート!F87&amp;入力シート!J87)</f>
        <v/>
      </c>
      <c r="D27" s="1367"/>
      <c r="E27" s="1367"/>
      <c r="F27" s="1367"/>
      <c r="G27" s="1367"/>
      <c r="H27" s="1367"/>
      <c r="I27" s="1367"/>
    </row>
    <row r="28" spans="1:11" ht="24.75" customHeight="1">
      <c r="A28" s="6"/>
      <c r="B28" s="175" t="s">
        <v>22</v>
      </c>
      <c r="C28" s="1367" t="str">
        <f>IF(入力シート!F88="","",入力シート!F88&amp;入力シート!J88)</f>
        <v/>
      </c>
      <c r="D28" s="1367"/>
      <c r="E28" s="1367"/>
      <c r="F28" s="1367"/>
      <c r="G28" s="1367"/>
      <c r="H28" s="1367"/>
      <c r="I28" s="1367"/>
    </row>
    <row r="29" spans="1:11" s="43" customFormat="1" ht="24.75" customHeight="1">
      <c r="B29" s="1372" t="s">
        <v>97</v>
      </c>
      <c r="C29" s="1373" t="str">
        <f>IF(入力シート!F89="","",入力シート!F89)</f>
        <v/>
      </c>
      <c r="D29" s="1373"/>
      <c r="E29" s="1373"/>
      <c r="F29" s="1373"/>
      <c r="G29" s="1373"/>
      <c r="H29" s="1373"/>
      <c r="I29" s="1373"/>
      <c r="K29" s="193"/>
    </row>
    <row r="30" spans="1:11" s="43" customFormat="1" ht="24.75" customHeight="1">
      <c r="B30" s="1372"/>
      <c r="C30" s="1367" t="str">
        <f>IF(入力シート!F90="","",入力シート!F90&amp;入力シート!G90&amp;入力シート!H90&amp;入力シート!I90&amp;入力シート!J90&amp;入力シート!F91)</f>
        <v/>
      </c>
      <c r="D30" s="1367"/>
      <c r="E30" s="1367"/>
      <c r="F30" s="1367"/>
      <c r="G30" s="1367"/>
      <c r="H30" s="1367"/>
      <c r="I30" s="1367"/>
      <c r="K30" s="193"/>
    </row>
    <row r="31" spans="1:11" s="43" customFormat="1" ht="24.75" customHeight="1">
      <c r="B31" s="175" t="s">
        <v>10</v>
      </c>
      <c r="C31" s="1367" t="str">
        <f>IF(入力シート!F92="","",入力シート!F92)</f>
        <v/>
      </c>
      <c r="D31" s="1367"/>
      <c r="E31" s="1367"/>
      <c r="F31" s="1367"/>
      <c r="G31" s="1367"/>
      <c r="H31" s="1367"/>
      <c r="I31" s="1367"/>
      <c r="K31" s="193"/>
    </row>
    <row r="32" spans="1:11" s="43" customFormat="1" ht="24.75" customHeight="1">
      <c r="B32" s="175" t="s">
        <v>102</v>
      </c>
      <c r="C32" s="1367" t="str">
        <f>IF(入力シート!F93="","",入力シート!F93)</f>
        <v/>
      </c>
      <c r="D32" s="1367"/>
      <c r="E32" s="1367"/>
      <c r="F32" s="1367"/>
      <c r="G32" s="1367"/>
      <c r="H32" s="1367"/>
      <c r="I32" s="1367"/>
      <c r="K32" s="193"/>
    </row>
    <row r="33" spans="2:11" s="43" customFormat="1" ht="24.75" customHeight="1">
      <c r="B33" s="175" t="s">
        <v>208</v>
      </c>
      <c r="C33" s="1367" t="str">
        <f>IF(入力シート!F94="","",入力シート!F94)</f>
        <v/>
      </c>
      <c r="D33" s="1367"/>
      <c r="E33" s="1367"/>
      <c r="F33" s="1367"/>
      <c r="G33" s="1367"/>
      <c r="H33" s="1367"/>
      <c r="I33" s="1367"/>
      <c r="K33" s="193"/>
    </row>
    <row r="34" spans="2:11" s="43" customFormat="1" ht="8.25" customHeight="1">
      <c r="B34" s="1369"/>
      <c r="C34" s="1369"/>
      <c r="D34" s="110"/>
      <c r="E34" s="110"/>
      <c r="F34" s="110"/>
      <c r="G34" s="110"/>
      <c r="H34" s="110"/>
      <c r="I34" s="110"/>
      <c r="K34" s="193"/>
    </row>
    <row r="35" spans="2:11" s="43" customFormat="1" ht="24.75" hidden="1" customHeight="1">
      <c r="B35" s="1369" t="s">
        <v>881</v>
      </c>
      <c r="C35" s="1369"/>
      <c r="D35" s="110"/>
      <c r="E35" s="110"/>
      <c r="F35" s="110"/>
      <c r="G35" s="110"/>
      <c r="H35" s="110"/>
      <c r="I35" s="110"/>
      <c r="K35" s="193"/>
    </row>
    <row r="36" spans="2:11" s="43" customFormat="1" ht="24.75" hidden="1" customHeight="1">
      <c r="B36" s="175" t="s">
        <v>872</v>
      </c>
      <c r="C36" s="1368" t="str">
        <f>IF(入力シート!F133="","",入力シート!F133)</f>
        <v/>
      </c>
      <c r="D36" s="1368"/>
      <c r="E36" s="1368"/>
      <c r="F36" s="1368"/>
      <c r="G36" s="1368"/>
      <c r="H36" s="1368"/>
      <c r="I36" s="1368"/>
      <c r="K36" s="193"/>
    </row>
    <row r="37" spans="2:11" s="43" customFormat="1" ht="24.75" hidden="1" customHeight="1">
      <c r="B37" s="175" t="s">
        <v>882</v>
      </c>
      <c r="C37" s="1368" t="str">
        <f>IF(入力シート!F134="","",入力シート!F134)</f>
        <v/>
      </c>
      <c r="D37" s="1368"/>
      <c r="E37" s="1368"/>
      <c r="F37" s="1368"/>
      <c r="G37" s="1368"/>
      <c r="H37" s="1368"/>
      <c r="I37" s="1368"/>
      <c r="K37" s="193"/>
    </row>
    <row r="38" spans="2:11" s="43" customFormat="1" ht="24.75" hidden="1" customHeight="1">
      <c r="B38" s="175" t="s">
        <v>883</v>
      </c>
      <c r="C38" s="1368" t="str">
        <f>IF(入力シート!F135="","",入力シート!F135)</f>
        <v/>
      </c>
      <c r="D38" s="1368"/>
      <c r="E38" s="1368"/>
      <c r="F38" s="1368"/>
      <c r="G38" s="1368"/>
      <c r="H38" s="1368"/>
      <c r="I38" s="1368"/>
      <c r="K38" s="193"/>
    </row>
    <row r="39" spans="2:11" s="43" customFormat="1" ht="24.75" hidden="1" customHeight="1">
      <c r="B39" s="175" t="s">
        <v>93</v>
      </c>
      <c r="C39" s="1368" t="str">
        <f>IF(入力シート!F136="","",入力シート!F136&amp;入力シート!J136)</f>
        <v/>
      </c>
      <c r="D39" s="1368"/>
      <c r="E39" s="1368"/>
      <c r="F39" s="1368"/>
      <c r="G39" s="1368"/>
      <c r="H39" s="1368"/>
      <c r="I39" s="1368"/>
      <c r="K39" s="193"/>
    </row>
    <row r="40" spans="2:11" s="43" customFormat="1" ht="24.75" hidden="1" customHeight="1">
      <c r="B40" s="175" t="s">
        <v>884</v>
      </c>
      <c r="C40" s="1368" t="str">
        <f>IF(入力シート!F137="","",入力シート!F137&amp;入力シート!J137)</f>
        <v/>
      </c>
      <c r="D40" s="1368"/>
      <c r="E40" s="1368"/>
      <c r="F40" s="1368"/>
      <c r="G40" s="1368"/>
      <c r="H40" s="1368"/>
      <c r="I40" s="1368"/>
      <c r="K40" s="193"/>
    </row>
    <row r="41" spans="2:11" s="43" customFormat="1" ht="24.75" hidden="1" customHeight="1">
      <c r="B41" s="1372" t="s">
        <v>885</v>
      </c>
      <c r="C41" s="1368" t="str">
        <f>IF(入力シート!F138="","",入力シート!F138)</f>
        <v/>
      </c>
      <c r="D41" s="1368"/>
      <c r="E41" s="1368"/>
      <c r="F41" s="1368"/>
      <c r="G41" s="1368"/>
      <c r="H41" s="1368"/>
      <c r="I41" s="1368"/>
      <c r="K41" s="193"/>
    </row>
    <row r="42" spans="2:11" s="43" customFormat="1" ht="24.75" hidden="1" customHeight="1">
      <c r="B42" s="1372"/>
      <c r="C42" s="1368" t="str">
        <f>IF(入力シート!F139="","",入力シート!F139&amp;入力シート!G139&amp;入力シート!H139&amp;入力シート!I139&amp;入力シート!J139&amp;入力シート!F140)</f>
        <v/>
      </c>
      <c r="D42" s="1368"/>
      <c r="E42" s="1368"/>
      <c r="F42" s="1368"/>
      <c r="G42" s="1368"/>
      <c r="H42" s="1368"/>
      <c r="I42" s="1368"/>
      <c r="K42" s="193"/>
    </row>
    <row r="43" spans="2:11" s="43" customFormat="1" ht="24.75" hidden="1" customHeight="1">
      <c r="B43" s="175" t="s">
        <v>875</v>
      </c>
      <c r="C43" s="1368" t="str">
        <f>IF(入力シート!F141="","",入力シート!F141)</f>
        <v/>
      </c>
      <c r="D43" s="1368"/>
      <c r="E43" s="1368"/>
      <c r="F43" s="1368"/>
      <c r="G43" s="1368"/>
      <c r="H43" s="1368"/>
      <c r="I43" s="1368"/>
      <c r="K43" s="193"/>
    </row>
    <row r="44" spans="2:11" s="43" customFormat="1" ht="24.75" hidden="1" customHeight="1">
      <c r="B44" s="175" t="s">
        <v>886</v>
      </c>
      <c r="C44" s="1368" t="str">
        <f>IF(入力シート!F142="","",入力シート!F142)</f>
        <v/>
      </c>
      <c r="D44" s="1368"/>
      <c r="E44" s="1368"/>
      <c r="F44" s="1368"/>
      <c r="G44" s="1368"/>
      <c r="H44" s="1368"/>
      <c r="I44" s="1368"/>
      <c r="K44" s="193"/>
    </row>
    <row r="45" spans="2:11" s="43" customFormat="1" ht="24.75" hidden="1" customHeight="1">
      <c r="B45" s="175" t="s">
        <v>999</v>
      </c>
      <c r="C45" s="1368" t="str">
        <f>IF(入力シート!F143="","",入力シート!F143)</f>
        <v/>
      </c>
      <c r="D45" s="1368"/>
      <c r="E45" s="1368"/>
      <c r="F45" s="1368"/>
      <c r="G45" s="1368"/>
      <c r="H45" s="1368"/>
      <c r="I45" s="1368"/>
      <c r="K45" s="193"/>
    </row>
    <row r="46" spans="2:11" s="43" customFormat="1" ht="8.25" hidden="1" customHeight="1">
      <c r="B46" s="109"/>
      <c r="C46" s="110"/>
      <c r="D46" s="110"/>
      <c r="E46" s="110"/>
      <c r="F46" s="110"/>
      <c r="G46" s="110"/>
      <c r="H46" s="110"/>
      <c r="I46" s="110"/>
      <c r="K46" s="193"/>
    </row>
    <row r="47" spans="2:11" s="43" customFormat="1" ht="24.75" customHeight="1">
      <c r="B47" s="1369" t="s">
        <v>1353</v>
      </c>
      <c r="C47" s="1369"/>
      <c r="D47" s="3"/>
      <c r="E47" s="3"/>
      <c r="F47" s="3"/>
      <c r="G47" s="3"/>
      <c r="H47" s="3"/>
      <c r="I47" s="3"/>
      <c r="K47" s="193"/>
    </row>
    <row r="48" spans="2:11" s="43" customFormat="1" ht="24.75" customHeight="1">
      <c r="B48" s="175" t="s">
        <v>103</v>
      </c>
      <c r="C48" s="1375" t="str">
        <f>IF(入力シート!F146="","",入力シート!F146)</f>
        <v/>
      </c>
      <c r="D48" s="1375"/>
      <c r="E48" s="1375"/>
      <c r="F48" s="1375"/>
      <c r="G48" s="1375"/>
      <c r="H48" s="1375"/>
      <c r="I48" s="1375"/>
      <c r="K48" s="193"/>
    </row>
    <row r="49" spans="2:11" s="43" customFormat="1" ht="24.75" customHeight="1">
      <c r="B49" s="175" t="s">
        <v>104</v>
      </c>
      <c r="C49" s="1367" t="str">
        <f>IF(入力シート!F147="","",入力シート!F147)</f>
        <v/>
      </c>
      <c r="D49" s="1367"/>
      <c r="E49" s="1367"/>
      <c r="F49" s="1367"/>
      <c r="G49" s="1367"/>
      <c r="H49" s="1367"/>
      <c r="I49" s="1367"/>
      <c r="K49" s="193"/>
    </row>
    <row r="50" spans="2:11" s="43" customFormat="1" ht="24.75" customHeight="1">
      <c r="B50" s="176" t="s">
        <v>104</v>
      </c>
      <c r="C50" s="1367" t="str">
        <f>IF(入力シート!F148="","",入力シート!F148)</f>
        <v/>
      </c>
      <c r="D50" s="1367"/>
      <c r="E50" s="1367"/>
      <c r="F50" s="1367"/>
      <c r="G50" s="1367"/>
      <c r="H50" s="1367"/>
      <c r="I50" s="1367"/>
      <c r="K50" s="193"/>
    </row>
    <row r="51" spans="2:11" s="43" customFormat="1" ht="24.75" customHeight="1">
      <c r="B51" s="176" t="s">
        <v>104</v>
      </c>
      <c r="C51" s="1367" t="str">
        <f>IF(入力シート!F149="","",入力シート!F149)</f>
        <v/>
      </c>
      <c r="D51" s="1367"/>
      <c r="E51" s="1367"/>
      <c r="F51" s="1367"/>
      <c r="G51" s="1367"/>
      <c r="H51" s="1367"/>
      <c r="I51" s="1367"/>
      <c r="K51" s="193"/>
    </row>
    <row r="52" spans="2:11" s="43" customFormat="1" ht="7.5" customHeight="1">
      <c r="B52" s="44"/>
      <c r="K52" s="193"/>
    </row>
    <row r="53" spans="2:11" s="43" customFormat="1" ht="24.75" customHeight="1">
      <c r="B53" s="1369" t="s">
        <v>1354</v>
      </c>
      <c r="C53" s="1369"/>
      <c r="D53" s="3"/>
      <c r="E53" s="3"/>
      <c r="F53" s="3"/>
      <c r="G53" s="3"/>
      <c r="H53" s="3"/>
      <c r="I53" s="3"/>
      <c r="K53" s="193"/>
    </row>
    <row r="54" spans="2:11" s="43" customFormat="1" ht="40" customHeight="1">
      <c r="B54" s="1370" t="s">
        <v>1002</v>
      </c>
      <c r="C54" s="1371"/>
      <c r="D54" s="1371"/>
      <c r="E54" s="1371"/>
      <c r="F54" s="1371"/>
      <c r="G54" s="1371"/>
      <c r="H54" s="1371"/>
      <c r="I54" s="167"/>
      <c r="K54" s="187" t="s">
        <v>1003</v>
      </c>
    </row>
    <row r="55" spans="2:11" s="43" customFormat="1" ht="7.5" customHeight="1">
      <c r="B55" s="44"/>
      <c r="K55" s="193"/>
    </row>
    <row r="56" spans="2:11" s="43" customFormat="1" ht="7.5" customHeight="1">
      <c r="B56" s="44"/>
      <c r="K56" s="193"/>
    </row>
    <row r="57" spans="2:11" s="43" customFormat="1" ht="7.5" customHeight="1">
      <c r="B57" s="44"/>
      <c r="K57" s="193"/>
    </row>
    <row r="58" spans="2:11" s="43" customFormat="1" ht="24.75" customHeight="1">
      <c r="B58" s="8" t="s">
        <v>360</v>
      </c>
      <c r="K58" s="187" t="s">
        <v>322</v>
      </c>
    </row>
    <row r="59" spans="2:11" s="43" customFormat="1" ht="24.75" customHeight="1">
      <c r="B59" s="3" t="s">
        <v>91</v>
      </c>
      <c r="C59" s="3"/>
      <c r="D59" s="3"/>
      <c r="E59" s="3"/>
      <c r="F59" s="3"/>
      <c r="G59" s="3"/>
      <c r="H59" s="3"/>
      <c r="I59" s="3"/>
      <c r="K59" s="187"/>
    </row>
    <row r="60" spans="2:11" s="43" customFormat="1" ht="24.75" customHeight="1">
      <c r="B60" s="175" t="s">
        <v>93</v>
      </c>
      <c r="C60" s="1367" t="str">
        <f>IF(入力シート!F39="","",入力シート!F39)</f>
        <v/>
      </c>
      <c r="D60" s="1367"/>
      <c r="E60" s="1367"/>
      <c r="F60" s="1367"/>
      <c r="G60" s="1367"/>
      <c r="H60" s="1367"/>
      <c r="I60" s="1367"/>
      <c r="K60" s="193"/>
    </row>
    <row r="61" spans="2:11" s="43" customFormat="1" ht="24.75" customHeight="1">
      <c r="B61" s="175" t="s">
        <v>94</v>
      </c>
      <c r="C61" s="1367" t="str">
        <f>IF(入力シート!F40="","",入力シート!F40)</f>
        <v/>
      </c>
      <c r="D61" s="1367"/>
      <c r="E61" s="1367"/>
      <c r="F61" s="1367"/>
      <c r="G61" s="1367"/>
      <c r="H61" s="1367"/>
      <c r="I61" s="1367"/>
      <c r="K61" s="193"/>
    </row>
    <row r="62" spans="2:11" s="43" customFormat="1" ht="24.75" customHeight="1">
      <c r="B62" s="175" t="s">
        <v>997</v>
      </c>
      <c r="C62" s="1367" t="str">
        <f>IF(入力シート!F50="","",入力シート!F50)</f>
        <v/>
      </c>
      <c r="D62" s="1367"/>
      <c r="E62" s="1367"/>
      <c r="F62" s="1367"/>
      <c r="G62" s="1367"/>
      <c r="H62" s="1367"/>
      <c r="I62" s="1367"/>
      <c r="K62" s="193"/>
    </row>
    <row r="63" spans="2:11" s="43" customFormat="1" ht="24.75" customHeight="1">
      <c r="B63" s="175" t="s">
        <v>95</v>
      </c>
      <c r="C63" s="1367" t="str">
        <f>IF(入力シート!F41="","",入力シート!F41)</f>
        <v/>
      </c>
      <c r="D63" s="1367"/>
      <c r="E63" s="1367"/>
      <c r="F63" s="1367"/>
      <c r="G63" s="1367"/>
      <c r="H63" s="1367"/>
      <c r="I63" s="1367"/>
      <c r="K63" s="193"/>
    </row>
    <row r="64" spans="2:11" s="43" customFormat="1" ht="24.75" customHeight="1">
      <c r="B64" s="175" t="s">
        <v>93</v>
      </c>
      <c r="C64" s="1367" t="str">
        <f>IF(入力シート!F42="","",入力シート!F42&amp;入力シート!J42)</f>
        <v/>
      </c>
      <c r="D64" s="1367"/>
      <c r="E64" s="1367"/>
      <c r="F64" s="1367"/>
      <c r="G64" s="1367"/>
      <c r="H64" s="1367"/>
      <c r="I64" s="1367"/>
      <c r="K64" s="193"/>
    </row>
    <row r="65" spans="2:11" s="43" customFormat="1" ht="24.75" customHeight="1">
      <c r="B65" s="175" t="s">
        <v>96</v>
      </c>
      <c r="C65" s="1367" t="str">
        <f>IF(入力シート!F43="","",入力シート!F43&amp;入力シート!J43)</f>
        <v/>
      </c>
      <c r="D65" s="1367"/>
      <c r="E65" s="1367"/>
      <c r="F65" s="1367"/>
      <c r="G65" s="1367"/>
      <c r="H65" s="1367"/>
      <c r="I65" s="1367"/>
      <c r="K65" s="193"/>
    </row>
    <row r="66" spans="2:11" s="43" customFormat="1" ht="24.75" customHeight="1">
      <c r="B66" s="1372" t="s">
        <v>97</v>
      </c>
      <c r="C66" s="1373" t="str">
        <f>IF(入力シート!F45="","",入力シート!F45)</f>
        <v/>
      </c>
      <c r="D66" s="1373"/>
      <c r="E66" s="1373"/>
      <c r="F66" s="1373"/>
      <c r="G66" s="1373"/>
      <c r="H66" s="1373"/>
      <c r="I66" s="1373"/>
      <c r="K66" s="193"/>
    </row>
    <row r="67" spans="2:11" s="43" customFormat="1" ht="24.75" customHeight="1">
      <c r="B67" s="1372"/>
      <c r="C67" s="1367" t="str">
        <f>IF(入力シート!F46="","",入力シート!F46&amp;入力シート!G46&amp;入力シート!H46&amp;入力シート!I46&amp;入力シート!J46&amp;入力シート!F47)</f>
        <v/>
      </c>
      <c r="D67" s="1367"/>
      <c r="E67" s="1367"/>
      <c r="F67" s="1367"/>
      <c r="G67" s="1367"/>
      <c r="H67" s="1367"/>
      <c r="I67" s="1367"/>
      <c r="K67" s="193"/>
    </row>
    <row r="68" spans="2:11" s="43" customFormat="1" ht="24.75" customHeight="1">
      <c r="B68" s="175" t="s">
        <v>10</v>
      </c>
      <c r="C68" s="1367" t="str">
        <f>IF(入力シート!F48="","",入力シート!F48)</f>
        <v/>
      </c>
      <c r="D68" s="1367"/>
      <c r="E68" s="1367"/>
      <c r="F68" s="1367"/>
      <c r="G68" s="1367"/>
      <c r="H68" s="1367"/>
      <c r="I68" s="1367"/>
      <c r="K68" s="193"/>
    </row>
    <row r="69" spans="2:11" s="43" customFormat="1" ht="24.75" customHeight="1">
      <c r="B69" s="175" t="s">
        <v>998</v>
      </c>
      <c r="C69" s="1367" t="str">
        <f>IF(入力シート!F49="","",入力シート!F49)</f>
        <v/>
      </c>
      <c r="D69" s="1367"/>
      <c r="E69" s="1367"/>
      <c r="F69" s="1367"/>
      <c r="G69" s="1367"/>
      <c r="H69" s="1367"/>
      <c r="I69" s="1367"/>
      <c r="K69" s="193"/>
    </row>
    <row r="70" spans="2:11" s="43" customFormat="1" ht="7.5" customHeight="1">
      <c r="K70" s="193"/>
    </row>
    <row r="71" spans="2:11" s="7" customFormat="1" ht="24.75" customHeight="1">
      <c r="B71" s="1369" t="s">
        <v>359</v>
      </c>
      <c r="C71" s="1369"/>
      <c r="D71" s="3"/>
      <c r="E71" s="3"/>
      <c r="F71" s="3"/>
      <c r="G71" s="3"/>
      <c r="H71" s="3"/>
      <c r="I71" s="3"/>
      <c r="K71" s="193"/>
    </row>
    <row r="72" spans="2:11" ht="24.75" customHeight="1">
      <c r="B72" s="175" t="s">
        <v>371</v>
      </c>
      <c r="C72" s="175" t="s">
        <v>222</v>
      </c>
      <c r="D72" s="106" t="str">
        <f>IF(入力シート!F96="","",入力シート!F96)</f>
        <v/>
      </c>
    </row>
    <row r="73" spans="2:11" ht="24.75" customHeight="1">
      <c r="B73" s="175" t="s">
        <v>100</v>
      </c>
      <c r="C73" s="1367" t="str">
        <f>IF(入力シート!F97="","",入力シート!F97)</f>
        <v/>
      </c>
      <c r="D73" s="1367"/>
      <c r="E73" s="1367"/>
      <c r="F73" s="1367"/>
      <c r="G73" s="1367"/>
      <c r="H73" s="1367"/>
      <c r="I73" s="1367"/>
    </row>
    <row r="74" spans="2:11" ht="24.75" customHeight="1">
      <c r="B74" s="175" t="s">
        <v>101</v>
      </c>
      <c r="C74" s="1367" t="str">
        <f>IF(入力シート!F98="","",入力シート!F98)</f>
        <v/>
      </c>
      <c r="D74" s="1367"/>
      <c r="E74" s="1367"/>
      <c r="F74" s="1367"/>
      <c r="G74" s="1367"/>
      <c r="H74" s="1367"/>
      <c r="I74" s="1367"/>
    </row>
    <row r="75" spans="2:11" ht="24.75" customHeight="1">
      <c r="B75" s="175" t="s">
        <v>93</v>
      </c>
      <c r="C75" s="1367" t="str">
        <f>IF(入力シート!F99="","",入力シート!F99&amp;入力シート!J99)</f>
        <v/>
      </c>
      <c r="D75" s="1367"/>
      <c r="E75" s="1367"/>
      <c r="F75" s="1367"/>
      <c r="G75" s="1367"/>
      <c r="H75" s="1367"/>
      <c r="I75" s="1367"/>
    </row>
    <row r="76" spans="2:11" ht="24.75" customHeight="1">
      <c r="B76" s="175" t="s">
        <v>22</v>
      </c>
      <c r="C76" s="1367" t="str">
        <f>IF(入力シート!F100="","",入力シート!F100&amp;入力シート!J100)</f>
        <v/>
      </c>
      <c r="D76" s="1367"/>
      <c r="E76" s="1367"/>
      <c r="F76" s="1367"/>
      <c r="G76" s="1367"/>
      <c r="H76" s="1367"/>
      <c r="I76" s="1367"/>
    </row>
    <row r="77" spans="2:11" ht="24.75" customHeight="1">
      <c r="B77" s="1372" t="s">
        <v>97</v>
      </c>
      <c r="C77" s="1373" t="str">
        <f>IF(入力シート!F101="","",入力シート!F101)</f>
        <v/>
      </c>
      <c r="D77" s="1373"/>
      <c r="E77" s="1373"/>
      <c r="F77" s="1373"/>
      <c r="G77" s="1373"/>
      <c r="H77" s="1373"/>
      <c r="I77" s="1373"/>
    </row>
    <row r="78" spans="2:11" ht="24.75" customHeight="1">
      <c r="B78" s="1372"/>
      <c r="C78" s="1367" t="str">
        <f>IF(入力シート!F102="","",入力シート!F102&amp;入力シート!G102&amp;入力シート!H102&amp;入力シート!I102&amp;入力シート!I102&amp;入力シート!J102&amp;入力シート!F103)</f>
        <v/>
      </c>
      <c r="D78" s="1367"/>
      <c r="E78" s="1367"/>
      <c r="F78" s="1367"/>
      <c r="G78" s="1367"/>
      <c r="H78" s="1367"/>
      <c r="I78" s="1367"/>
    </row>
    <row r="79" spans="2:11" ht="24.75" customHeight="1">
      <c r="B79" s="175" t="s">
        <v>10</v>
      </c>
      <c r="C79" s="1367" t="str">
        <f>IF(入力シート!F104="","",入力シート!F104)</f>
        <v/>
      </c>
      <c r="D79" s="1367"/>
      <c r="E79" s="1367"/>
      <c r="F79" s="1367"/>
      <c r="G79" s="1367"/>
      <c r="H79" s="1367"/>
      <c r="I79" s="1367"/>
    </row>
    <row r="80" spans="2:11" ht="24.75" customHeight="1">
      <c r="B80" s="175" t="s">
        <v>102</v>
      </c>
      <c r="C80" s="1367" t="str">
        <f>IF(入力シート!F105="","",入力シート!F105)</f>
        <v/>
      </c>
      <c r="D80" s="1367"/>
      <c r="E80" s="1367"/>
      <c r="F80" s="1367"/>
      <c r="G80" s="1367"/>
      <c r="H80" s="1367"/>
      <c r="I80" s="1367"/>
    </row>
    <row r="81" spans="2:11" ht="24.75" customHeight="1">
      <c r="B81" s="175" t="s">
        <v>208</v>
      </c>
      <c r="C81" s="1367" t="str">
        <f>IF(入力シート!F106="","",入力シート!F106)</f>
        <v/>
      </c>
      <c r="D81" s="1367"/>
      <c r="E81" s="1367"/>
      <c r="F81" s="1367"/>
      <c r="G81" s="1367"/>
      <c r="H81" s="1367"/>
      <c r="I81" s="1367"/>
    </row>
    <row r="82" spans="2:11" ht="9" customHeight="1"/>
    <row r="83" spans="2:11" s="43" customFormat="1" ht="24.75" customHeight="1">
      <c r="B83" s="1369" t="s">
        <v>1001</v>
      </c>
      <c r="C83" s="1369"/>
      <c r="D83" s="3"/>
      <c r="E83" s="3"/>
      <c r="F83" s="3"/>
      <c r="G83" s="3"/>
      <c r="H83" s="3"/>
      <c r="I83" s="3"/>
      <c r="K83" s="193"/>
    </row>
    <row r="84" spans="2:11" s="43" customFormat="1" ht="40" customHeight="1">
      <c r="B84" s="1370" t="s">
        <v>1002</v>
      </c>
      <c r="C84" s="1371"/>
      <c r="D84" s="1371"/>
      <c r="E84" s="1371"/>
      <c r="F84" s="1371"/>
      <c r="G84" s="1371"/>
      <c r="H84" s="1371"/>
      <c r="I84" s="167"/>
      <c r="K84" s="187" t="s">
        <v>1003</v>
      </c>
    </row>
    <row r="85" spans="2:11" s="43" customFormat="1" ht="8.25" customHeight="1">
      <c r="B85" s="3"/>
      <c r="C85" s="3"/>
      <c r="D85" s="3"/>
      <c r="E85" s="3"/>
      <c r="F85" s="3"/>
      <c r="G85" s="3"/>
      <c r="H85" s="3"/>
      <c r="I85" s="3"/>
      <c r="K85" s="193"/>
    </row>
    <row r="86" spans="2:11" s="43" customFormat="1" ht="7.5" customHeight="1">
      <c r="B86" s="44"/>
      <c r="K86" s="193"/>
    </row>
    <row r="87" spans="2:11" s="43" customFormat="1" ht="24.75" customHeight="1">
      <c r="B87" s="8" t="s">
        <v>362</v>
      </c>
      <c r="K87" s="187" t="s">
        <v>322</v>
      </c>
    </row>
    <row r="88" spans="2:11" s="43" customFormat="1" ht="24.75" customHeight="1">
      <c r="B88" s="3" t="s">
        <v>91</v>
      </c>
      <c r="C88" s="3"/>
      <c r="D88" s="3"/>
      <c r="E88" s="3"/>
      <c r="F88" s="3"/>
      <c r="G88" s="3"/>
      <c r="H88" s="3"/>
      <c r="I88" s="3"/>
      <c r="K88" s="187"/>
    </row>
    <row r="89" spans="2:11" s="43" customFormat="1" ht="24.75" customHeight="1">
      <c r="B89" s="175" t="s">
        <v>93</v>
      </c>
      <c r="C89" s="1367" t="str">
        <f>IF(入力シート!F52="","",入力シート!F52)</f>
        <v/>
      </c>
      <c r="D89" s="1367"/>
      <c r="E89" s="1367"/>
      <c r="F89" s="1367"/>
      <c r="G89" s="1367"/>
      <c r="H89" s="1367"/>
      <c r="I89" s="1367"/>
      <c r="K89" s="193"/>
    </row>
    <row r="90" spans="2:11" s="43" customFormat="1" ht="24.75" customHeight="1">
      <c r="B90" s="175" t="s">
        <v>94</v>
      </c>
      <c r="C90" s="1367" t="str">
        <f>IF(入力シート!F53="","",入力シート!F53)</f>
        <v/>
      </c>
      <c r="D90" s="1367"/>
      <c r="E90" s="1367"/>
      <c r="F90" s="1367"/>
      <c r="G90" s="1367"/>
      <c r="H90" s="1367"/>
      <c r="I90" s="1367"/>
      <c r="K90" s="193"/>
    </row>
    <row r="91" spans="2:11" s="43" customFormat="1" ht="24.75" customHeight="1">
      <c r="B91" s="175" t="s">
        <v>997</v>
      </c>
      <c r="C91" s="1367" t="str">
        <f>IF(入力シート!F63="","",入力シート!F63)</f>
        <v/>
      </c>
      <c r="D91" s="1367"/>
      <c r="E91" s="1367"/>
      <c r="F91" s="1367"/>
      <c r="G91" s="1367"/>
      <c r="H91" s="1367"/>
      <c r="I91" s="1367"/>
      <c r="K91" s="193"/>
    </row>
    <row r="92" spans="2:11" s="43" customFormat="1" ht="24.75" customHeight="1">
      <c r="B92" s="175" t="s">
        <v>95</v>
      </c>
      <c r="C92" s="1367" t="str">
        <f>IF(入力シート!F54="","",入力シート!F54)</f>
        <v/>
      </c>
      <c r="D92" s="1367"/>
      <c r="E92" s="1367"/>
      <c r="F92" s="1367"/>
      <c r="G92" s="1367"/>
      <c r="H92" s="1367"/>
      <c r="I92" s="1367"/>
      <c r="K92" s="193"/>
    </row>
    <row r="93" spans="2:11" s="43" customFormat="1" ht="24.75" customHeight="1">
      <c r="B93" s="175" t="s">
        <v>93</v>
      </c>
      <c r="C93" s="1367" t="str">
        <f>IF(入力シート!F55="","",入力シート!F55&amp;入力シート!J55)</f>
        <v/>
      </c>
      <c r="D93" s="1367"/>
      <c r="E93" s="1367"/>
      <c r="F93" s="1367"/>
      <c r="G93" s="1367"/>
      <c r="H93" s="1367"/>
      <c r="I93" s="1367"/>
      <c r="K93" s="193"/>
    </row>
    <row r="94" spans="2:11" s="43" customFormat="1" ht="24.75" customHeight="1">
      <c r="B94" s="175" t="s">
        <v>96</v>
      </c>
      <c r="C94" s="1367" t="str">
        <f>IF(入力シート!F56="","",入力シート!F56&amp;入力シート!J56)</f>
        <v/>
      </c>
      <c r="D94" s="1367"/>
      <c r="E94" s="1367"/>
      <c r="F94" s="1367"/>
      <c r="G94" s="1367"/>
      <c r="H94" s="1367"/>
      <c r="I94" s="1367"/>
      <c r="K94" s="193"/>
    </row>
    <row r="95" spans="2:11" s="43" customFormat="1" ht="24.75" customHeight="1">
      <c r="B95" s="1372" t="s">
        <v>97</v>
      </c>
      <c r="C95" s="1373" t="str">
        <f>IF(入力シート!F58="","",入力シート!F58)</f>
        <v/>
      </c>
      <c r="D95" s="1373"/>
      <c r="E95" s="1373"/>
      <c r="F95" s="1373"/>
      <c r="G95" s="1373"/>
      <c r="H95" s="1373"/>
      <c r="I95" s="1373"/>
      <c r="K95" s="193"/>
    </row>
    <row r="96" spans="2:11" s="43" customFormat="1" ht="24.75" customHeight="1">
      <c r="B96" s="1372"/>
      <c r="C96" s="1367" t="str">
        <f>IF(入力シート!F59="","",入力シート!F59&amp;入力シート!G59&amp;入力シート!H59&amp;入力シート!I59&amp;入力シート!J59&amp;入力シート!F60)</f>
        <v/>
      </c>
      <c r="D96" s="1367"/>
      <c r="E96" s="1367"/>
      <c r="F96" s="1367"/>
      <c r="G96" s="1367"/>
      <c r="H96" s="1367"/>
      <c r="I96" s="1367"/>
      <c r="K96" s="193"/>
    </row>
    <row r="97" spans="2:11" s="43" customFormat="1" ht="24.75" customHeight="1">
      <c r="B97" s="175" t="s">
        <v>10</v>
      </c>
      <c r="C97" s="1367" t="str">
        <f>IF(入力シート!F61="","",入力シート!F61)</f>
        <v/>
      </c>
      <c r="D97" s="1367"/>
      <c r="E97" s="1367"/>
      <c r="F97" s="1367"/>
      <c r="G97" s="1367"/>
      <c r="H97" s="1367"/>
      <c r="I97" s="1367"/>
      <c r="K97" s="193"/>
    </row>
    <row r="98" spans="2:11" s="43" customFormat="1" ht="24.75" customHeight="1">
      <c r="B98" s="175" t="s">
        <v>998</v>
      </c>
      <c r="C98" s="1367" t="str">
        <f>IF(入力シート!F62="","",入力シート!F62)</f>
        <v/>
      </c>
      <c r="D98" s="1367"/>
      <c r="E98" s="1367"/>
      <c r="F98" s="1367"/>
      <c r="G98" s="1367"/>
      <c r="H98" s="1367"/>
      <c r="I98" s="1367"/>
      <c r="K98" s="193"/>
    </row>
    <row r="99" spans="2:11" s="43" customFormat="1" ht="7.5" customHeight="1">
      <c r="K99" s="193"/>
    </row>
    <row r="100" spans="2:11" s="7" customFormat="1" ht="24.75" customHeight="1">
      <c r="B100" s="1369" t="s">
        <v>359</v>
      </c>
      <c r="C100" s="1369"/>
      <c r="D100" s="3"/>
      <c r="E100" s="3"/>
      <c r="F100" s="3"/>
      <c r="G100" s="3"/>
      <c r="H100" s="3"/>
      <c r="I100" s="3"/>
      <c r="K100" s="193"/>
    </row>
    <row r="101" spans="2:11" ht="24.75" customHeight="1">
      <c r="B101" s="175" t="s">
        <v>372</v>
      </c>
      <c r="C101" s="175" t="s">
        <v>222</v>
      </c>
      <c r="D101" s="106" t="str">
        <f>IF(入力シート!F108="","",入力シート!F108)</f>
        <v/>
      </c>
    </row>
    <row r="102" spans="2:11" ht="24.75" customHeight="1">
      <c r="B102" s="175" t="s">
        <v>100</v>
      </c>
      <c r="C102" s="1367" t="str">
        <f>IF(入力シート!F109="","",入力シート!F109)</f>
        <v/>
      </c>
      <c r="D102" s="1367"/>
      <c r="E102" s="1367"/>
      <c r="F102" s="1367"/>
      <c r="G102" s="1367"/>
      <c r="H102" s="1367"/>
      <c r="I102" s="1367"/>
    </row>
    <row r="103" spans="2:11" ht="24.75" customHeight="1">
      <c r="B103" s="175" t="s">
        <v>101</v>
      </c>
      <c r="C103" s="1367" t="str">
        <f>IF(入力シート!F110="","",入力シート!F110)</f>
        <v/>
      </c>
      <c r="D103" s="1367"/>
      <c r="E103" s="1367"/>
      <c r="F103" s="1367"/>
      <c r="G103" s="1367"/>
      <c r="H103" s="1367"/>
      <c r="I103" s="1367"/>
    </row>
    <row r="104" spans="2:11" ht="24.75" customHeight="1">
      <c r="B104" s="175" t="s">
        <v>93</v>
      </c>
      <c r="C104" s="1367" t="str">
        <f>IF(入力シート!F111="","",入力シート!F111&amp;入力シート!J111)</f>
        <v/>
      </c>
      <c r="D104" s="1367"/>
      <c r="E104" s="1367"/>
      <c r="F104" s="1367"/>
      <c r="G104" s="1367"/>
      <c r="H104" s="1367"/>
      <c r="I104" s="1367"/>
    </row>
    <row r="105" spans="2:11" ht="24.75" customHeight="1">
      <c r="B105" s="175" t="s">
        <v>22</v>
      </c>
      <c r="C105" s="1367" t="str">
        <f>IF(入力シート!F112="","",入力シート!F112&amp;入力シート!J112)</f>
        <v/>
      </c>
      <c r="D105" s="1367"/>
      <c r="E105" s="1367"/>
      <c r="F105" s="1367"/>
      <c r="G105" s="1367"/>
      <c r="H105" s="1367"/>
      <c r="I105" s="1367"/>
    </row>
    <row r="106" spans="2:11" ht="24.75" customHeight="1">
      <c r="B106" s="1372" t="s">
        <v>97</v>
      </c>
      <c r="C106" s="1373" t="str">
        <f>IF(入力シート!F113="","",入力シート!F113)</f>
        <v/>
      </c>
      <c r="D106" s="1373"/>
      <c r="E106" s="1373"/>
      <c r="F106" s="1373"/>
      <c r="G106" s="1373"/>
      <c r="H106" s="1373"/>
      <c r="I106" s="1373"/>
    </row>
    <row r="107" spans="2:11" ht="24.75" customHeight="1">
      <c r="B107" s="1372"/>
      <c r="C107" s="1367" t="str">
        <f>IF(入力シート!F114="","",入力シート!F114&amp;入力シート!G114&amp;入力シート!H114&amp;入力シート!I114&amp;入力シート!J114&amp;入力シート!F115)</f>
        <v/>
      </c>
      <c r="D107" s="1367"/>
      <c r="E107" s="1367"/>
      <c r="F107" s="1367"/>
      <c r="G107" s="1367"/>
      <c r="H107" s="1367"/>
      <c r="I107" s="1367"/>
    </row>
    <row r="108" spans="2:11" ht="24.75" customHeight="1">
      <c r="B108" s="175" t="s">
        <v>10</v>
      </c>
      <c r="C108" s="1367" t="str">
        <f>IF(入力シート!F116="","",入力シート!F116)</f>
        <v/>
      </c>
      <c r="D108" s="1367"/>
      <c r="E108" s="1367"/>
      <c r="F108" s="1367"/>
      <c r="G108" s="1367"/>
      <c r="H108" s="1367"/>
      <c r="I108" s="1367"/>
    </row>
    <row r="109" spans="2:11" ht="24.75" customHeight="1">
      <c r="B109" s="175" t="s">
        <v>102</v>
      </c>
      <c r="C109" s="1367" t="str">
        <f>IF(入力シート!F117="","",入力シート!F117)</f>
        <v/>
      </c>
      <c r="D109" s="1367"/>
      <c r="E109" s="1367"/>
      <c r="F109" s="1367"/>
      <c r="G109" s="1367"/>
      <c r="H109" s="1367"/>
      <c r="I109" s="1367"/>
    </row>
    <row r="110" spans="2:11" ht="24.75" customHeight="1">
      <c r="B110" s="175" t="s">
        <v>208</v>
      </c>
      <c r="C110" s="1367" t="str">
        <f>IF(入力シート!F118="","",入力シート!F118)</f>
        <v/>
      </c>
      <c r="D110" s="1367"/>
      <c r="E110" s="1367"/>
      <c r="F110" s="1367"/>
      <c r="G110" s="1367"/>
      <c r="H110" s="1367"/>
      <c r="I110" s="1367"/>
    </row>
    <row r="111" spans="2:11" ht="9" customHeight="1"/>
    <row r="112" spans="2:11" s="43" customFormat="1" ht="24.75" customHeight="1">
      <c r="B112" s="1369" t="s">
        <v>1001</v>
      </c>
      <c r="C112" s="1369"/>
      <c r="D112" s="3"/>
      <c r="E112" s="3"/>
      <c r="F112" s="3"/>
      <c r="G112" s="3"/>
      <c r="H112" s="3"/>
      <c r="I112" s="3"/>
      <c r="K112" s="193"/>
    </row>
    <row r="113" spans="2:11" s="43" customFormat="1" ht="40" customHeight="1">
      <c r="B113" s="1370" t="s">
        <v>1002</v>
      </c>
      <c r="C113" s="1371"/>
      <c r="D113" s="1371"/>
      <c r="E113" s="1371"/>
      <c r="F113" s="1371"/>
      <c r="G113" s="1371"/>
      <c r="H113" s="1371"/>
      <c r="I113" s="167"/>
      <c r="K113" s="187" t="s">
        <v>1003</v>
      </c>
    </row>
    <row r="114" spans="2:11" s="43" customFormat="1" ht="7.5" customHeight="1">
      <c r="B114" s="44"/>
      <c r="K114" s="193"/>
    </row>
    <row r="115" spans="2:11" s="43" customFormat="1" ht="7.5" customHeight="1">
      <c r="B115" s="44"/>
      <c r="K115" s="193"/>
    </row>
    <row r="116" spans="2:11" s="43" customFormat="1" ht="7.5" customHeight="1">
      <c r="B116" s="44"/>
      <c r="K116" s="193"/>
    </row>
    <row r="117" spans="2:11" s="43" customFormat="1" ht="24.75" customHeight="1">
      <c r="B117" s="8" t="s">
        <v>361</v>
      </c>
      <c r="K117" s="187" t="s">
        <v>322</v>
      </c>
    </row>
    <row r="118" spans="2:11" s="43" customFormat="1" ht="24.75" customHeight="1">
      <c r="B118" s="3" t="s">
        <v>91</v>
      </c>
      <c r="C118" s="3"/>
      <c r="D118" s="3"/>
      <c r="E118" s="3"/>
      <c r="F118" s="3"/>
      <c r="G118" s="3"/>
      <c r="H118" s="3"/>
      <c r="I118" s="3"/>
      <c r="K118" s="187"/>
    </row>
    <row r="119" spans="2:11" s="43" customFormat="1" ht="24.75" customHeight="1">
      <c r="B119" s="175" t="s">
        <v>93</v>
      </c>
      <c r="C119" s="1367" t="str">
        <f>IF(入力シート!F65="","",入力シート!F65)</f>
        <v/>
      </c>
      <c r="D119" s="1367"/>
      <c r="E119" s="1367"/>
      <c r="F119" s="1367"/>
      <c r="G119" s="1367"/>
      <c r="H119" s="1367"/>
      <c r="I119" s="1367"/>
      <c r="K119" s="193"/>
    </row>
    <row r="120" spans="2:11" s="43" customFormat="1" ht="24.75" customHeight="1">
      <c r="B120" s="175" t="s">
        <v>94</v>
      </c>
      <c r="C120" s="1367" t="str">
        <f>IF(入力シート!F66="","",入力シート!F66)</f>
        <v/>
      </c>
      <c r="D120" s="1367"/>
      <c r="E120" s="1367"/>
      <c r="F120" s="1367"/>
      <c r="G120" s="1367"/>
      <c r="H120" s="1367"/>
      <c r="I120" s="1367"/>
      <c r="K120" s="193"/>
    </row>
    <row r="121" spans="2:11" s="43" customFormat="1" ht="24.75" customHeight="1">
      <c r="B121" s="175" t="s">
        <v>997</v>
      </c>
      <c r="C121" s="1367" t="str">
        <f>IF(入力シート!F76="","",入力シート!F76)</f>
        <v/>
      </c>
      <c r="D121" s="1367"/>
      <c r="E121" s="1367"/>
      <c r="F121" s="1367"/>
      <c r="G121" s="1367"/>
      <c r="H121" s="1367"/>
      <c r="I121" s="1367"/>
      <c r="K121" s="193"/>
    </row>
    <row r="122" spans="2:11" s="43" customFormat="1" ht="24.75" customHeight="1">
      <c r="B122" s="175" t="s">
        <v>95</v>
      </c>
      <c r="C122" s="1367" t="str">
        <f>IF(入力シート!F67="","",入力シート!F67)</f>
        <v/>
      </c>
      <c r="D122" s="1367"/>
      <c r="E122" s="1367"/>
      <c r="F122" s="1367"/>
      <c r="G122" s="1367"/>
      <c r="H122" s="1367"/>
      <c r="I122" s="1367"/>
      <c r="K122" s="193"/>
    </row>
    <row r="123" spans="2:11" s="43" customFormat="1" ht="24.75" customHeight="1">
      <c r="B123" s="175" t="s">
        <v>93</v>
      </c>
      <c r="C123" s="1367" t="str">
        <f>IF(入力シート!F68="","",入力シート!F68&amp;入力シート!J68)</f>
        <v/>
      </c>
      <c r="D123" s="1367"/>
      <c r="E123" s="1367"/>
      <c r="F123" s="1367"/>
      <c r="G123" s="1367"/>
      <c r="H123" s="1367"/>
      <c r="I123" s="1367"/>
      <c r="K123" s="193"/>
    </row>
    <row r="124" spans="2:11" s="43" customFormat="1" ht="24.75" customHeight="1">
      <c r="B124" s="175" t="s">
        <v>96</v>
      </c>
      <c r="C124" s="1367" t="str">
        <f>IF(入力シート!F69="","",入力シート!F69&amp;入力シート!J69)</f>
        <v/>
      </c>
      <c r="D124" s="1367"/>
      <c r="E124" s="1367"/>
      <c r="F124" s="1367"/>
      <c r="G124" s="1367"/>
      <c r="H124" s="1367"/>
      <c r="I124" s="1367"/>
      <c r="K124" s="193"/>
    </row>
    <row r="125" spans="2:11" s="43" customFormat="1" ht="24.75" customHeight="1">
      <c r="B125" s="1372" t="s">
        <v>97</v>
      </c>
      <c r="C125" s="1373" t="str">
        <f>IF(入力シート!F71="","",入力シート!F71)</f>
        <v/>
      </c>
      <c r="D125" s="1373"/>
      <c r="E125" s="1373"/>
      <c r="F125" s="1373"/>
      <c r="G125" s="1373"/>
      <c r="H125" s="1373"/>
      <c r="I125" s="1373"/>
      <c r="K125" s="193"/>
    </row>
    <row r="126" spans="2:11" s="43" customFormat="1" ht="24.75" customHeight="1">
      <c r="B126" s="1372"/>
      <c r="C126" s="1367" t="str">
        <f>IF(入力シート!F72="","",入力シート!F72&amp;入力シート!G72&amp;入力シート!H72&amp;入力シート!I72&amp;入力シート!J72&amp;入力シート!F73)</f>
        <v/>
      </c>
      <c r="D126" s="1367"/>
      <c r="E126" s="1367"/>
      <c r="F126" s="1367"/>
      <c r="G126" s="1367"/>
      <c r="H126" s="1367"/>
      <c r="I126" s="1367"/>
      <c r="K126" s="193"/>
    </row>
    <row r="127" spans="2:11" s="43" customFormat="1" ht="24.75" customHeight="1">
      <c r="B127" s="175" t="s">
        <v>10</v>
      </c>
      <c r="C127" s="1367" t="str">
        <f>IF(入力シート!F74="","",入力シート!F74)</f>
        <v/>
      </c>
      <c r="D127" s="1367"/>
      <c r="E127" s="1367"/>
      <c r="F127" s="1367"/>
      <c r="G127" s="1367"/>
      <c r="H127" s="1367"/>
      <c r="I127" s="1367"/>
      <c r="K127" s="193"/>
    </row>
    <row r="128" spans="2:11" s="43" customFormat="1" ht="24.75" customHeight="1">
      <c r="B128" s="175" t="s">
        <v>998</v>
      </c>
      <c r="C128" s="1367" t="str">
        <f>IF(入力シート!F75="","",入力シート!F75)</f>
        <v/>
      </c>
      <c r="D128" s="1367"/>
      <c r="E128" s="1367"/>
      <c r="F128" s="1367"/>
      <c r="G128" s="1367"/>
      <c r="H128" s="1367"/>
      <c r="I128" s="1367"/>
      <c r="K128" s="193"/>
    </row>
    <row r="129" spans="2:11" s="43" customFormat="1" ht="7.5" customHeight="1">
      <c r="K129" s="193"/>
    </row>
    <row r="130" spans="2:11" s="7" customFormat="1" ht="24.75" customHeight="1">
      <c r="B130" s="1369" t="s">
        <v>359</v>
      </c>
      <c r="C130" s="1369"/>
      <c r="D130" s="3"/>
      <c r="E130" s="3"/>
      <c r="F130" s="3"/>
      <c r="G130" s="3"/>
      <c r="H130" s="3"/>
      <c r="I130" s="3"/>
      <c r="K130" s="193"/>
    </row>
    <row r="131" spans="2:11" ht="24.75" customHeight="1">
      <c r="B131" s="175" t="s">
        <v>373</v>
      </c>
      <c r="C131" s="175" t="s">
        <v>222</v>
      </c>
      <c r="D131" s="106" t="str">
        <f>IF(入力シート!F120="","",入力シート!F120)</f>
        <v/>
      </c>
    </row>
    <row r="132" spans="2:11" ht="24.75" customHeight="1">
      <c r="B132" s="175" t="s">
        <v>100</v>
      </c>
      <c r="C132" s="1367" t="str">
        <f>IF(入力シート!F121="","",入力シート!F121)</f>
        <v/>
      </c>
      <c r="D132" s="1367"/>
      <c r="E132" s="1367"/>
      <c r="F132" s="1367"/>
      <c r="G132" s="1367"/>
      <c r="H132" s="1367"/>
      <c r="I132" s="1367"/>
    </row>
    <row r="133" spans="2:11" ht="24.75" customHeight="1">
      <c r="B133" s="175" t="s">
        <v>101</v>
      </c>
      <c r="C133" s="1367" t="str">
        <f>IF(入力シート!F122="","",入力シート!F122)</f>
        <v/>
      </c>
      <c r="D133" s="1367"/>
      <c r="E133" s="1367"/>
      <c r="F133" s="1367"/>
      <c r="G133" s="1367"/>
      <c r="H133" s="1367"/>
      <c r="I133" s="1367"/>
    </row>
    <row r="134" spans="2:11" ht="24.75" customHeight="1">
      <c r="B134" s="175" t="s">
        <v>93</v>
      </c>
      <c r="C134" s="1367" t="str">
        <f>IF(入力シート!F123="","",入力シート!F123&amp;入力シート!J123)</f>
        <v/>
      </c>
      <c r="D134" s="1367"/>
      <c r="E134" s="1367"/>
      <c r="F134" s="1367"/>
      <c r="G134" s="1367"/>
      <c r="H134" s="1367"/>
      <c r="I134" s="1367"/>
    </row>
    <row r="135" spans="2:11" ht="24.75" customHeight="1">
      <c r="B135" s="175" t="s">
        <v>22</v>
      </c>
      <c r="C135" s="1367" t="str">
        <f>IF(入力シート!F124="","",入力シート!F124&amp;入力シート!J124)</f>
        <v/>
      </c>
      <c r="D135" s="1367"/>
      <c r="E135" s="1367"/>
      <c r="F135" s="1367"/>
      <c r="G135" s="1367"/>
      <c r="H135" s="1367"/>
      <c r="I135" s="1367"/>
    </row>
    <row r="136" spans="2:11" ht="24.75" customHeight="1">
      <c r="B136" s="1372" t="s">
        <v>97</v>
      </c>
      <c r="C136" s="1373" t="str">
        <f>IF(入力シート!F125="","",入力シート!F125)</f>
        <v/>
      </c>
      <c r="D136" s="1373"/>
      <c r="E136" s="1373"/>
      <c r="F136" s="1373"/>
      <c r="G136" s="1373"/>
      <c r="H136" s="1373"/>
      <c r="I136" s="1373"/>
    </row>
    <row r="137" spans="2:11" ht="24.75" customHeight="1">
      <c r="B137" s="1372"/>
      <c r="C137" s="1367" t="str">
        <f>IF(入力シート!F126="","",入力シート!F126&amp;入力シート!G126&amp;入力シート!H126&amp;入力シート!I126&amp;入力シート!J126&amp;入力シート!F127)</f>
        <v/>
      </c>
      <c r="D137" s="1367"/>
      <c r="E137" s="1367"/>
      <c r="F137" s="1367"/>
      <c r="G137" s="1367"/>
      <c r="H137" s="1367"/>
      <c r="I137" s="1367"/>
    </row>
    <row r="138" spans="2:11" ht="24.75" customHeight="1">
      <c r="B138" s="175" t="s">
        <v>10</v>
      </c>
      <c r="C138" s="1367" t="str">
        <f>IF(入力シート!F128="","",入力シート!F128)</f>
        <v/>
      </c>
      <c r="D138" s="1367"/>
      <c r="E138" s="1367"/>
      <c r="F138" s="1367"/>
      <c r="G138" s="1367"/>
      <c r="H138" s="1367"/>
      <c r="I138" s="1367"/>
    </row>
    <row r="139" spans="2:11" ht="24.75" customHeight="1">
      <c r="B139" s="175" t="s">
        <v>102</v>
      </c>
      <c r="C139" s="1367" t="str">
        <f>IF(入力シート!F129="","",入力シート!F129)</f>
        <v/>
      </c>
      <c r="D139" s="1367"/>
      <c r="E139" s="1367"/>
      <c r="F139" s="1367"/>
      <c r="G139" s="1367"/>
      <c r="H139" s="1367"/>
      <c r="I139" s="1367"/>
    </row>
    <row r="140" spans="2:11" ht="24.75" customHeight="1">
      <c r="B140" s="175" t="s">
        <v>208</v>
      </c>
      <c r="C140" s="1367" t="str">
        <f>IF(入力シート!F130="","",入力シート!F130)</f>
        <v/>
      </c>
      <c r="D140" s="1367"/>
      <c r="E140" s="1367"/>
      <c r="F140" s="1367"/>
      <c r="G140" s="1367"/>
      <c r="H140" s="1367"/>
      <c r="I140" s="1367"/>
    </row>
    <row r="141" spans="2:11" ht="9" customHeight="1"/>
    <row r="142" spans="2:11" s="43" customFormat="1" ht="24.75" customHeight="1">
      <c r="B142" s="1369" t="s">
        <v>1001</v>
      </c>
      <c r="C142" s="1369"/>
      <c r="D142" s="3"/>
      <c r="E142" s="3"/>
      <c r="F142" s="3"/>
      <c r="G142" s="3"/>
      <c r="H142" s="3"/>
      <c r="I142" s="3"/>
      <c r="K142" s="193"/>
    </row>
    <row r="143" spans="2:11" s="43" customFormat="1" ht="40" customHeight="1">
      <c r="B143" s="1370" t="s">
        <v>1002</v>
      </c>
      <c r="C143" s="1371"/>
      <c r="D143" s="1371"/>
      <c r="E143" s="1371"/>
      <c r="F143" s="1371"/>
      <c r="G143" s="1371"/>
      <c r="H143" s="1371"/>
      <c r="I143" s="167"/>
      <c r="K143" s="187" t="s">
        <v>1003</v>
      </c>
    </row>
    <row r="144" spans="2:11" s="43" customFormat="1" ht="7.5" customHeight="1">
      <c r="B144" s="44"/>
      <c r="K144" s="193"/>
    </row>
  </sheetData>
  <sheetProtection algorithmName="SHA-512" hashValue="paInPHWq9Ts49NdLW4NtIQuwpgpGds2lSBsIvlY2lwjTzrqH2kkwaW2yzjvY1AjKejeMT28Cah0CP8wi1dIaKg==" saltValue="osUVklzuMi9ojiOy7FaX/g==" spinCount="100000" sheet="1" formatCells="0" insertRows="0" deleteRows="0" selectLockedCells="1" autoFilter="0" pivotTables="0"/>
  <mergeCells count="119">
    <mergeCell ref="B113:H113"/>
    <mergeCell ref="C107:I107"/>
    <mergeCell ref="B106:B107"/>
    <mergeCell ref="C106:I106"/>
    <mergeCell ref="C38:I38"/>
    <mergeCell ref="C39:I39"/>
    <mergeCell ref="C98:I98"/>
    <mergeCell ref="B100:C100"/>
    <mergeCell ref="C102:I102"/>
    <mergeCell ref="C103:I103"/>
    <mergeCell ref="C108:I108"/>
    <mergeCell ref="C109:I109"/>
    <mergeCell ref="C110:I110"/>
    <mergeCell ref="C74:I74"/>
    <mergeCell ref="C75:I75"/>
    <mergeCell ref="C76:I76"/>
    <mergeCell ref="C77:I77"/>
    <mergeCell ref="C61:I61"/>
    <mergeCell ref="C62:I62"/>
    <mergeCell ref="C63:I63"/>
    <mergeCell ref="B47:C47"/>
    <mergeCell ref="C48:I48"/>
    <mergeCell ref="C49:I49"/>
    <mergeCell ref="B112:C112"/>
    <mergeCell ref="A4:I4"/>
    <mergeCell ref="B13:B14"/>
    <mergeCell ref="C7:I7"/>
    <mergeCell ref="C8:I8"/>
    <mergeCell ref="C9:I9"/>
    <mergeCell ref="C10:I10"/>
    <mergeCell ref="C13:I13"/>
    <mergeCell ref="C11:I11"/>
    <mergeCell ref="C12:I12"/>
    <mergeCell ref="C14:I14"/>
    <mergeCell ref="C15:I15"/>
    <mergeCell ref="C16:I16"/>
    <mergeCell ref="B18:C18"/>
    <mergeCell ref="C29:I29"/>
    <mergeCell ref="C19:I19"/>
    <mergeCell ref="C20:I20"/>
    <mergeCell ref="C21:I21"/>
    <mergeCell ref="C25:I25"/>
    <mergeCell ref="C26:I26"/>
    <mergeCell ref="C27:I27"/>
    <mergeCell ref="C28:I28"/>
    <mergeCell ref="B23:C23"/>
    <mergeCell ref="B29:B30"/>
    <mergeCell ref="C30:I30"/>
    <mergeCell ref="C96:I96"/>
    <mergeCell ref="C89:I89"/>
    <mergeCell ref="C90:I90"/>
    <mergeCell ref="C80:I80"/>
    <mergeCell ref="C79:I79"/>
    <mergeCell ref="C81:I81"/>
    <mergeCell ref="C31:I31"/>
    <mergeCell ref="C32:I32"/>
    <mergeCell ref="C33:I33"/>
    <mergeCell ref="C51:I51"/>
    <mergeCell ref="C60:I60"/>
    <mergeCell ref="C91:I91"/>
    <mergeCell ref="B34:C34"/>
    <mergeCell ref="B35:C35"/>
    <mergeCell ref="B41:B42"/>
    <mergeCell ref="C36:I36"/>
    <mergeCell ref="C37:I37"/>
    <mergeCell ref="C69:I69"/>
    <mergeCell ref="B71:C71"/>
    <mergeCell ref="C40:I40"/>
    <mergeCell ref="C41:I41"/>
    <mergeCell ref="C42:I42"/>
    <mergeCell ref="C43:I43"/>
    <mergeCell ref="B143:H143"/>
    <mergeCell ref="C123:I123"/>
    <mergeCell ref="C124:I124"/>
    <mergeCell ref="B125:B126"/>
    <mergeCell ref="C125:I125"/>
    <mergeCell ref="C126:I126"/>
    <mergeCell ref="C119:I119"/>
    <mergeCell ref="C120:I120"/>
    <mergeCell ref="C121:I121"/>
    <mergeCell ref="C122:I122"/>
    <mergeCell ref="C134:I134"/>
    <mergeCell ref="C135:I135"/>
    <mergeCell ref="B136:B137"/>
    <mergeCell ref="C136:I136"/>
    <mergeCell ref="C137:I137"/>
    <mergeCell ref="C127:I127"/>
    <mergeCell ref="C128:I128"/>
    <mergeCell ref="B130:C130"/>
    <mergeCell ref="C132:I132"/>
    <mergeCell ref="C133:I133"/>
    <mergeCell ref="C138:I138"/>
    <mergeCell ref="C139:I139"/>
    <mergeCell ref="C140:I140"/>
    <mergeCell ref="B142:C142"/>
    <mergeCell ref="C104:I104"/>
    <mergeCell ref="C105:I105"/>
    <mergeCell ref="C44:I44"/>
    <mergeCell ref="C45:I45"/>
    <mergeCell ref="C50:I50"/>
    <mergeCell ref="C68:I68"/>
    <mergeCell ref="C97:I97"/>
    <mergeCell ref="B83:C83"/>
    <mergeCell ref="B84:H84"/>
    <mergeCell ref="B77:B78"/>
    <mergeCell ref="C78:I78"/>
    <mergeCell ref="C64:I64"/>
    <mergeCell ref="C65:I65"/>
    <mergeCell ref="B66:B67"/>
    <mergeCell ref="C66:I66"/>
    <mergeCell ref="C67:I67"/>
    <mergeCell ref="C73:I73"/>
    <mergeCell ref="C92:I92"/>
    <mergeCell ref="C93:I93"/>
    <mergeCell ref="C94:I94"/>
    <mergeCell ref="B95:B96"/>
    <mergeCell ref="C95:I95"/>
    <mergeCell ref="B53:C53"/>
    <mergeCell ref="B54:H54"/>
  </mergeCells>
  <phoneticPr fontId="22"/>
  <conditionalFormatting sqref="A7:J8 L7:XFD8 A9:XFD35 A36:C36 J36:XFD45 A37:B41 A42 A43:B45 A46:XFD53 I54:J54 A54:B55 L54:XFD55 A55:H55 J55:XFD55 A56:XFD57 A58:J59 L58:XFD59 A60:XFD83 A86:XFD86 A87:J88 L87:XFD88 A114:XFD116 A117:J118 L117:XFD118">
    <cfRule type="expression" dxfId="555" priority="50">
      <formula>_xlfn.ISFORMULA(A7)=TRUE</formula>
    </cfRule>
  </conditionalFormatting>
  <conditionalFormatting sqref="A1:XFD6">
    <cfRule type="containsText" dxfId="554" priority="18" operator="containsText" text="(例)">
      <formula>NOT(ISERROR(SEARCH("(例)",A1)))</formula>
    </cfRule>
    <cfRule type="expression" dxfId="553" priority="19">
      <formula>_xlfn.ISFORMULA(A1)=TRUE</formula>
    </cfRule>
  </conditionalFormatting>
  <conditionalFormatting sqref="A60:XFD83 A89:XFD111 A119:XFD141 A9:XFD35 A7:J8 L7:XFD8 A36:C36 J36:XFD45 A37:B41 A42 A43:B45 A46:XFD53 I54:J54 A54:B55 L54:XFD55 A55:H55 J55:XFD55 A56:XFD57 A58:J59 L58:XFD59 A86:XFD86 A87:J88 L87:XFD88 A114:XFD116 A117:J118 L117:XFD118">
    <cfRule type="containsText" dxfId="552" priority="45" operator="containsText" text="(例)">
      <formula>NOT(ISERROR(SEARCH("(例)",A7)))</formula>
    </cfRule>
  </conditionalFormatting>
  <conditionalFormatting sqref="A89:XFD112 A113:B113 I113:J113 L113:XFD113">
    <cfRule type="expression" dxfId="551" priority="27">
      <formula>_xlfn.ISFORMULA(A89)=TRUE</formula>
    </cfRule>
  </conditionalFormatting>
  <conditionalFormatting sqref="A112:XFD112 A113:B113 I113:J113 L113:XFD113">
    <cfRule type="containsText" dxfId="550" priority="26" operator="containsText" text="(例)">
      <formula>NOT(ISERROR(SEARCH("(例)",A112)))</formula>
    </cfRule>
  </conditionalFormatting>
  <conditionalFormatting sqref="A119:XFD142 A143:B143 I143:J143 L143:XFD143">
    <cfRule type="expression" dxfId="549" priority="7">
      <formula>_xlfn.ISFORMULA(A119)=TRUE</formula>
    </cfRule>
  </conditionalFormatting>
  <conditionalFormatting sqref="A142:XFD142 A143:B143 I143:J143 L143:XFD143">
    <cfRule type="containsText" dxfId="548" priority="6" operator="containsText" text="(例)">
      <formula>NOT(ISERROR(SEARCH("(例)",A142)))</formula>
    </cfRule>
  </conditionalFormatting>
  <conditionalFormatting sqref="A144:XFD1048576">
    <cfRule type="containsText" dxfId="547" priority="9" operator="containsText" text="(例)">
      <formula>NOT(ISERROR(SEARCH("(例)",A144)))</formula>
    </cfRule>
    <cfRule type="expression" dxfId="546" priority="10">
      <formula>_xlfn.ISFORMULA(A144)=TRUE</formula>
    </cfRule>
  </conditionalFormatting>
  <conditionalFormatting sqref="C24">
    <cfRule type="containsText" dxfId="545" priority="17" operator="containsText" text="(例)">
      <formula>NOT(ISERROR(SEARCH("(例)",C24)))</formula>
    </cfRule>
  </conditionalFormatting>
  <conditionalFormatting sqref="C49:I53 I54 C83:I83">
    <cfRule type="expression" dxfId="544" priority="118">
      <formula>#REF!="無し"</formula>
    </cfRule>
  </conditionalFormatting>
  <conditionalFormatting sqref="C71:I81">
    <cfRule type="containsText" dxfId="543" priority="36" operator="containsText" text="(例)">
      <formula>NOT(ISERROR(SEARCH("(例)",C71)))</formula>
    </cfRule>
  </conditionalFormatting>
  <conditionalFormatting sqref="C100:I110">
    <cfRule type="containsText" dxfId="542" priority="35" operator="containsText" text="(例)">
      <formula>NOT(ISERROR(SEARCH("(例)",C100)))</formula>
    </cfRule>
  </conditionalFormatting>
  <conditionalFormatting sqref="C112:I112 I113">
    <cfRule type="expression" dxfId="541" priority="28">
      <formula>#REF!="無し"</formula>
    </cfRule>
  </conditionalFormatting>
  <conditionalFormatting sqref="C130:I140">
    <cfRule type="containsText" dxfId="540" priority="34" operator="containsText" text="(例)">
      <formula>NOT(ISERROR(SEARCH("(例)",C130)))</formula>
    </cfRule>
  </conditionalFormatting>
  <conditionalFormatting sqref="C142:I142 I143">
    <cfRule type="expression" dxfId="539" priority="8">
      <formula>#REF!="無し"</formula>
    </cfRule>
  </conditionalFormatting>
  <conditionalFormatting sqref="I54">
    <cfRule type="containsBlanks" dxfId="538" priority="33">
      <formula>LEN(TRIM(I54))=0</formula>
    </cfRule>
  </conditionalFormatting>
  <conditionalFormatting sqref="I84">
    <cfRule type="containsBlanks" dxfId="537" priority="29">
      <formula>LEN(TRIM(I84))=0</formula>
    </cfRule>
    <cfRule type="expression" dxfId="536" priority="32">
      <formula>#REF!="無し"</formula>
    </cfRule>
  </conditionalFormatting>
  <conditionalFormatting sqref="I113">
    <cfRule type="containsBlanks" dxfId="535" priority="25">
      <formula>LEN(TRIM(I113))=0</formula>
    </cfRule>
  </conditionalFormatting>
  <conditionalFormatting sqref="I143">
    <cfRule type="containsBlanks" dxfId="534" priority="5">
      <formula>LEN(TRIM(I143))=0</formula>
    </cfRule>
  </conditionalFormatting>
  <conditionalFormatting sqref="I84:J84 L84:XFD84 A84:B85 J85:XFD85">
    <cfRule type="containsText" dxfId="533" priority="30" operator="containsText" text="(例)">
      <formula>NOT(ISERROR(SEARCH("(例)",A84)))</formula>
    </cfRule>
    <cfRule type="expression" dxfId="532" priority="31">
      <formula>_xlfn.ISFORMULA(A84)=TRUE</formula>
    </cfRule>
  </conditionalFormatting>
  <dataValidations count="1">
    <dataValidation type="list" allowBlank="1" showInputMessage="1" showErrorMessage="1" sqref="I84 I54 I113 I143"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&amp;R&amp;K00-041R6高層ZEH-M_ver.1.1</oddFooter>
  </headerFooter>
  <rowBreaks count="3" manualBreakCount="3">
    <brk id="56" max="9" man="1"/>
    <brk id="86" max="9" man="1"/>
    <brk id="115"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58203125" style="9" customWidth="1"/>
    <col min="2" max="2" width="19.58203125" style="3" customWidth="1"/>
    <col min="3" max="3" width="6" style="3" bestFit="1" customWidth="1"/>
    <col min="4" max="4" width="5.58203125" style="3" customWidth="1"/>
    <col min="5" max="5" width="4.58203125" style="3" bestFit="1" customWidth="1"/>
    <col min="6" max="6" width="2.58203125" style="3" customWidth="1"/>
    <col min="7" max="7" width="4.58203125" style="3" bestFit="1" customWidth="1"/>
    <col min="8" max="8" width="4.58203125" style="3" customWidth="1"/>
    <col min="9" max="9" width="7.58203125" style="3" customWidth="1"/>
    <col min="10" max="11" width="4.58203125" style="3" bestFit="1" customWidth="1"/>
    <col min="12" max="12" width="13.33203125" style="3" customWidth="1"/>
    <col min="13" max="15" width="4.58203125" style="3" customWidth="1"/>
    <col min="16" max="16" width="3.58203125" style="3" customWidth="1"/>
    <col min="17" max="17" width="8.33203125" style="3" customWidth="1"/>
    <col min="18" max="18" width="4.58203125" style="3" customWidth="1"/>
    <col min="19" max="19" width="7.58203125" style="3" customWidth="1"/>
    <col min="20" max="20" width="4.58203125" style="3" customWidth="1"/>
    <col min="21" max="21" width="3.58203125" style="3" customWidth="1"/>
    <col min="22" max="22" width="4.58203125" style="3" bestFit="1" customWidth="1"/>
    <col min="23" max="23" width="7.58203125" style="3" customWidth="1"/>
    <col min="24" max="24" width="7.33203125" style="3" customWidth="1"/>
    <col min="25" max="25" width="6.58203125" style="3" customWidth="1"/>
    <col min="26" max="26" width="2.58203125" style="3" customWidth="1"/>
    <col min="27" max="27" width="10.58203125" style="3" customWidth="1"/>
    <col min="28" max="28" width="20.58203125" style="3" customWidth="1"/>
    <col min="29" max="29" width="18.58203125" style="3" customWidth="1"/>
    <col min="30" max="30" width="8.08203125" style="3" customWidth="1"/>
    <col min="31" max="31" width="6.83203125" style="3" customWidth="1"/>
    <col min="32" max="33" width="20.58203125" style="3" customWidth="1"/>
    <col min="34" max="34" width="18.33203125" style="3" customWidth="1"/>
    <col min="35" max="35" width="11.08203125" style="3" customWidth="1"/>
    <col min="36" max="36" width="7.08203125" style="3" customWidth="1"/>
    <col min="37" max="37" width="2.58203125" style="3" hidden="1" customWidth="1"/>
    <col min="38" max="38" width="14.08203125" style="10" bestFit="1" customWidth="1"/>
    <col min="39" max="16384" width="9" style="3"/>
  </cols>
  <sheetData>
    <row r="1" spans="1:38" s="188" customFormat="1" ht="16.5">
      <c r="A1" s="191" t="s">
        <v>1004</v>
      </c>
      <c r="B1" s="191"/>
      <c r="C1" s="191"/>
      <c r="D1" s="191"/>
      <c r="E1" s="191"/>
      <c r="F1" s="191"/>
      <c r="G1" s="191"/>
      <c r="H1" s="191"/>
      <c r="I1" s="191"/>
      <c r="J1" s="191"/>
      <c r="K1" s="191"/>
      <c r="L1" s="191"/>
      <c r="M1" s="191"/>
      <c r="N1" s="191"/>
      <c r="O1" s="191"/>
      <c r="P1" s="191"/>
      <c r="Q1" s="191"/>
      <c r="R1" s="191"/>
      <c r="S1" s="191"/>
      <c r="T1" s="191"/>
      <c r="U1" s="191"/>
      <c r="V1" s="191"/>
      <c r="W1" s="191"/>
      <c r="X1" s="191"/>
      <c r="Y1" s="191"/>
      <c r="AL1" s="194"/>
    </row>
    <row r="2" spans="1:38" s="188" customFormat="1" ht="16.5">
      <c r="A2" s="191" t="s">
        <v>1005</v>
      </c>
      <c r="B2" s="191"/>
      <c r="C2" s="191"/>
      <c r="D2" s="191"/>
      <c r="E2" s="191"/>
      <c r="F2" s="191"/>
      <c r="G2" s="191"/>
      <c r="H2" s="191"/>
      <c r="I2" s="191"/>
      <c r="J2" s="191"/>
      <c r="K2" s="191"/>
      <c r="L2" s="191"/>
      <c r="M2" s="191"/>
      <c r="N2" s="191"/>
      <c r="O2" s="191"/>
      <c r="P2" s="191"/>
      <c r="Q2" s="191"/>
      <c r="R2" s="191"/>
      <c r="S2" s="191"/>
      <c r="T2" s="191"/>
      <c r="U2" s="191"/>
      <c r="V2" s="191"/>
      <c r="W2" s="191"/>
      <c r="X2" s="191"/>
      <c r="Y2" s="191"/>
      <c r="AL2" s="194"/>
    </row>
    <row r="3" spans="1:38" s="188" customFormat="1">
      <c r="A3" s="191" t="s">
        <v>1006</v>
      </c>
      <c r="B3" s="191"/>
      <c r="C3" s="191"/>
      <c r="D3" s="191"/>
      <c r="E3" s="191"/>
      <c r="F3" s="191"/>
      <c r="G3" s="191"/>
      <c r="H3" s="191"/>
      <c r="I3" s="191"/>
      <c r="J3" s="191"/>
      <c r="K3" s="191"/>
      <c r="L3" s="191"/>
      <c r="M3" s="191"/>
      <c r="N3" s="191"/>
      <c r="O3" s="191"/>
      <c r="P3" s="191"/>
      <c r="Q3" s="191"/>
      <c r="R3" s="191"/>
      <c r="S3" s="191"/>
      <c r="T3" s="191"/>
      <c r="U3" s="191"/>
      <c r="V3" s="191"/>
      <c r="W3" s="191"/>
      <c r="X3" s="191"/>
      <c r="Y3" s="191"/>
      <c r="AL3" s="194"/>
    </row>
    <row r="4" spans="1:38" ht="21" customHeight="1">
      <c r="A4" s="111"/>
      <c r="B4" s="127" t="s">
        <v>35</v>
      </c>
      <c r="C4" s="127"/>
      <c r="D4" s="127"/>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1:38" ht="21" customHeight="1" thickBot="1">
      <c r="A5" s="111"/>
      <c r="B5" s="112" t="s">
        <v>36</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t="s">
        <v>517</v>
      </c>
      <c r="AB5" s="146"/>
      <c r="AC5" s="146"/>
      <c r="AD5" s="146"/>
      <c r="AE5" s="146"/>
      <c r="AF5" s="146"/>
      <c r="AG5" s="146"/>
      <c r="AH5" s="146"/>
      <c r="AI5" s="146"/>
      <c r="AJ5" s="146"/>
    </row>
    <row r="6" spans="1:38" ht="21" customHeight="1">
      <c r="A6" s="111"/>
      <c r="B6" s="131" t="s">
        <v>37</v>
      </c>
      <c r="C6" s="1481" t="str">
        <f>IF(入力シート!F13="","",入力シート!F13)</f>
        <v/>
      </c>
      <c r="D6" s="1482"/>
      <c r="E6" s="1482"/>
      <c r="F6" s="1482"/>
      <c r="G6" s="1482"/>
      <c r="H6" s="1482"/>
      <c r="I6" s="1482"/>
      <c r="J6" s="1482"/>
      <c r="K6" s="1483"/>
      <c r="L6" s="1484" t="s">
        <v>363</v>
      </c>
      <c r="M6" s="1485"/>
      <c r="N6" s="1485"/>
      <c r="O6" s="1486"/>
      <c r="P6" s="1521" t="str">
        <f>IF(様式第1_交付申請書!H64="","",様式第1_交付申請書!H64)</f>
        <v/>
      </c>
      <c r="Q6" s="1522"/>
      <c r="R6" s="1522"/>
      <c r="S6" s="1522"/>
      <c r="T6" s="1522"/>
      <c r="U6" s="1522"/>
      <c r="V6" s="1522"/>
      <c r="W6" s="1522"/>
      <c r="X6" s="1522"/>
      <c r="Y6" s="1523"/>
      <c r="Z6" s="112"/>
      <c r="AA6" s="1514" t="s">
        <v>375</v>
      </c>
      <c r="AB6" s="1515"/>
      <c r="AC6" s="1515"/>
      <c r="AD6" s="1515"/>
      <c r="AE6" s="1515"/>
      <c r="AF6" s="1515"/>
      <c r="AG6" s="1515"/>
      <c r="AH6" s="1515"/>
      <c r="AI6" s="1515"/>
      <c r="AJ6" s="1516"/>
    </row>
    <row r="7" spans="1:38" ht="21" customHeight="1">
      <c r="A7" s="113"/>
      <c r="B7" s="132" t="s">
        <v>0</v>
      </c>
      <c r="C7" s="1494" t="str">
        <f>IF(様式第1_交付申請書!B51="","",様式第1_交付申請書!B51)</f>
        <v/>
      </c>
      <c r="D7" s="1495"/>
      <c r="E7" s="1495"/>
      <c r="F7" s="1495"/>
      <c r="G7" s="1495"/>
      <c r="H7" s="1495"/>
      <c r="I7" s="1495"/>
      <c r="J7" s="1495"/>
      <c r="K7" s="1495"/>
      <c r="L7" s="1495"/>
      <c r="M7" s="1495"/>
      <c r="N7" s="1495"/>
      <c r="O7" s="1495"/>
      <c r="P7" s="1495"/>
      <c r="Q7" s="1495"/>
      <c r="R7" s="1495"/>
      <c r="S7" s="1495"/>
      <c r="T7" s="1534" t="s">
        <v>1343</v>
      </c>
      <c r="U7" s="1534"/>
      <c r="V7" s="1534"/>
      <c r="W7" s="1534"/>
      <c r="X7" s="1534"/>
      <c r="Y7" s="1535"/>
      <c r="Z7" s="112"/>
      <c r="AA7" s="138" t="s">
        <v>231</v>
      </c>
      <c r="AB7" s="1517" t="s">
        <v>368</v>
      </c>
      <c r="AC7" s="1518"/>
      <c r="AD7" s="1518"/>
      <c r="AE7" s="1518"/>
      <c r="AF7" s="1518"/>
      <c r="AG7" s="1518"/>
      <c r="AH7" s="1518"/>
      <c r="AI7" s="1518"/>
      <c r="AJ7" s="1519"/>
    </row>
    <row r="8" spans="1:38" ht="21" customHeight="1" thickBot="1">
      <c r="A8" s="113"/>
      <c r="B8" s="133" t="s">
        <v>38</v>
      </c>
      <c r="C8" s="1567">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568"/>
      <c r="E8" s="1568"/>
      <c r="F8" s="1568"/>
      <c r="G8" s="1568"/>
      <c r="H8" s="1568"/>
      <c r="I8" s="1568"/>
      <c r="J8" s="1568"/>
      <c r="K8" s="1568"/>
      <c r="L8" s="1568"/>
      <c r="M8" s="1568"/>
      <c r="N8" s="1568"/>
      <c r="O8" s="1568"/>
      <c r="P8" s="1568"/>
      <c r="Q8" s="1568"/>
      <c r="R8" s="1568"/>
      <c r="S8" s="1568"/>
      <c r="T8" s="1568"/>
      <c r="U8" s="1568"/>
      <c r="V8" s="1568"/>
      <c r="W8" s="1568"/>
      <c r="X8" s="1568"/>
      <c r="Y8" s="1569"/>
      <c r="Z8" s="112"/>
      <c r="AA8" s="138" t="s">
        <v>231</v>
      </c>
      <c r="AB8" s="1517" t="s">
        <v>369</v>
      </c>
      <c r="AC8" s="1518"/>
      <c r="AD8" s="1518"/>
      <c r="AE8" s="1518"/>
      <c r="AF8" s="1518"/>
      <c r="AG8" s="1518"/>
      <c r="AH8" s="1518"/>
      <c r="AI8" s="1518"/>
      <c r="AJ8" s="1519"/>
    </row>
    <row r="9" spans="1:38" ht="21" customHeight="1" thickBot="1">
      <c r="A9" s="111"/>
      <c r="B9" s="112" t="s">
        <v>332</v>
      </c>
      <c r="C9" s="112"/>
      <c r="D9" s="112"/>
      <c r="E9" s="112"/>
      <c r="F9" s="112"/>
      <c r="G9" s="112"/>
      <c r="H9" s="112"/>
      <c r="I9" s="112"/>
      <c r="J9" s="112"/>
      <c r="K9" s="112"/>
      <c r="L9" s="112"/>
      <c r="M9" s="112"/>
      <c r="N9" s="112"/>
      <c r="O9" s="112"/>
      <c r="P9" s="112"/>
      <c r="Q9" s="112"/>
      <c r="R9" s="112"/>
      <c r="S9" s="112"/>
      <c r="T9" s="112"/>
      <c r="U9" s="112"/>
      <c r="V9" s="112"/>
      <c r="W9" s="112"/>
      <c r="X9" s="112"/>
      <c r="Y9" s="112"/>
      <c r="Z9" s="112"/>
      <c r="AA9" s="1496"/>
      <c r="AB9" s="1497"/>
      <c r="AC9" s="1497"/>
      <c r="AD9" s="1497"/>
      <c r="AE9" s="1497"/>
      <c r="AF9" s="1497"/>
      <c r="AG9" s="1497"/>
      <c r="AH9" s="1497"/>
      <c r="AI9" s="1497"/>
      <c r="AJ9" s="1498"/>
    </row>
    <row r="10" spans="1:38" ht="21" customHeight="1" thickBot="1">
      <c r="A10" s="111"/>
      <c r="B10" s="131" t="s">
        <v>39</v>
      </c>
      <c r="C10" s="1558" t="str">
        <f>IF(入力シート!F79="","",入力シート!F79)</f>
        <v/>
      </c>
      <c r="D10" s="1559"/>
      <c r="E10" s="1559"/>
      <c r="F10" s="1559"/>
      <c r="G10" s="1559"/>
      <c r="H10" s="1559"/>
      <c r="I10" s="1559"/>
      <c r="J10" s="1559"/>
      <c r="K10" s="1560"/>
      <c r="L10" s="135" t="s">
        <v>18</v>
      </c>
      <c r="M10" s="1491" t="str">
        <f>IF(入力シート!F81="","",入力シート!F81)</f>
        <v/>
      </c>
      <c r="N10" s="1492"/>
      <c r="O10" s="1492"/>
      <c r="P10" s="1492"/>
      <c r="Q10" s="1492"/>
      <c r="R10" s="1492"/>
      <c r="S10" s="1492"/>
      <c r="T10" s="1492"/>
      <c r="U10" s="1492"/>
      <c r="V10" s="1492"/>
      <c r="W10" s="1492"/>
      <c r="X10" s="1492"/>
      <c r="Y10" s="1493"/>
      <c r="Z10" s="112"/>
      <c r="AA10" s="1499"/>
      <c r="AB10" s="1500"/>
      <c r="AC10" s="1500"/>
      <c r="AD10" s="1500"/>
      <c r="AE10" s="1500"/>
      <c r="AF10" s="1500"/>
      <c r="AG10" s="1500"/>
      <c r="AH10" s="1500"/>
      <c r="AI10" s="1500"/>
      <c r="AJ10" s="1501"/>
    </row>
    <row r="11" spans="1:38" ht="21" customHeight="1" thickBot="1">
      <c r="A11" s="111"/>
      <c r="B11" s="133" t="s">
        <v>19</v>
      </c>
      <c r="C11" s="1564" t="str">
        <f>IF(入力シート!F80="","",入力シート!F80)</f>
        <v/>
      </c>
      <c r="D11" s="1565"/>
      <c r="E11" s="1565"/>
      <c r="F11" s="1565"/>
      <c r="G11" s="1565"/>
      <c r="H11" s="1565"/>
      <c r="I11" s="1565"/>
      <c r="J11" s="1565"/>
      <c r="K11" s="1566"/>
      <c r="L11" s="1329"/>
      <c r="M11" s="1329"/>
      <c r="N11" s="1329"/>
      <c r="O11" s="1329"/>
      <c r="P11" s="1329"/>
      <c r="Q11" s="1329"/>
      <c r="R11" s="1329"/>
      <c r="S11" s="1329"/>
      <c r="T11" s="1329"/>
      <c r="U11" s="1329"/>
      <c r="V11" s="1329"/>
      <c r="W11" s="1329"/>
      <c r="X11" s="1329"/>
      <c r="Y11" s="1329"/>
      <c r="Z11" s="112"/>
      <c r="AA11" s="1499"/>
      <c r="AB11" s="1500"/>
      <c r="AC11" s="1500"/>
      <c r="AD11" s="1500"/>
      <c r="AE11" s="1500"/>
      <c r="AF11" s="1500"/>
      <c r="AG11" s="1500"/>
      <c r="AH11" s="1500"/>
      <c r="AI11" s="1500"/>
      <c r="AJ11" s="1501"/>
    </row>
    <row r="12" spans="1:38" ht="21" customHeight="1" thickBot="1">
      <c r="A12" s="111"/>
      <c r="B12" s="112" t="s">
        <v>333</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499"/>
      <c r="AB12" s="1500"/>
      <c r="AC12" s="1500"/>
      <c r="AD12" s="1500"/>
      <c r="AE12" s="1500"/>
      <c r="AF12" s="1500"/>
      <c r="AG12" s="1500"/>
      <c r="AH12" s="1500"/>
      <c r="AI12" s="1500"/>
      <c r="AJ12" s="1501"/>
    </row>
    <row r="13" spans="1:38" ht="21" customHeight="1">
      <c r="A13" s="111"/>
      <c r="B13" s="131" t="s">
        <v>581</v>
      </c>
      <c r="C13" s="1526"/>
      <c r="D13" s="1527"/>
      <c r="E13" s="1137" t="s">
        <v>839</v>
      </c>
      <c r="F13" s="1528"/>
      <c r="G13" s="1528"/>
      <c r="H13" s="1528"/>
      <c r="I13" s="1138" t="s">
        <v>837</v>
      </c>
      <c r="J13" s="1529"/>
      <c r="K13" s="1530"/>
      <c r="L13" s="1530"/>
      <c r="M13" s="1530"/>
      <c r="N13" s="1531"/>
      <c r="O13" s="1392" t="s">
        <v>366</v>
      </c>
      <c r="P13" s="1393"/>
      <c r="Q13" s="1394"/>
      <c r="R13" s="1395"/>
      <c r="S13" s="1396"/>
      <c r="T13" s="1393" t="s">
        <v>1334</v>
      </c>
      <c r="U13" s="1393"/>
      <c r="V13" s="1393"/>
      <c r="W13" s="1393"/>
      <c r="X13" s="1395"/>
      <c r="Y13" s="1397"/>
      <c r="Z13" s="112"/>
      <c r="AA13" s="1499"/>
      <c r="AB13" s="1500"/>
      <c r="AC13" s="1500"/>
      <c r="AD13" s="1500"/>
      <c r="AE13" s="1500"/>
      <c r="AF13" s="1500"/>
      <c r="AG13" s="1500"/>
      <c r="AH13" s="1500"/>
      <c r="AI13" s="1500"/>
      <c r="AJ13" s="1501"/>
    </row>
    <row r="14" spans="1:38" ht="21" customHeight="1">
      <c r="A14" s="111"/>
      <c r="B14" s="132" t="s">
        <v>41</v>
      </c>
      <c r="C14" s="1556" t="s">
        <v>677</v>
      </c>
      <c r="D14" s="1557"/>
      <c r="E14" s="1557"/>
      <c r="F14" s="1432" t="s">
        <v>605</v>
      </c>
      <c r="G14" s="1433"/>
      <c r="H14" s="1433"/>
      <c r="I14" s="1433"/>
      <c r="J14" s="1433"/>
      <c r="K14" s="1434"/>
      <c r="L14" s="1435" t="str">
        <f>IF(入力シート!F12="","",入力シート!F12)</f>
        <v/>
      </c>
      <c r="M14" s="1436"/>
      <c r="N14" s="1437"/>
      <c r="O14" s="1432" t="s">
        <v>42</v>
      </c>
      <c r="P14" s="1433"/>
      <c r="Q14" s="1434"/>
      <c r="R14" s="1428"/>
      <c r="S14" s="1429"/>
      <c r="T14" s="1429"/>
      <c r="U14" s="1429"/>
      <c r="V14" s="1429"/>
      <c r="W14" s="1429"/>
      <c r="X14" s="1430"/>
      <c r="Y14" s="1431"/>
      <c r="Z14" s="112"/>
      <c r="AA14" s="1499"/>
      <c r="AB14" s="1500"/>
      <c r="AC14" s="1500"/>
      <c r="AD14" s="1500"/>
      <c r="AE14" s="1500"/>
      <c r="AF14" s="1500"/>
      <c r="AG14" s="1500"/>
      <c r="AH14" s="1500"/>
      <c r="AI14" s="1500"/>
      <c r="AJ14" s="1501"/>
    </row>
    <row r="15" spans="1:38" ht="21" customHeight="1">
      <c r="A15" s="111"/>
      <c r="B15" s="132" t="s">
        <v>43</v>
      </c>
      <c r="C15" s="1489"/>
      <c r="D15" s="1490"/>
      <c r="E15" s="1432" t="s">
        <v>44</v>
      </c>
      <c r="F15" s="1433"/>
      <c r="G15" s="1433"/>
      <c r="H15" s="1434"/>
      <c r="I15" s="1573">
        <f>COUNT('４.住戸情報入力'!$C:$C)</f>
        <v>0</v>
      </c>
      <c r="J15" s="1573"/>
      <c r="K15" s="114" t="s">
        <v>45</v>
      </c>
      <c r="L15" s="1590" t="s">
        <v>46</v>
      </c>
      <c r="M15" s="1578"/>
      <c r="N15" s="1579"/>
      <c r="O15" s="1580"/>
      <c r="P15" s="1570" t="s">
        <v>337</v>
      </c>
      <c r="Q15" s="1571"/>
      <c r="R15" s="1572"/>
      <c r="S15" s="1524">
        <f>SUM('４.住戸情報入力'!F:F)</f>
        <v>0</v>
      </c>
      <c r="T15" s="1525"/>
      <c r="U15" s="115" t="s">
        <v>47</v>
      </c>
      <c r="V15" s="1398" t="s">
        <v>48</v>
      </c>
      <c r="W15" s="1399"/>
      <c r="X15" s="1584">
        <f>IFERROR((IF(OR(S15="",I15=""),0,S15/I15)),0)</f>
        <v>0</v>
      </c>
      <c r="Y15" s="1585"/>
      <c r="Z15" s="112"/>
      <c r="AA15" s="1499"/>
      <c r="AB15" s="1500"/>
      <c r="AC15" s="1500"/>
      <c r="AD15" s="1500"/>
      <c r="AE15" s="1500"/>
      <c r="AF15" s="1500"/>
      <c r="AG15" s="1500"/>
      <c r="AH15" s="1500"/>
      <c r="AI15" s="1500"/>
      <c r="AJ15" s="1501"/>
      <c r="AL15" s="191" t="s">
        <v>1306</v>
      </c>
    </row>
    <row r="16" spans="1:38" ht="21" customHeight="1">
      <c r="A16" s="111"/>
      <c r="B16" s="1447" t="s">
        <v>49</v>
      </c>
      <c r="C16" s="1432" t="s">
        <v>50</v>
      </c>
      <c r="D16" s="1434"/>
      <c r="E16" s="1432" t="s">
        <v>51</v>
      </c>
      <c r="F16" s="1433"/>
      <c r="G16" s="116"/>
      <c r="H16" s="115" t="s">
        <v>52</v>
      </c>
      <c r="I16" s="504" t="s">
        <v>53</v>
      </c>
      <c r="J16" s="116"/>
      <c r="K16" s="115" t="s">
        <v>52</v>
      </c>
      <c r="L16" s="1591"/>
      <c r="M16" s="1581"/>
      <c r="N16" s="1582"/>
      <c r="O16" s="1583"/>
      <c r="P16" s="1457" t="s">
        <v>374</v>
      </c>
      <c r="Q16" s="1458"/>
      <c r="R16" s="1459"/>
      <c r="S16" s="1524">
        <f>M15-S15-S17</f>
        <v>0</v>
      </c>
      <c r="T16" s="1525"/>
      <c r="U16" s="115" t="s">
        <v>47</v>
      </c>
      <c r="V16" s="1400"/>
      <c r="W16" s="1401"/>
      <c r="X16" s="1586"/>
      <c r="Y16" s="1587"/>
      <c r="Z16" s="112"/>
      <c r="AA16" s="1499"/>
      <c r="AB16" s="1500"/>
      <c r="AC16" s="1500"/>
      <c r="AD16" s="1500"/>
      <c r="AE16" s="1500"/>
      <c r="AF16" s="1500"/>
      <c r="AG16" s="1500"/>
      <c r="AH16" s="1500"/>
      <c r="AI16" s="1500"/>
      <c r="AJ16" s="1501"/>
      <c r="AL16" s="174"/>
    </row>
    <row r="17" spans="1:38" ht="21" customHeight="1" thickBot="1">
      <c r="A17" s="111"/>
      <c r="B17" s="1448"/>
      <c r="C17" s="1487" t="s">
        <v>54</v>
      </c>
      <c r="D17" s="1542"/>
      <c r="E17" s="1487" t="s">
        <v>51</v>
      </c>
      <c r="F17" s="1488"/>
      <c r="G17" s="136"/>
      <c r="H17" s="137" t="s">
        <v>679</v>
      </c>
      <c r="I17" s="503" t="s">
        <v>53</v>
      </c>
      <c r="J17" s="136"/>
      <c r="K17" s="137" t="s">
        <v>55</v>
      </c>
      <c r="L17" s="1592"/>
      <c r="M17" s="1574" t="s">
        <v>47</v>
      </c>
      <c r="N17" s="1576"/>
      <c r="O17" s="1577"/>
      <c r="P17" s="1561" t="s">
        <v>56</v>
      </c>
      <c r="Q17" s="1562"/>
      <c r="R17" s="1563"/>
      <c r="S17" s="1588"/>
      <c r="T17" s="1589"/>
      <c r="U17" s="137" t="s">
        <v>47</v>
      </c>
      <c r="V17" s="1402"/>
      <c r="W17" s="1403"/>
      <c r="X17" s="1574" t="s">
        <v>47</v>
      </c>
      <c r="Y17" s="1575"/>
      <c r="Z17" s="112"/>
      <c r="AA17" s="1502"/>
      <c r="AB17" s="1503"/>
      <c r="AC17" s="1503"/>
      <c r="AD17" s="1503"/>
      <c r="AE17" s="1503"/>
      <c r="AF17" s="1503"/>
      <c r="AG17" s="1503"/>
      <c r="AH17" s="1503"/>
      <c r="AI17" s="1503"/>
      <c r="AJ17" s="1504"/>
      <c r="AL17" s="191" t="s">
        <v>1307</v>
      </c>
    </row>
    <row r="18" spans="1:38" ht="25" customHeight="1" thickBot="1">
      <c r="A18" s="111"/>
      <c r="B18" s="112" t="s">
        <v>334</v>
      </c>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t="s">
        <v>518</v>
      </c>
      <c r="AB18" s="112"/>
      <c r="AC18" s="112"/>
      <c r="AD18" s="226"/>
      <c r="AE18" s="1123"/>
      <c r="AG18" s="112"/>
      <c r="AH18" s="112"/>
      <c r="AI18" s="112"/>
      <c r="AJ18" s="112"/>
    </row>
    <row r="19" spans="1:38" ht="21" customHeight="1">
      <c r="A19" s="111"/>
      <c r="B19" s="1624" t="s">
        <v>364</v>
      </c>
      <c r="C19" s="1625"/>
      <c r="D19" s="1626"/>
      <c r="E19" s="1412" t="s">
        <v>57</v>
      </c>
      <c r="F19" s="1413"/>
      <c r="G19" s="1413"/>
      <c r="H19" s="1414"/>
      <c r="I19" s="1409">
        <f>IFERROR(ROUNDUP(SUM('４.住戸情報入力'!G13:G313)/COUNT('４.住戸情報入力'!G13:G313),2),0)</f>
        <v>0</v>
      </c>
      <c r="J19" s="1410"/>
      <c r="K19" s="1460"/>
      <c r="L19" s="134" t="s">
        <v>58</v>
      </c>
      <c r="M19" s="1409">
        <f>MAX('４.住戸情報入力'!G:G)</f>
        <v>0</v>
      </c>
      <c r="N19" s="1410"/>
      <c r="O19" s="1410"/>
      <c r="P19" s="1410"/>
      <c r="Q19" s="1410"/>
      <c r="R19" s="1460"/>
      <c r="S19" s="1412" t="s">
        <v>59</v>
      </c>
      <c r="T19" s="1413"/>
      <c r="U19" s="1414"/>
      <c r="V19" s="1409">
        <f>MIN('４.住戸情報入力'!G:G)</f>
        <v>0</v>
      </c>
      <c r="W19" s="1410"/>
      <c r="X19" s="1410"/>
      <c r="Y19" s="1411"/>
      <c r="Z19" s="112"/>
      <c r="AA19" s="1725" t="s">
        <v>1315</v>
      </c>
      <c r="AB19" s="1420"/>
      <c r="AC19" s="1420"/>
      <c r="AD19" s="1420"/>
      <c r="AE19" s="1420"/>
      <c r="AF19" s="1420"/>
      <c r="AG19" s="1726"/>
      <c r="AH19" s="1419" t="s">
        <v>1314</v>
      </c>
      <c r="AI19" s="1420"/>
      <c r="AJ19" s="1421"/>
    </row>
    <row r="20" spans="1:38" ht="36" customHeight="1">
      <c r="A20" s="117"/>
      <c r="B20" s="1627" t="s">
        <v>224</v>
      </c>
      <c r="C20" s="1628"/>
      <c r="D20" s="1629"/>
      <c r="E20" s="1464">
        <f>T48</f>
        <v>0</v>
      </c>
      <c r="F20" s="1464"/>
      <c r="G20" s="1464"/>
      <c r="H20" s="112" t="s">
        <v>60</v>
      </c>
      <c r="I20" s="1534"/>
      <c r="J20" s="1534"/>
      <c r="K20" s="1623"/>
      <c r="L20" s="1416" t="s">
        <v>61</v>
      </c>
      <c r="M20" s="1417"/>
      <c r="N20" s="1417"/>
      <c r="O20" s="1417"/>
      <c r="P20" s="1417"/>
      <c r="Q20" s="1417"/>
      <c r="R20" s="1418"/>
      <c r="S20" s="1630"/>
      <c r="T20" s="1631"/>
      <c r="U20" s="1631"/>
      <c r="V20" s="500" t="s">
        <v>60</v>
      </c>
      <c r="W20" s="1534"/>
      <c r="X20" s="1534"/>
      <c r="Y20" s="1535"/>
      <c r="Z20" s="112"/>
      <c r="AA20" s="1727"/>
      <c r="AB20" s="1423"/>
      <c r="AC20" s="1423"/>
      <c r="AD20" s="1423"/>
      <c r="AE20" s="1423"/>
      <c r="AF20" s="1423"/>
      <c r="AG20" s="1728"/>
      <c r="AH20" s="1422"/>
      <c r="AI20" s="1423"/>
      <c r="AJ20" s="1424"/>
      <c r="AL20" s="191"/>
    </row>
    <row r="21" spans="1:38" ht="21" customHeight="1">
      <c r="A21" s="111"/>
      <c r="B21" s="1593" t="s">
        <v>62</v>
      </c>
      <c r="C21" s="1407"/>
      <c r="D21" s="1415"/>
      <c r="E21" s="118" t="s">
        <v>231</v>
      </c>
      <c r="F21" s="1404" t="s">
        <v>63</v>
      </c>
      <c r="G21" s="1404"/>
      <c r="H21" s="1404"/>
      <c r="I21" s="1404"/>
      <c r="J21" s="1404"/>
      <c r="K21" s="119" t="s">
        <v>231</v>
      </c>
      <c r="L21" s="1404" t="s">
        <v>64</v>
      </c>
      <c r="M21" s="1404"/>
      <c r="N21" s="1404"/>
      <c r="O21" s="119" t="s">
        <v>231</v>
      </c>
      <c r="P21" s="1404" t="s">
        <v>65</v>
      </c>
      <c r="Q21" s="1404"/>
      <c r="R21" s="1404"/>
      <c r="S21" s="1404"/>
      <c r="T21" s="1404"/>
      <c r="U21" s="119" t="s">
        <v>231</v>
      </c>
      <c r="V21" s="1652" t="s">
        <v>66</v>
      </c>
      <c r="W21" s="1652"/>
      <c r="X21" s="1652"/>
      <c r="Y21" s="1653"/>
      <c r="Z21" s="112"/>
      <c r="AA21" s="1729"/>
      <c r="AB21" s="1426"/>
      <c r="AC21" s="1426"/>
      <c r="AD21" s="1426"/>
      <c r="AE21" s="1426"/>
      <c r="AF21" s="1426"/>
      <c r="AG21" s="1730"/>
      <c r="AH21" s="1425"/>
      <c r="AI21" s="1426"/>
      <c r="AJ21" s="1427"/>
    </row>
    <row r="22" spans="1:38" ht="21" customHeight="1">
      <c r="A22" s="111"/>
      <c r="B22" s="1594"/>
      <c r="C22" s="1595"/>
      <c r="D22" s="1596"/>
      <c r="E22" s="120" t="s">
        <v>231</v>
      </c>
      <c r="F22" s="1465" t="s">
        <v>67</v>
      </c>
      <c r="G22" s="1465"/>
      <c r="H22" s="1465"/>
      <c r="I22" s="1633"/>
      <c r="J22" s="1633"/>
      <c r="K22" s="1633"/>
      <c r="L22" s="1633"/>
      <c r="M22" s="1633"/>
      <c r="N22" s="1633"/>
      <c r="O22" s="1633"/>
      <c r="P22" s="1633"/>
      <c r="Q22" s="1633"/>
      <c r="R22" s="1633"/>
      <c r="S22" s="1633"/>
      <c r="T22" s="1633"/>
      <c r="U22" s="1633"/>
      <c r="V22" s="1633"/>
      <c r="W22" s="1633"/>
      <c r="X22" s="1633"/>
      <c r="Y22" s="1634"/>
      <c r="Z22" s="121"/>
      <c r="AA22" s="1731"/>
      <c r="AB22" s="1732"/>
      <c r="AC22" s="1732"/>
      <c r="AD22" s="1732"/>
      <c r="AE22" s="1732"/>
      <c r="AF22" s="1732"/>
      <c r="AG22" s="1733"/>
      <c r="AH22" s="1744"/>
      <c r="AI22" s="1745"/>
      <c r="AJ22" s="1746"/>
    </row>
    <row r="23" spans="1:38" ht="21" customHeight="1">
      <c r="A23" s="111"/>
      <c r="B23" s="1647" t="s">
        <v>68</v>
      </c>
      <c r="C23" s="1600"/>
      <c r="D23" s="1601"/>
      <c r="E23" s="1398" t="s">
        <v>69</v>
      </c>
      <c r="F23" s="1635"/>
      <c r="G23" s="1635"/>
      <c r="H23" s="1399"/>
      <c r="I23" s="1609">
        <f>SUM(V23:X25)</f>
        <v>0</v>
      </c>
      <c r="J23" s="1610"/>
      <c r="K23" s="1611"/>
      <c r="L23" s="1590" t="s">
        <v>70</v>
      </c>
      <c r="M23" s="1643" t="s">
        <v>71</v>
      </c>
      <c r="N23" s="1644"/>
      <c r="O23" s="1644"/>
      <c r="P23" s="1645"/>
      <c r="Q23" s="123"/>
      <c r="R23" s="501" t="s">
        <v>45</v>
      </c>
      <c r="S23" s="1656" t="s">
        <v>72</v>
      </c>
      <c r="T23" s="1657"/>
      <c r="U23" s="1658"/>
      <c r="V23" s="1478"/>
      <c r="W23" s="1479"/>
      <c r="X23" s="1479"/>
      <c r="Y23" s="1650" t="s">
        <v>380</v>
      </c>
      <c r="Z23" s="121"/>
      <c r="AA23" s="1731"/>
      <c r="AB23" s="1732"/>
      <c r="AC23" s="1732"/>
      <c r="AD23" s="1732"/>
      <c r="AE23" s="1732"/>
      <c r="AF23" s="1732"/>
      <c r="AG23" s="1733"/>
      <c r="AH23" s="1744"/>
      <c r="AI23" s="1745"/>
      <c r="AJ23" s="1746"/>
    </row>
    <row r="24" spans="1:38" ht="21" customHeight="1">
      <c r="A24" s="111"/>
      <c r="B24" s="1648"/>
      <c r="C24" s="1602"/>
      <c r="D24" s="1603"/>
      <c r="E24" s="1400"/>
      <c r="F24" s="1636"/>
      <c r="G24" s="1636"/>
      <c r="H24" s="1401"/>
      <c r="I24" s="1612"/>
      <c r="J24" s="1613"/>
      <c r="K24" s="1614"/>
      <c r="L24" s="1591"/>
      <c r="M24" s="1570" t="s">
        <v>73</v>
      </c>
      <c r="N24" s="1571"/>
      <c r="O24" s="1571"/>
      <c r="P24" s="1572"/>
      <c r="Q24" s="682">
        <f>IF(OR(Q23="",I15=""),0,Q23/I15*100)</f>
        <v>0</v>
      </c>
      <c r="R24" s="501" t="s">
        <v>60</v>
      </c>
      <c r="S24" s="1659"/>
      <c r="T24" s="1660"/>
      <c r="U24" s="1661"/>
      <c r="V24" s="1654"/>
      <c r="W24" s="1655"/>
      <c r="X24" s="1655"/>
      <c r="Y24" s="1651"/>
      <c r="Z24" s="121"/>
      <c r="AA24" s="1731"/>
      <c r="AB24" s="1732"/>
      <c r="AC24" s="1732"/>
      <c r="AD24" s="1732"/>
      <c r="AE24" s="1732"/>
      <c r="AF24" s="1732"/>
      <c r="AG24" s="1733"/>
      <c r="AH24" s="1744"/>
      <c r="AI24" s="1745"/>
      <c r="AJ24" s="1746"/>
    </row>
    <row r="25" spans="1:38" ht="21" customHeight="1">
      <c r="A25" s="111"/>
      <c r="B25" s="1649"/>
      <c r="C25" s="1604"/>
      <c r="D25" s="1605"/>
      <c r="E25" s="1637"/>
      <c r="F25" s="1638"/>
      <c r="G25" s="1638"/>
      <c r="H25" s="1639"/>
      <c r="I25" s="1640" t="s">
        <v>380</v>
      </c>
      <c r="J25" s="1641"/>
      <c r="K25" s="1642"/>
      <c r="L25" s="1662"/>
      <c r="M25" s="1606" t="s">
        <v>74</v>
      </c>
      <c r="N25" s="1607"/>
      <c r="O25" s="1607"/>
      <c r="P25" s="1607"/>
      <c r="Q25" s="1607"/>
      <c r="R25" s="1608"/>
      <c r="S25" s="1606" t="s">
        <v>72</v>
      </c>
      <c r="T25" s="1607"/>
      <c r="U25" s="1608"/>
      <c r="V25" s="1478"/>
      <c r="W25" s="1479"/>
      <c r="X25" s="1479"/>
      <c r="Y25" s="502" t="s">
        <v>380</v>
      </c>
      <c r="Z25" s="121"/>
      <c r="AA25" s="1731"/>
      <c r="AB25" s="1732"/>
      <c r="AC25" s="1732"/>
      <c r="AD25" s="1732"/>
      <c r="AE25" s="1732"/>
      <c r="AF25" s="1732"/>
      <c r="AG25" s="1733"/>
      <c r="AH25" s="1744"/>
      <c r="AI25" s="1745"/>
      <c r="AJ25" s="1746"/>
    </row>
    <row r="26" spans="1:38" ht="21" customHeight="1">
      <c r="A26" s="111"/>
      <c r="B26" s="1532" t="s">
        <v>1115</v>
      </c>
      <c r="C26" s="1533"/>
      <c r="D26" s="516" t="s">
        <v>496</v>
      </c>
      <c r="E26" s="517"/>
      <c r="F26" s="518" t="s">
        <v>497</v>
      </c>
      <c r="G26" s="1508" t="s">
        <v>498</v>
      </c>
      <c r="H26" s="1508"/>
      <c r="I26" s="1508"/>
      <c r="J26" s="1508"/>
      <c r="K26" s="1509"/>
      <c r="L26" s="1510"/>
      <c r="M26" s="1618" t="s">
        <v>1116</v>
      </c>
      <c r="N26" s="1618"/>
      <c r="O26" s="1618"/>
      <c r="P26" s="1618"/>
      <c r="Q26" s="920" t="s">
        <v>496</v>
      </c>
      <c r="R26" s="519"/>
      <c r="S26" s="520" t="s">
        <v>497</v>
      </c>
      <c r="T26" s="1432" t="s">
        <v>498</v>
      </c>
      <c r="U26" s="1433"/>
      <c r="V26" s="1434"/>
      <c r="W26" s="1774" t="str">
        <f>IF(R26&gt;=1,"共用部","")</f>
        <v/>
      </c>
      <c r="X26" s="1775"/>
      <c r="Y26" s="1776"/>
      <c r="Z26" s="121"/>
      <c r="AA26" s="1731"/>
      <c r="AB26" s="1732"/>
      <c r="AC26" s="1732"/>
      <c r="AD26" s="1732"/>
      <c r="AE26" s="1732"/>
      <c r="AF26" s="1732"/>
      <c r="AG26" s="1733"/>
      <c r="AH26" s="1744"/>
      <c r="AI26" s="1745"/>
      <c r="AJ26" s="1746"/>
    </row>
    <row r="27" spans="1:38" ht="21" customHeight="1" thickBot="1">
      <c r="A27" s="111"/>
      <c r="B27" s="1472" t="s">
        <v>499</v>
      </c>
      <c r="C27" s="1473"/>
      <c r="D27" s="1444"/>
      <c r="E27" s="1445"/>
      <c r="F27" s="1446"/>
      <c r="G27" s="1777" t="s">
        <v>500</v>
      </c>
      <c r="H27" s="1777"/>
      <c r="I27" s="1777"/>
      <c r="J27" s="1777"/>
      <c r="K27" s="1777"/>
      <c r="L27" s="521"/>
      <c r="M27" s="1778" t="s">
        <v>1117</v>
      </c>
      <c r="N27" s="1778"/>
      <c r="O27" s="1778"/>
      <c r="P27" s="1778"/>
      <c r="Q27" s="1473"/>
      <c r="R27" s="1512"/>
      <c r="S27" s="1520"/>
      <c r="T27" s="1621" t="s">
        <v>650</v>
      </c>
      <c r="U27" s="1622"/>
      <c r="V27" s="1622"/>
      <c r="W27" s="1622"/>
      <c r="X27" s="1512"/>
      <c r="Y27" s="1513"/>
      <c r="Z27" s="121"/>
      <c r="AA27" s="1749"/>
      <c r="AB27" s="1750"/>
      <c r="AC27" s="1750"/>
      <c r="AD27" s="1750"/>
      <c r="AE27" s="1750"/>
      <c r="AF27" s="1750"/>
      <c r="AG27" s="1750"/>
      <c r="AH27" s="1747"/>
      <c r="AI27" s="1748"/>
      <c r="AJ27" s="1748"/>
      <c r="AL27" s="191" t="s">
        <v>1291</v>
      </c>
    </row>
    <row r="28" spans="1:38" ht="21" customHeight="1" thickBot="1">
      <c r="A28" s="111"/>
      <c r="B28" s="112" t="s">
        <v>335</v>
      </c>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21"/>
      <c r="AA28" s="1734"/>
      <c r="AB28" s="1735"/>
      <c r="AC28" s="1735"/>
      <c r="AD28" s="1735"/>
      <c r="AE28" s="1735"/>
      <c r="AF28" s="1735"/>
      <c r="AG28" s="1735"/>
      <c r="AH28" s="1390"/>
      <c r="AI28" s="1390"/>
      <c r="AJ28" s="1391"/>
    </row>
    <row r="29" spans="1:38" ht="21" customHeight="1">
      <c r="A29" s="111"/>
      <c r="B29" s="1632" t="s">
        <v>75</v>
      </c>
      <c r="C29" s="1413"/>
      <c r="D29" s="1413"/>
      <c r="E29" s="1413"/>
      <c r="F29" s="1413"/>
      <c r="G29" s="1413"/>
      <c r="H29" s="1413"/>
      <c r="I29" s="1413"/>
      <c r="J29" s="1413" t="s">
        <v>76</v>
      </c>
      <c r="K29" s="1413"/>
      <c r="L29" s="1413"/>
      <c r="M29" s="1413"/>
      <c r="N29" s="1413"/>
      <c r="O29" s="1413"/>
      <c r="P29" s="1413"/>
      <c r="Q29" s="1413"/>
      <c r="R29" s="1413"/>
      <c r="S29" s="1413"/>
      <c r="T29" s="1413"/>
      <c r="U29" s="1413"/>
      <c r="V29" s="1413"/>
      <c r="W29" s="1413"/>
      <c r="X29" s="1413"/>
      <c r="Y29" s="1646"/>
      <c r="Z29" s="112"/>
      <c r="AA29" s="1734"/>
      <c r="AB29" s="1735"/>
      <c r="AC29" s="1735"/>
      <c r="AD29" s="1735"/>
      <c r="AE29" s="1735"/>
      <c r="AF29" s="1735"/>
      <c r="AG29" s="1735"/>
      <c r="AH29" s="1390"/>
      <c r="AI29" s="1390"/>
      <c r="AJ29" s="1391"/>
    </row>
    <row r="30" spans="1:38" ht="21" customHeight="1" thickBot="1">
      <c r="A30" s="111"/>
      <c r="B30" s="1593"/>
      <c r="C30" s="1407"/>
      <c r="D30" s="1407"/>
      <c r="E30" s="1407"/>
      <c r="F30" s="1407"/>
      <c r="G30" s="1407"/>
      <c r="H30" s="1407"/>
      <c r="I30" s="1407"/>
      <c r="J30" s="1406" t="s">
        <v>527</v>
      </c>
      <c r="K30" s="1407"/>
      <c r="L30" s="1407"/>
      <c r="M30" s="1407"/>
      <c r="N30" s="1415"/>
      <c r="O30" s="1406" t="s">
        <v>528</v>
      </c>
      <c r="P30" s="1407"/>
      <c r="Q30" s="1407"/>
      <c r="R30" s="1407"/>
      <c r="S30" s="1415"/>
      <c r="T30" s="1406" t="s">
        <v>336</v>
      </c>
      <c r="U30" s="1407"/>
      <c r="V30" s="1407"/>
      <c r="W30" s="1407"/>
      <c r="X30" s="1407"/>
      <c r="Y30" s="1408"/>
      <c r="Z30" s="112"/>
      <c r="AA30" s="1734"/>
      <c r="AB30" s="1735"/>
      <c r="AC30" s="1735"/>
      <c r="AD30" s="1735"/>
      <c r="AE30" s="1735"/>
      <c r="AF30" s="1735"/>
      <c r="AG30" s="1735"/>
      <c r="AH30" s="1390"/>
      <c r="AI30" s="1390"/>
      <c r="AJ30" s="1391"/>
    </row>
    <row r="31" spans="1:38" ht="21" customHeight="1">
      <c r="A31" s="111"/>
      <c r="B31" s="1615" t="s">
        <v>77</v>
      </c>
      <c r="C31" s="1466" t="s">
        <v>225</v>
      </c>
      <c r="D31" s="1467"/>
      <c r="E31" s="1468"/>
      <c r="F31" s="1461" t="s">
        <v>1316</v>
      </c>
      <c r="G31" s="1462"/>
      <c r="H31" s="1462"/>
      <c r="I31" s="1463"/>
      <c r="J31" s="1511"/>
      <c r="K31" s="1511"/>
      <c r="L31" s="1511"/>
      <c r="M31" s="1511"/>
      <c r="N31" s="1511"/>
      <c r="O31" s="1441"/>
      <c r="P31" s="1442"/>
      <c r="Q31" s="1442"/>
      <c r="R31" s="1442"/>
      <c r="S31" s="1443"/>
      <c r="T31" s="1684">
        <f t="shared" ref="T31:T43" si="0">-J31+O31</f>
        <v>0</v>
      </c>
      <c r="U31" s="1685"/>
      <c r="V31" s="1685"/>
      <c r="W31" s="1685"/>
      <c r="X31" s="1685"/>
      <c r="Y31" s="1686"/>
      <c r="Z31" s="112"/>
      <c r="AA31" s="1751" t="s">
        <v>1297</v>
      </c>
      <c r="AB31" s="1377"/>
      <c r="AC31" s="1377"/>
      <c r="AD31" s="1377"/>
      <c r="AE31" s="1377"/>
      <c r="AF31" s="1377"/>
      <c r="AG31" s="1752"/>
      <c r="AH31" s="1376" t="s">
        <v>1298</v>
      </c>
      <c r="AI31" s="1377"/>
      <c r="AJ31" s="1378"/>
    </row>
    <row r="32" spans="1:38" ht="21" customHeight="1">
      <c r="A32" s="111"/>
      <c r="B32" s="1616"/>
      <c r="C32" s="1469"/>
      <c r="D32" s="1470"/>
      <c r="E32" s="1471"/>
      <c r="F32" s="1453" t="s">
        <v>1317</v>
      </c>
      <c r="G32" s="1454"/>
      <c r="H32" s="1454"/>
      <c r="I32" s="1455"/>
      <c r="J32" s="1449"/>
      <c r="K32" s="1449"/>
      <c r="L32" s="1449"/>
      <c r="M32" s="1449"/>
      <c r="N32" s="1449"/>
      <c r="O32" s="1505"/>
      <c r="P32" s="1506"/>
      <c r="Q32" s="1506"/>
      <c r="R32" s="1506"/>
      <c r="S32" s="1507"/>
      <c r="T32" s="1405">
        <f t="shared" si="0"/>
        <v>0</v>
      </c>
      <c r="U32" s="1405"/>
      <c r="V32" s="1405"/>
      <c r="W32" s="1405"/>
      <c r="X32" s="1405"/>
      <c r="Y32" s="1405"/>
      <c r="Z32" s="112"/>
      <c r="AA32" s="1753"/>
      <c r="AB32" s="1380"/>
      <c r="AC32" s="1380"/>
      <c r="AD32" s="1380"/>
      <c r="AE32" s="1380"/>
      <c r="AF32" s="1380"/>
      <c r="AG32" s="1754"/>
      <c r="AH32" s="1379"/>
      <c r="AI32" s="1380"/>
      <c r="AJ32" s="1381"/>
    </row>
    <row r="33" spans="1:38" ht="21" customHeight="1">
      <c r="A33" s="111"/>
      <c r="B33" s="1616"/>
      <c r="C33" s="1450" t="s">
        <v>226</v>
      </c>
      <c r="D33" s="1451"/>
      <c r="E33" s="1451"/>
      <c r="F33" s="1451"/>
      <c r="G33" s="1451"/>
      <c r="H33" s="1451"/>
      <c r="I33" s="1452"/>
      <c r="J33" s="1449"/>
      <c r="K33" s="1449"/>
      <c r="L33" s="1449"/>
      <c r="M33" s="1449"/>
      <c r="N33" s="1449"/>
      <c r="O33" s="1505"/>
      <c r="P33" s="1506"/>
      <c r="Q33" s="1506"/>
      <c r="R33" s="1506"/>
      <c r="S33" s="1507"/>
      <c r="T33" s="1405">
        <f t="shared" si="0"/>
        <v>0</v>
      </c>
      <c r="U33" s="1405"/>
      <c r="V33" s="1405"/>
      <c r="W33" s="1405"/>
      <c r="X33" s="1405"/>
      <c r="Y33" s="1405"/>
      <c r="Z33" s="112"/>
      <c r="AA33" s="1387" t="s">
        <v>1299</v>
      </c>
      <c r="AB33" s="1388"/>
      <c r="AC33" s="1388"/>
      <c r="AD33" s="1388"/>
      <c r="AE33" s="1388"/>
      <c r="AF33" s="1388"/>
      <c r="AG33" s="1389"/>
      <c r="AH33" s="1382" t="s">
        <v>231</v>
      </c>
      <c r="AI33" s="1383"/>
      <c r="AJ33" s="1384"/>
    </row>
    <row r="34" spans="1:38" ht="21" customHeight="1" thickBot="1">
      <c r="A34" s="111"/>
      <c r="B34" s="1616"/>
      <c r="C34" s="1450" t="s">
        <v>227</v>
      </c>
      <c r="D34" s="1451"/>
      <c r="E34" s="1451"/>
      <c r="F34" s="1451"/>
      <c r="G34" s="1451"/>
      <c r="H34" s="1451"/>
      <c r="I34" s="1452"/>
      <c r="J34" s="1449"/>
      <c r="K34" s="1449"/>
      <c r="L34" s="1449"/>
      <c r="M34" s="1449"/>
      <c r="N34" s="1449"/>
      <c r="O34" s="1505"/>
      <c r="P34" s="1506"/>
      <c r="Q34" s="1506"/>
      <c r="R34" s="1506"/>
      <c r="S34" s="1507"/>
      <c r="T34" s="1405">
        <f t="shared" si="0"/>
        <v>0</v>
      </c>
      <c r="U34" s="1405"/>
      <c r="V34" s="1405"/>
      <c r="W34" s="1405"/>
      <c r="X34" s="1405"/>
      <c r="Y34" s="1405"/>
      <c r="Z34" s="112"/>
      <c r="AA34" s="1438" t="s">
        <v>1300</v>
      </c>
      <c r="AB34" s="1439"/>
      <c r="AC34" s="1439"/>
      <c r="AD34" s="1439"/>
      <c r="AE34" s="1439"/>
      <c r="AF34" s="1439"/>
      <c r="AG34" s="1440"/>
      <c r="AH34" s="1385" t="s">
        <v>231</v>
      </c>
      <c r="AI34" s="1385"/>
      <c r="AJ34" s="1386"/>
    </row>
    <row r="35" spans="1:38" ht="21" customHeight="1" thickBot="1">
      <c r="A35" s="111"/>
      <c r="B35" s="1617"/>
      <c r="C35" s="1719" t="s">
        <v>228</v>
      </c>
      <c r="D35" s="1720"/>
      <c r="E35" s="1720"/>
      <c r="F35" s="1720"/>
      <c r="G35" s="1720"/>
      <c r="H35" s="1720"/>
      <c r="I35" s="1721"/>
      <c r="J35" s="1477"/>
      <c r="K35" s="1477"/>
      <c r="L35" s="1477"/>
      <c r="M35" s="1477"/>
      <c r="N35" s="1477"/>
      <c r="O35" s="1474"/>
      <c r="P35" s="1475"/>
      <c r="Q35" s="1475"/>
      <c r="R35" s="1475"/>
      <c r="S35" s="1476"/>
      <c r="T35" s="1480">
        <f t="shared" si="0"/>
        <v>0</v>
      </c>
      <c r="U35" s="1480"/>
      <c r="V35" s="1480"/>
      <c r="W35" s="1480"/>
      <c r="X35" s="1480"/>
      <c r="Y35" s="1480"/>
      <c r="Z35" s="112"/>
      <c r="AA35" s="112" t="s">
        <v>519</v>
      </c>
      <c r="AB35" s="112"/>
      <c r="AC35" s="112"/>
      <c r="AD35" s="112"/>
      <c r="AE35" s="112"/>
      <c r="AF35" s="112"/>
      <c r="AG35" s="112"/>
      <c r="AH35" s="112"/>
      <c r="AI35" s="112"/>
      <c r="AJ35" s="112"/>
    </row>
    <row r="36" spans="1:38" ht="21" customHeight="1">
      <c r="A36" s="111"/>
      <c r="B36" s="1597" t="s">
        <v>78</v>
      </c>
      <c r="C36" s="1543" t="s">
        <v>225</v>
      </c>
      <c r="D36" s="1544"/>
      <c r="E36" s="1544"/>
      <c r="F36" s="1544"/>
      <c r="G36" s="1544"/>
      <c r="H36" s="1544"/>
      <c r="I36" s="1545"/>
      <c r="J36" s="1511"/>
      <c r="K36" s="1511"/>
      <c r="L36" s="1511"/>
      <c r="M36" s="1511"/>
      <c r="N36" s="1511"/>
      <c r="O36" s="1441"/>
      <c r="P36" s="1442"/>
      <c r="Q36" s="1442"/>
      <c r="R36" s="1442"/>
      <c r="S36" s="1443"/>
      <c r="T36" s="1456">
        <f t="shared" si="0"/>
        <v>0</v>
      </c>
      <c r="U36" s="1456"/>
      <c r="V36" s="1456"/>
      <c r="W36" s="1456"/>
      <c r="X36" s="1456"/>
      <c r="Y36" s="1456"/>
      <c r="Z36" s="112"/>
      <c r="AA36" s="1678" t="s">
        <v>79</v>
      </c>
      <c r="AB36" s="1679"/>
      <c r="AC36" s="1682" t="s">
        <v>80</v>
      </c>
      <c r="AD36" s="1679"/>
      <c r="AE36" s="1619" t="s">
        <v>81</v>
      </c>
      <c r="AF36" s="1619"/>
      <c r="AG36" s="1619"/>
      <c r="AH36" s="1619"/>
      <c r="AI36" s="1665" t="s">
        <v>320</v>
      </c>
      <c r="AJ36" s="1663" t="s">
        <v>82</v>
      </c>
      <c r="AK36" s="10"/>
      <c r="AL36" s="3"/>
    </row>
    <row r="37" spans="1:38" ht="21" customHeight="1">
      <c r="A37" s="111"/>
      <c r="B37" s="1598"/>
      <c r="C37" s="1450" t="s">
        <v>226</v>
      </c>
      <c r="D37" s="1451"/>
      <c r="E37" s="1451"/>
      <c r="F37" s="1451"/>
      <c r="G37" s="1451"/>
      <c r="H37" s="1451"/>
      <c r="I37" s="1452"/>
      <c r="J37" s="1449"/>
      <c r="K37" s="1449"/>
      <c r="L37" s="1449"/>
      <c r="M37" s="1449"/>
      <c r="N37" s="1449"/>
      <c r="O37" s="1505"/>
      <c r="P37" s="1506"/>
      <c r="Q37" s="1506"/>
      <c r="R37" s="1506"/>
      <c r="S37" s="1507"/>
      <c r="T37" s="1405">
        <f t="shared" si="0"/>
        <v>0</v>
      </c>
      <c r="U37" s="1405"/>
      <c r="V37" s="1405"/>
      <c r="W37" s="1405"/>
      <c r="X37" s="1405"/>
      <c r="Y37" s="1405"/>
      <c r="Z37" s="112"/>
      <c r="AA37" s="1680"/>
      <c r="AB37" s="1681"/>
      <c r="AC37" s="1683"/>
      <c r="AD37" s="1681"/>
      <c r="AE37" s="1620"/>
      <c r="AF37" s="1620"/>
      <c r="AG37" s="1620"/>
      <c r="AH37" s="1620"/>
      <c r="AI37" s="1666"/>
      <c r="AJ37" s="1664"/>
      <c r="AK37" s="10"/>
      <c r="AL37" s="3"/>
    </row>
    <row r="38" spans="1:38" ht="21" customHeight="1">
      <c r="A38" s="111"/>
      <c r="B38" s="1598"/>
      <c r="C38" s="1450" t="s">
        <v>227</v>
      </c>
      <c r="D38" s="1451"/>
      <c r="E38" s="1451"/>
      <c r="F38" s="1451"/>
      <c r="G38" s="1451"/>
      <c r="H38" s="1451"/>
      <c r="I38" s="1452"/>
      <c r="J38" s="1449"/>
      <c r="K38" s="1449"/>
      <c r="L38" s="1449"/>
      <c r="M38" s="1449"/>
      <c r="N38" s="1449"/>
      <c r="O38" s="1505"/>
      <c r="P38" s="1506"/>
      <c r="Q38" s="1506"/>
      <c r="R38" s="1506"/>
      <c r="S38" s="1507"/>
      <c r="T38" s="1405">
        <f t="shared" si="0"/>
        <v>0</v>
      </c>
      <c r="U38" s="1405"/>
      <c r="V38" s="1405"/>
      <c r="W38" s="1405"/>
      <c r="X38" s="1405"/>
      <c r="Y38" s="1405"/>
      <c r="Z38" s="112"/>
      <c r="AA38" s="1670" t="s">
        <v>83</v>
      </c>
      <c r="AB38" s="1671"/>
      <c r="AC38" s="1672"/>
      <c r="AD38" s="1672"/>
      <c r="AE38" s="1536"/>
      <c r="AF38" s="1536"/>
      <c r="AG38" s="1536"/>
      <c r="AH38" s="1536"/>
      <c r="AI38" s="1667"/>
      <c r="AJ38" s="177"/>
      <c r="AK38" s="10"/>
      <c r="AL38" s="3"/>
    </row>
    <row r="39" spans="1:38" ht="21" customHeight="1">
      <c r="A39" s="111"/>
      <c r="B39" s="1598"/>
      <c r="C39" s="1450" t="s">
        <v>228</v>
      </c>
      <c r="D39" s="1451"/>
      <c r="E39" s="1451"/>
      <c r="F39" s="1451"/>
      <c r="G39" s="1451"/>
      <c r="H39" s="1451"/>
      <c r="I39" s="1452"/>
      <c r="J39" s="1449"/>
      <c r="K39" s="1449"/>
      <c r="L39" s="1449"/>
      <c r="M39" s="1449"/>
      <c r="N39" s="1449"/>
      <c r="O39" s="1505"/>
      <c r="P39" s="1506"/>
      <c r="Q39" s="1506"/>
      <c r="R39" s="1506"/>
      <c r="S39" s="1507"/>
      <c r="T39" s="1405">
        <f t="shared" si="0"/>
        <v>0</v>
      </c>
      <c r="U39" s="1405"/>
      <c r="V39" s="1405"/>
      <c r="W39" s="1405"/>
      <c r="X39" s="1405"/>
      <c r="Y39" s="1405"/>
      <c r="Z39" s="112"/>
      <c r="AA39" s="1670"/>
      <c r="AB39" s="1671"/>
      <c r="AC39" s="1536"/>
      <c r="AD39" s="1536"/>
      <c r="AE39" s="1536"/>
      <c r="AF39" s="1536"/>
      <c r="AG39" s="1536"/>
      <c r="AH39" s="1536"/>
      <c r="AI39" s="1668"/>
      <c r="AJ39" s="177"/>
      <c r="AK39" s="10"/>
      <c r="AL39" s="3"/>
    </row>
    <row r="40" spans="1:38" ht="21" customHeight="1" thickBot="1">
      <c r="A40" s="111"/>
      <c r="B40" s="1599"/>
      <c r="C40" s="1487" t="s">
        <v>1318</v>
      </c>
      <c r="D40" s="1488"/>
      <c r="E40" s="1488"/>
      <c r="F40" s="1488"/>
      <c r="G40" s="1488"/>
      <c r="H40" s="1488"/>
      <c r="I40" s="1542"/>
      <c r="J40" s="1477"/>
      <c r="K40" s="1477"/>
      <c r="L40" s="1477"/>
      <c r="M40" s="1477"/>
      <c r="N40" s="1477"/>
      <c r="O40" s="1474"/>
      <c r="P40" s="1475"/>
      <c r="Q40" s="1475"/>
      <c r="R40" s="1475"/>
      <c r="S40" s="1476"/>
      <c r="T40" s="1480">
        <f t="shared" si="0"/>
        <v>0</v>
      </c>
      <c r="U40" s="1480"/>
      <c r="V40" s="1480"/>
      <c r="W40" s="1480"/>
      <c r="X40" s="1480"/>
      <c r="Y40" s="1480"/>
      <c r="Z40" s="112"/>
      <c r="AA40" s="1670"/>
      <c r="AB40" s="1671"/>
      <c r="AC40" s="1536"/>
      <c r="AD40" s="1536"/>
      <c r="AE40" s="1536"/>
      <c r="AF40" s="1536"/>
      <c r="AG40" s="1536"/>
      <c r="AH40" s="1536"/>
      <c r="AI40" s="1668"/>
      <c r="AJ40" s="177"/>
      <c r="AK40" s="10"/>
      <c r="AL40" s="3"/>
    </row>
    <row r="41" spans="1:38" ht="21" customHeight="1">
      <c r="A41" s="111"/>
      <c r="B41" s="1755" t="s">
        <v>511</v>
      </c>
      <c r="C41" s="1757" t="s">
        <v>1301</v>
      </c>
      <c r="D41" s="1758"/>
      <c r="E41" s="1759"/>
      <c r="F41" s="1546" t="s">
        <v>1302</v>
      </c>
      <c r="G41" s="1546"/>
      <c r="H41" s="1546"/>
      <c r="I41" s="1546"/>
      <c r="J41" s="1441"/>
      <c r="K41" s="1442"/>
      <c r="L41" s="1442"/>
      <c r="M41" s="1442"/>
      <c r="N41" s="1443"/>
      <c r="O41" s="1722">
        <v>0</v>
      </c>
      <c r="P41" s="1723"/>
      <c r="Q41" s="1723"/>
      <c r="R41" s="1723"/>
      <c r="S41" s="1724"/>
      <c r="T41" s="1456">
        <f t="shared" si="0"/>
        <v>0</v>
      </c>
      <c r="U41" s="1456"/>
      <c r="V41" s="1456"/>
      <c r="W41" s="1456"/>
      <c r="X41" s="1456"/>
      <c r="Y41" s="1456"/>
      <c r="Z41" s="112"/>
      <c r="AA41" s="1670"/>
      <c r="AB41" s="1671"/>
      <c r="AC41" s="1536"/>
      <c r="AD41" s="1536"/>
      <c r="AE41" s="1536"/>
      <c r="AF41" s="1536"/>
      <c r="AG41" s="1536"/>
      <c r="AH41" s="1536"/>
      <c r="AI41" s="1668"/>
      <c r="AJ41" s="177"/>
      <c r="AK41" s="10"/>
      <c r="AL41" s="3"/>
    </row>
    <row r="42" spans="1:38" ht="21" customHeight="1">
      <c r="A42" s="111"/>
      <c r="B42" s="1648"/>
      <c r="C42" s="1760"/>
      <c r="D42" s="1761"/>
      <c r="E42" s="1762"/>
      <c r="F42" s="1547" t="s">
        <v>513</v>
      </c>
      <c r="G42" s="1548"/>
      <c r="H42" s="1548"/>
      <c r="I42" s="1549"/>
      <c r="J42" s="1550"/>
      <c r="K42" s="1551"/>
      <c r="L42" s="1551"/>
      <c r="M42" s="1551"/>
      <c r="N42" s="1552"/>
      <c r="O42" s="1537">
        <v>0</v>
      </c>
      <c r="P42" s="1538"/>
      <c r="Q42" s="1538"/>
      <c r="R42" s="1538"/>
      <c r="S42" s="1539"/>
      <c r="T42" s="1405">
        <f t="shared" si="0"/>
        <v>0</v>
      </c>
      <c r="U42" s="1405"/>
      <c r="V42" s="1405"/>
      <c r="W42" s="1405"/>
      <c r="X42" s="1405"/>
      <c r="Y42" s="1405"/>
      <c r="Z42" s="112"/>
      <c r="AA42" s="1670"/>
      <c r="AB42" s="1671"/>
      <c r="AC42" s="1536"/>
      <c r="AD42" s="1536"/>
      <c r="AE42" s="1536"/>
      <c r="AF42" s="1536"/>
      <c r="AG42" s="1536"/>
      <c r="AH42" s="1536"/>
      <c r="AI42" s="1668"/>
      <c r="AJ42" s="177"/>
      <c r="AK42" s="10"/>
      <c r="AL42" s="3"/>
    </row>
    <row r="43" spans="1:38" ht="21" customHeight="1">
      <c r="A43" s="111"/>
      <c r="B43" s="1648"/>
      <c r="C43" s="1763"/>
      <c r="D43" s="1764"/>
      <c r="E43" s="1765"/>
      <c r="F43" s="1541" t="s">
        <v>512</v>
      </c>
      <c r="G43" s="1541"/>
      <c r="H43" s="1541"/>
      <c r="I43" s="1541"/>
      <c r="J43" s="1505"/>
      <c r="K43" s="1506"/>
      <c r="L43" s="1506"/>
      <c r="M43" s="1506"/>
      <c r="N43" s="1507"/>
      <c r="O43" s="1537">
        <v>0</v>
      </c>
      <c r="P43" s="1538"/>
      <c r="Q43" s="1538"/>
      <c r="R43" s="1538"/>
      <c r="S43" s="1539"/>
      <c r="T43" s="1405">
        <f t="shared" si="0"/>
        <v>0</v>
      </c>
      <c r="U43" s="1405"/>
      <c r="V43" s="1405"/>
      <c r="W43" s="1405"/>
      <c r="X43" s="1405"/>
      <c r="Y43" s="1405"/>
      <c r="Z43" s="112"/>
      <c r="AA43" s="1670"/>
      <c r="AB43" s="1671"/>
      <c r="AC43" s="1536"/>
      <c r="AD43" s="1536"/>
      <c r="AE43" s="1536"/>
      <c r="AF43" s="1536"/>
      <c r="AG43" s="1536"/>
      <c r="AH43" s="1536"/>
      <c r="AI43" s="1668"/>
      <c r="AJ43" s="177"/>
      <c r="AK43" s="10"/>
      <c r="AL43" s="3"/>
    </row>
    <row r="44" spans="1:38" ht="21" customHeight="1" thickBot="1">
      <c r="A44" s="111"/>
      <c r="B44" s="1756"/>
      <c r="C44" s="1702" t="s">
        <v>514</v>
      </c>
      <c r="D44" s="1703"/>
      <c r="E44" s="1704"/>
      <c r="F44" s="1705" t="s">
        <v>1302</v>
      </c>
      <c r="G44" s="1706"/>
      <c r="H44" s="1706"/>
      <c r="I44" s="1707"/>
      <c r="J44" s="1474"/>
      <c r="K44" s="1475"/>
      <c r="L44" s="1475"/>
      <c r="M44" s="1475"/>
      <c r="N44" s="1476"/>
      <c r="O44" s="1708">
        <v>0</v>
      </c>
      <c r="P44" s="1709"/>
      <c r="Q44" s="1709"/>
      <c r="R44" s="1709"/>
      <c r="S44" s="1710"/>
      <c r="T44" s="1711">
        <f>-J44+O44</f>
        <v>0</v>
      </c>
      <c r="U44" s="1712"/>
      <c r="V44" s="1712"/>
      <c r="W44" s="1712"/>
      <c r="X44" s="1712"/>
      <c r="Y44" s="1713"/>
      <c r="Z44" s="112"/>
      <c r="AA44" s="1670"/>
      <c r="AB44" s="1671"/>
      <c r="AC44" s="1536"/>
      <c r="AD44" s="1536"/>
      <c r="AE44" s="1536"/>
      <c r="AF44" s="1536"/>
      <c r="AG44" s="1536"/>
      <c r="AH44" s="1536"/>
      <c r="AI44" s="1668"/>
      <c r="AJ44" s="177"/>
      <c r="AK44" s="10"/>
      <c r="AL44" s="3"/>
    </row>
    <row r="45" spans="1:38" ht="21" customHeight="1" thickBot="1">
      <c r="A45" s="111"/>
      <c r="B45" s="1694" t="s">
        <v>566</v>
      </c>
      <c r="C45" s="1695"/>
      <c r="D45" s="1695"/>
      <c r="E45" s="1695"/>
      <c r="F45" s="1695"/>
      <c r="G45" s="1695"/>
      <c r="H45" s="1695"/>
      <c r="I45" s="1696"/>
      <c r="J45" s="1697"/>
      <c r="K45" s="1698"/>
      <c r="L45" s="1698"/>
      <c r="M45" s="1698"/>
      <c r="N45" s="1699"/>
      <c r="O45" s="1673">
        <f>J45</f>
        <v>0</v>
      </c>
      <c r="P45" s="1674"/>
      <c r="Q45" s="1674"/>
      <c r="R45" s="1674"/>
      <c r="S45" s="1675"/>
      <c r="T45" s="1673">
        <f>-J45+O45</f>
        <v>0</v>
      </c>
      <c r="U45" s="1674"/>
      <c r="V45" s="1674"/>
      <c r="W45" s="1674"/>
      <c r="X45" s="1674"/>
      <c r="Y45" s="1675"/>
      <c r="Z45" s="112"/>
      <c r="AA45" s="1670"/>
      <c r="AB45" s="1671"/>
      <c r="AC45" s="1536"/>
      <c r="AD45" s="1536"/>
      <c r="AE45" s="1536"/>
      <c r="AF45" s="1536"/>
      <c r="AG45" s="1536"/>
      <c r="AH45" s="1536"/>
      <c r="AI45" s="1668"/>
      <c r="AJ45" s="177"/>
      <c r="AK45" s="10"/>
      <c r="AL45" s="3"/>
    </row>
    <row r="46" spans="1:38" ht="21" customHeight="1" thickBot="1">
      <c r="A46" s="111"/>
      <c r="B46" s="1690" t="s">
        <v>84</v>
      </c>
      <c r="C46" s="1691"/>
      <c r="D46" s="1691"/>
      <c r="E46" s="1691"/>
      <c r="F46" s="1691"/>
      <c r="G46" s="1691"/>
      <c r="H46" s="1691"/>
      <c r="I46" s="1692"/>
      <c r="J46" s="1553">
        <f>SUM(J31:N41,J44)</f>
        <v>0</v>
      </c>
      <c r="K46" s="1554"/>
      <c r="L46" s="1554"/>
      <c r="M46" s="1554"/>
      <c r="N46" s="1555"/>
      <c r="O46" s="1553">
        <f>SUM(O31:S44)</f>
        <v>0</v>
      </c>
      <c r="P46" s="1554"/>
      <c r="Q46" s="1554"/>
      <c r="R46" s="1554"/>
      <c r="S46" s="1555"/>
      <c r="T46" s="1553">
        <f>-J46+O46</f>
        <v>0</v>
      </c>
      <c r="U46" s="1554"/>
      <c r="V46" s="1554"/>
      <c r="W46" s="1554"/>
      <c r="X46" s="1554"/>
      <c r="Y46" s="1693"/>
      <c r="Z46" s="112"/>
      <c r="AA46" s="1670"/>
      <c r="AB46" s="1671"/>
      <c r="AC46" s="1536"/>
      <c r="AD46" s="1536"/>
      <c r="AE46" s="1536"/>
      <c r="AF46" s="1536"/>
      <c r="AG46" s="1536"/>
      <c r="AH46" s="1536"/>
      <c r="AI46" s="1668"/>
      <c r="AJ46" s="177"/>
      <c r="AK46" s="10"/>
      <c r="AL46" s="3"/>
    </row>
    <row r="47" spans="1:38" ht="21" customHeight="1" thickTop="1">
      <c r="A47" s="111"/>
      <c r="B47" s="1716" t="s">
        <v>85</v>
      </c>
      <c r="C47" s="1717"/>
      <c r="D47" s="1717"/>
      <c r="E47" s="1717"/>
      <c r="F47" s="1717"/>
      <c r="G47" s="1717"/>
      <c r="H47" s="1717"/>
      <c r="I47" s="1717"/>
      <c r="J47" s="1717"/>
      <c r="K47" s="1717"/>
      <c r="L47" s="1717"/>
      <c r="M47" s="1717"/>
      <c r="N47" s="1717"/>
      <c r="O47" s="1717"/>
      <c r="P47" s="1717"/>
      <c r="Q47" s="1717"/>
      <c r="R47" s="1717"/>
      <c r="S47" s="1718"/>
      <c r="T47" s="1688">
        <f>IF(O46=0,0,ROUNDDOWN(1-(SUM(J31:N40)+J41-J42+J43)/SUM(O31:S40),2)*100)</f>
        <v>0</v>
      </c>
      <c r="U47" s="1689"/>
      <c r="V47" s="1689"/>
      <c r="W47" s="1689"/>
      <c r="X47" s="1676" t="s">
        <v>229</v>
      </c>
      <c r="Y47" s="1677"/>
      <c r="Z47" s="112"/>
      <c r="AA47" s="1670"/>
      <c r="AB47" s="1671"/>
      <c r="AC47" s="1536"/>
      <c r="AD47" s="1536"/>
      <c r="AE47" s="1536"/>
      <c r="AF47" s="1536"/>
      <c r="AG47" s="1536"/>
      <c r="AH47" s="1536"/>
      <c r="AI47" s="1668"/>
      <c r="AJ47" s="177"/>
      <c r="AK47" s="10"/>
      <c r="AL47" s="3"/>
    </row>
    <row r="48" spans="1:38" ht="21" customHeight="1">
      <c r="A48" s="111"/>
      <c r="B48" s="1687" t="s">
        <v>86</v>
      </c>
      <c r="C48" s="1433"/>
      <c r="D48" s="1433"/>
      <c r="E48" s="1433"/>
      <c r="F48" s="1433"/>
      <c r="G48" s="1433"/>
      <c r="H48" s="1433"/>
      <c r="I48" s="1433"/>
      <c r="J48" s="1433"/>
      <c r="K48" s="1433"/>
      <c r="L48" s="1433"/>
      <c r="M48" s="1433"/>
      <c r="N48" s="1433"/>
      <c r="O48" s="1433"/>
      <c r="P48" s="1433"/>
      <c r="Q48" s="1433"/>
      <c r="R48" s="1433"/>
      <c r="S48" s="1434"/>
      <c r="T48" s="1700">
        <f>IF(O46=0,0,ROUNDDOWN(1-SUM(J31:N41,J44)/SUM(O31:S40),2)*100)</f>
        <v>0</v>
      </c>
      <c r="U48" s="1701"/>
      <c r="V48" s="1701"/>
      <c r="W48" s="1701"/>
      <c r="X48" s="1534" t="s">
        <v>229</v>
      </c>
      <c r="Y48" s="1535"/>
      <c r="Z48" s="112"/>
      <c r="AA48" s="1670"/>
      <c r="AB48" s="1671"/>
      <c r="AC48" s="1536"/>
      <c r="AD48" s="1536"/>
      <c r="AE48" s="1536"/>
      <c r="AF48" s="1536"/>
      <c r="AG48" s="1536"/>
      <c r="AH48" s="1536"/>
      <c r="AI48" s="1668"/>
      <c r="AJ48" s="177"/>
      <c r="AK48" s="10"/>
      <c r="AL48" s="3"/>
    </row>
    <row r="49" spans="1:38" ht="21" customHeight="1">
      <c r="A49" s="111"/>
      <c r="B49" s="1687" t="s">
        <v>515</v>
      </c>
      <c r="C49" s="1433"/>
      <c r="D49" s="1433"/>
      <c r="E49" s="1433"/>
      <c r="F49" s="1433"/>
      <c r="G49" s="1433"/>
      <c r="H49" s="1433"/>
      <c r="I49" s="1433"/>
      <c r="J49" s="1433"/>
      <c r="K49" s="1433"/>
      <c r="L49" s="1433"/>
      <c r="M49" s="1433"/>
      <c r="N49" s="1433"/>
      <c r="O49" s="1433"/>
      <c r="P49" s="1433"/>
      <c r="Q49" s="1433"/>
      <c r="R49" s="1433"/>
      <c r="S49" s="1434"/>
      <c r="T49" s="1714">
        <f>IFERROR(ROUNDDOWN(J44/O46*100,1),0)*-1</f>
        <v>0</v>
      </c>
      <c r="U49" s="1715"/>
      <c r="V49" s="1715"/>
      <c r="W49" s="1715"/>
      <c r="X49" s="1534" t="s">
        <v>229</v>
      </c>
      <c r="Y49" s="1535"/>
      <c r="Z49" s="112"/>
      <c r="AA49" s="1670"/>
      <c r="AB49" s="1671"/>
      <c r="AC49" s="1536"/>
      <c r="AD49" s="1536"/>
      <c r="AE49" s="1536"/>
      <c r="AF49" s="1536"/>
      <c r="AG49" s="1536"/>
      <c r="AH49" s="1536"/>
      <c r="AI49" s="1669"/>
      <c r="AJ49" s="177"/>
      <c r="AK49" s="10"/>
      <c r="AL49" s="3"/>
    </row>
    <row r="50" spans="1:38" ht="21" customHeight="1" thickBot="1">
      <c r="A50" s="111"/>
      <c r="B50" s="1779" t="s">
        <v>87</v>
      </c>
      <c r="C50" s="1488"/>
      <c r="D50" s="1488"/>
      <c r="E50" s="1488"/>
      <c r="F50" s="1488"/>
      <c r="G50" s="1488"/>
      <c r="H50" s="1488"/>
      <c r="I50" s="1488"/>
      <c r="J50" s="1488"/>
      <c r="K50" s="1488"/>
      <c r="L50" s="1488"/>
      <c r="M50" s="1488"/>
      <c r="N50" s="1488"/>
      <c r="O50" s="1488"/>
      <c r="P50" s="1488"/>
      <c r="Q50" s="1488"/>
      <c r="R50" s="1488"/>
      <c r="S50" s="1542"/>
      <c r="T50" s="1780"/>
      <c r="U50" s="1781"/>
      <c r="V50" s="1781"/>
      <c r="W50" s="1781"/>
      <c r="X50" s="1781"/>
      <c r="Y50" s="1782"/>
      <c r="Z50" s="126"/>
      <c r="AA50" s="179" t="s">
        <v>230</v>
      </c>
      <c r="AB50" s="122"/>
      <c r="AC50" s="1536"/>
      <c r="AD50" s="1536"/>
      <c r="AE50" s="1536"/>
      <c r="AF50" s="1536"/>
      <c r="AG50" s="1536"/>
      <c r="AH50" s="1536"/>
      <c r="AI50" s="124"/>
      <c r="AJ50" s="177"/>
      <c r="AK50" s="10"/>
      <c r="AL50" s="3"/>
    </row>
    <row r="51" spans="1:38" ht="21.65" customHeight="1">
      <c r="A51" s="111"/>
      <c r="B51" s="1135"/>
      <c r="Z51" s="126"/>
      <c r="AA51" s="179"/>
      <c r="AB51" s="122"/>
      <c r="AC51" s="1536"/>
      <c r="AD51" s="1536"/>
      <c r="AE51" s="1536"/>
      <c r="AF51" s="1536"/>
      <c r="AG51" s="1536"/>
      <c r="AH51" s="1536"/>
      <c r="AI51" s="124"/>
      <c r="AJ51" s="177"/>
      <c r="AK51" s="10"/>
      <c r="AL51" s="3"/>
    </row>
    <row r="52" spans="1:38" ht="21" customHeight="1" thickBot="1">
      <c r="A52" s="111"/>
      <c r="B52" s="1136" t="s">
        <v>367</v>
      </c>
      <c r="Z52" s="126"/>
      <c r="AA52" s="179"/>
      <c r="AB52" s="122"/>
      <c r="AC52" s="1536"/>
      <c r="AD52" s="1536"/>
      <c r="AE52" s="1536"/>
      <c r="AF52" s="1536"/>
      <c r="AG52" s="1536"/>
      <c r="AH52" s="1536"/>
      <c r="AI52" s="124"/>
      <c r="AJ52" s="177"/>
      <c r="AK52" s="10"/>
      <c r="AL52" s="3"/>
    </row>
    <row r="53" spans="1:38" ht="21" customHeight="1">
      <c r="A53" s="111"/>
      <c r="B53" s="1514" t="s">
        <v>516</v>
      </c>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6"/>
      <c r="Z53" s="126"/>
      <c r="AA53" s="179"/>
      <c r="AB53" s="122"/>
      <c r="AC53" s="1536"/>
      <c r="AD53" s="1536"/>
      <c r="AE53" s="1536"/>
      <c r="AF53" s="1536"/>
      <c r="AG53" s="1536"/>
      <c r="AH53" s="1536"/>
      <c r="AI53" s="124"/>
      <c r="AJ53" s="177"/>
      <c r="AK53" s="10"/>
      <c r="AL53" s="3"/>
    </row>
    <row r="54" spans="1:38" ht="21" customHeight="1">
      <c r="A54" s="111"/>
      <c r="B54" s="1766" t="s">
        <v>1323</v>
      </c>
      <c r="C54" s="1767"/>
      <c r="D54" s="1767"/>
      <c r="E54" s="1767"/>
      <c r="F54" s="1767"/>
      <c r="G54" s="1767"/>
      <c r="H54" s="1767"/>
      <c r="I54" s="1767"/>
      <c r="J54" s="1767"/>
      <c r="K54" s="1767"/>
      <c r="L54" s="1767"/>
      <c r="M54" s="1767"/>
      <c r="N54" s="1767"/>
      <c r="O54" s="1767"/>
      <c r="P54" s="1767"/>
      <c r="Q54" s="1767"/>
      <c r="R54" s="1767"/>
      <c r="S54" s="1767"/>
      <c r="T54" s="1767"/>
      <c r="U54" s="1767"/>
      <c r="V54" s="1767"/>
      <c r="W54" s="1767"/>
      <c r="X54" s="1768"/>
      <c r="Y54" s="1772" t="s">
        <v>231</v>
      </c>
      <c r="Z54" s="126"/>
      <c r="AA54" s="179"/>
      <c r="AB54" s="122"/>
      <c r="AC54" s="1536"/>
      <c r="AD54" s="1536"/>
      <c r="AE54" s="1536"/>
      <c r="AF54" s="1536"/>
      <c r="AG54" s="1536"/>
      <c r="AH54" s="1536"/>
      <c r="AI54" s="124"/>
      <c r="AJ54" s="177"/>
      <c r="AK54" s="10"/>
      <c r="AL54" s="3"/>
    </row>
    <row r="55" spans="1:38" ht="21" customHeight="1">
      <c r="A55" s="111"/>
      <c r="B55" s="1769"/>
      <c r="C55" s="1770"/>
      <c r="D55" s="1770"/>
      <c r="E55" s="1770"/>
      <c r="F55" s="1770"/>
      <c r="G55" s="1770"/>
      <c r="H55" s="1770"/>
      <c r="I55" s="1770"/>
      <c r="J55" s="1770"/>
      <c r="K55" s="1770"/>
      <c r="L55" s="1770"/>
      <c r="M55" s="1770"/>
      <c r="N55" s="1770"/>
      <c r="O55" s="1770"/>
      <c r="P55" s="1770"/>
      <c r="Q55" s="1770"/>
      <c r="R55" s="1770"/>
      <c r="S55" s="1770"/>
      <c r="T55" s="1770"/>
      <c r="U55" s="1770"/>
      <c r="V55" s="1770"/>
      <c r="W55" s="1770"/>
      <c r="X55" s="1771"/>
      <c r="Y55" s="1773"/>
      <c r="Z55" s="126"/>
      <c r="AA55" s="179"/>
      <c r="AB55" s="122"/>
      <c r="AC55" s="1536"/>
      <c r="AD55" s="1536"/>
      <c r="AE55" s="1536"/>
      <c r="AF55" s="1536"/>
      <c r="AG55" s="1536"/>
      <c r="AH55" s="1536"/>
      <c r="AI55" s="124"/>
      <c r="AJ55" s="177"/>
      <c r="AK55" s="10"/>
      <c r="AL55" s="3"/>
    </row>
    <row r="56" spans="1:38" ht="21" customHeight="1">
      <c r="A56" s="111"/>
      <c r="B56" s="1766" t="s">
        <v>1324</v>
      </c>
      <c r="C56" s="1767"/>
      <c r="D56" s="1767"/>
      <c r="E56" s="1767"/>
      <c r="F56" s="1767"/>
      <c r="G56" s="1767"/>
      <c r="H56" s="1767"/>
      <c r="I56" s="1767"/>
      <c r="J56" s="1767"/>
      <c r="K56" s="1767"/>
      <c r="L56" s="1767"/>
      <c r="M56" s="1767"/>
      <c r="N56" s="1767"/>
      <c r="O56" s="1767"/>
      <c r="P56" s="1767"/>
      <c r="Q56" s="1767"/>
      <c r="R56" s="1767"/>
      <c r="S56" s="1767"/>
      <c r="T56" s="1767"/>
      <c r="U56" s="1767"/>
      <c r="V56" s="1767"/>
      <c r="W56" s="1767"/>
      <c r="X56" s="1768"/>
      <c r="Y56" s="1772" t="s">
        <v>231</v>
      </c>
      <c r="Z56" s="126"/>
      <c r="AA56" s="179"/>
      <c r="AB56" s="122"/>
      <c r="AC56" s="1536"/>
      <c r="AD56" s="1536"/>
      <c r="AE56" s="1536"/>
      <c r="AF56" s="1536"/>
      <c r="AG56" s="1536"/>
      <c r="AH56" s="1536"/>
      <c r="AI56" s="124"/>
      <c r="AJ56" s="177"/>
      <c r="AK56" s="10"/>
      <c r="AL56" s="3"/>
    </row>
    <row r="57" spans="1:38" ht="21" customHeight="1" thickBot="1">
      <c r="A57" s="111"/>
      <c r="B57" s="1739"/>
      <c r="C57" s="1740"/>
      <c r="D57" s="1740"/>
      <c r="E57" s="1740"/>
      <c r="F57" s="1740"/>
      <c r="G57" s="1740"/>
      <c r="H57" s="1740"/>
      <c r="I57" s="1740"/>
      <c r="J57" s="1740"/>
      <c r="K57" s="1740"/>
      <c r="L57" s="1740"/>
      <c r="M57" s="1740"/>
      <c r="N57" s="1740"/>
      <c r="O57" s="1740"/>
      <c r="P57" s="1740"/>
      <c r="Q57" s="1740"/>
      <c r="R57" s="1740"/>
      <c r="S57" s="1740"/>
      <c r="T57" s="1740"/>
      <c r="U57" s="1740"/>
      <c r="V57" s="1740"/>
      <c r="W57" s="1740"/>
      <c r="X57" s="1741"/>
      <c r="Y57" s="1743"/>
      <c r="Z57" s="178"/>
      <c r="AA57" s="179"/>
      <c r="AB57" s="122"/>
      <c r="AC57" s="1536"/>
      <c r="AD57" s="1536"/>
      <c r="AE57" s="1536"/>
      <c r="AF57" s="1536"/>
      <c r="AG57" s="1536"/>
      <c r="AH57" s="1536"/>
      <c r="AI57" s="124"/>
      <c r="AJ57" s="177"/>
      <c r="AK57" s="10"/>
      <c r="AL57" s="3"/>
    </row>
    <row r="58" spans="1:38" ht="21" customHeight="1">
      <c r="A58" s="111"/>
      <c r="Z58" s="178"/>
      <c r="AA58" s="179"/>
      <c r="AB58" s="122"/>
      <c r="AC58" s="1536"/>
      <c r="AD58" s="1536"/>
      <c r="AE58" s="1536"/>
      <c r="AF58" s="1536"/>
      <c r="AG58" s="1536"/>
      <c r="AH58" s="1536"/>
      <c r="AI58" s="124"/>
      <c r="AJ58" s="177"/>
      <c r="AK58" s="10"/>
      <c r="AL58" s="3"/>
    </row>
    <row r="59" spans="1:38" ht="21" customHeight="1" thickBot="1">
      <c r="A59" s="111"/>
      <c r="B59" s="112" t="s">
        <v>1355</v>
      </c>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79"/>
      <c r="AB59" s="122"/>
      <c r="AC59" s="1536"/>
      <c r="AD59" s="1536"/>
      <c r="AE59" s="1536"/>
      <c r="AF59" s="1536"/>
      <c r="AG59" s="1536"/>
      <c r="AH59" s="1536"/>
      <c r="AI59" s="124"/>
      <c r="AJ59" s="177"/>
      <c r="AK59" s="10"/>
      <c r="AL59" s="3"/>
    </row>
    <row r="60" spans="1:38" ht="21" customHeight="1">
      <c r="A60" s="111"/>
      <c r="B60" s="1736" t="s">
        <v>1356</v>
      </c>
      <c r="C60" s="1737"/>
      <c r="D60" s="1737"/>
      <c r="E60" s="1737"/>
      <c r="F60" s="1737"/>
      <c r="G60" s="1737"/>
      <c r="H60" s="1737"/>
      <c r="I60" s="1737"/>
      <c r="J60" s="1737"/>
      <c r="K60" s="1737"/>
      <c r="L60" s="1737"/>
      <c r="M60" s="1737"/>
      <c r="N60" s="1737"/>
      <c r="O60" s="1737"/>
      <c r="P60" s="1737"/>
      <c r="Q60" s="1737"/>
      <c r="R60" s="1737"/>
      <c r="S60" s="1737"/>
      <c r="T60" s="1737"/>
      <c r="U60" s="1737"/>
      <c r="V60" s="1737"/>
      <c r="W60" s="1737"/>
      <c r="X60" s="1738"/>
      <c r="Y60" s="1742" t="s">
        <v>231</v>
      </c>
      <c r="Z60" s="112"/>
      <c r="AA60" s="179"/>
      <c r="AB60" s="122"/>
      <c r="AC60" s="1536"/>
      <c r="AD60" s="1536"/>
      <c r="AE60" s="1536"/>
      <c r="AF60" s="1536"/>
      <c r="AG60" s="1536"/>
      <c r="AH60" s="1536"/>
      <c r="AI60" s="124"/>
      <c r="AJ60" s="177"/>
      <c r="AK60" s="10"/>
      <c r="AL60" s="3"/>
    </row>
    <row r="61" spans="1:38" ht="21" customHeight="1" thickBot="1">
      <c r="A61" s="111"/>
      <c r="B61" s="1739"/>
      <c r="C61" s="1740"/>
      <c r="D61" s="1740"/>
      <c r="E61" s="1740"/>
      <c r="F61" s="1740"/>
      <c r="G61" s="1740"/>
      <c r="H61" s="1740"/>
      <c r="I61" s="1740"/>
      <c r="J61" s="1740"/>
      <c r="K61" s="1740"/>
      <c r="L61" s="1740"/>
      <c r="M61" s="1740"/>
      <c r="N61" s="1740"/>
      <c r="O61" s="1740"/>
      <c r="P61" s="1740"/>
      <c r="Q61" s="1740"/>
      <c r="R61" s="1740"/>
      <c r="S61" s="1740"/>
      <c r="T61" s="1740"/>
      <c r="U61" s="1740"/>
      <c r="V61" s="1740"/>
      <c r="W61" s="1740"/>
      <c r="X61" s="1741"/>
      <c r="Y61" s="1743"/>
      <c r="Z61" s="112"/>
      <c r="AA61" s="179"/>
      <c r="AB61" s="122"/>
      <c r="AC61" s="1536"/>
      <c r="AD61" s="1536"/>
      <c r="AE61" s="1536"/>
      <c r="AF61" s="1536"/>
      <c r="AG61" s="1536"/>
      <c r="AH61" s="1536"/>
      <c r="AI61" s="124"/>
      <c r="AJ61" s="177"/>
      <c r="AK61" s="10"/>
      <c r="AL61" s="3"/>
    </row>
    <row r="62" spans="1:38" ht="21" customHeight="1">
      <c r="A62" s="111"/>
      <c r="B62" s="1155"/>
      <c r="C62" s="1155"/>
      <c r="D62" s="1155"/>
      <c r="E62" s="1155"/>
      <c r="F62" s="1155"/>
      <c r="G62" s="1155"/>
      <c r="H62" s="1155"/>
      <c r="I62" s="1155"/>
      <c r="J62" s="1155"/>
      <c r="K62" s="1155"/>
      <c r="L62" s="1155"/>
      <c r="M62" s="1155"/>
      <c r="N62" s="1155"/>
      <c r="O62" s="1155"/>
      <c r="P62" s="1155"/>
      <c r="Q62" s="1155"/>
      <c r="R62" s="1155"/>
      <c r="S62" s="1155"/>
      <c r="T62" s="1155"/>
      <c r="U62" s="1155"/>
      <c r="V62" s="1155"/>
      <c r="W62" s="1155"/>
      <c r="X62" s="1155"/>
      <c r="Y62" s="226"/>
      <c r="Z62" s="112"/>
      <c r="AA62" s="179"/>
      <c r="AB62" s="122"/>
      <c r="AC62" s="1536"/>
      <c r="AD62" s="1536"/>
      <c r="AE62" s="1536"/>
      <c r="AF62" s="1536"/>
      <c r="AG62" s="1536"/>
      <c r="AH62" s="1536"/>
      <c r="AI62" s="124"/>
      <c r="AJ62" s="177"/>
      <c r="AK62" s="10"/>
      <c r="AL62" s="3"/>
    </row>
    <row r="63" spans="1:38" ht="21" customHeight="1">
      <c r="A63" s="111"/>
      <c r="Z63" s="112"/>
      <c r="AA63" s="179"/>
      <c r="AB63" s="122"/>
      <c r="AC63" s="1536"/>
      <c r="AD63" s="1536"/>
      <c r="AE63" s="1536"/>
      <c r="AF63" s="1536"/>
      <c r="AG63" s="1536"/>
      <c r="AH63" s="1536"/>
      <c r="AI63" s="124"/>
      <c r="AJ63" s="177"/>
      <c r="AK63" s="10"/>
      <c r="AL63" s="3"/>
    </row>
    <row r="64" spans="1:38" ht="21" customHeight="1" thickBot="1">
      <c r="A64" s="111"/>
      <c r="Z64" s="112"/>
      <c r="AA64" s="180"/>
      <c r="AB64" s="181"/>
      <c r="AC64" s="1540"/>
      <c r="AD64" s="1540"/>
      <c r="AE64" s="1540"/>
      <c r="AF64" s="1540"/>
      <c r="AG64" s="1540"/>
      <c r="AH64" s="1540"/>
      <c r="AI64" s="182"/>
      <c r="AJ64" s="183"/>
      <c r="AK64" s="10"/>
      <c r="AL64" s="3"/>
    </row>
    <row r="65" spans="1:1">
      <c r="A65" s="111"/>
    </row>
  </sheetData>
  <sheetProtection algorithmName="SHA-512" hashValue="6DX1dlmPwfc3qK5b488HLyslnXkUwXOsS2rUTusl1JxHnjtsicbrjE94BXRUxlj79ekBM/up+ZYj1IWK5iWZsg==" saltValue="AN9KTFiLuttqvsXLIs+ObA==" spinCount="100000" sheet="1" formatCells="0" formatRows="0" insertRows="0" deleteRows="0" selectLockedCells="1" autoFilter="0" pivotTables="0"/>
  <mergeCells count="272">
    <mergeCell ref="B60:X61"/>
    <mergeCell ref="Y60:Y61"/>
    <mergeCell ref="AH22:AJ22"/>
    <mergeCell ref="AH27:AJ27"/>
    <mergeCell ref="AH28:AJ28"/>
    <mergeCell ref="AH29:AJ29"/>
    <mergeCell ref="AH26:AJ26"/>
    <mergeCell ref="AH25:AJ25"/>
    <mergeCell ref="AH24:AJ24"/>
    <mergeCell ref="AH23:AJ23"/>
    <mergeCell ref="AA27:AG27"/>
    <mergeCell ref="AA31:AG32"/>
    <mergeCell ref="B41:B44"/>
    <mergeCell ref="C41:E43"/>
    <mergeCell ref="B54:X55"/>
    <mergeCell ref="B56:X57"/>
    <mergeCell ref="Y54:Y55"/>
    <mergeCell ref="Y56:Y57"/>
    <mergeCell ref="W26:Y26"/>
    <mergeCell ref="G27:K27"/>
    <mergeCell ref="M27:Q27"/>
    <mergeCell ref="B50:S50"/>
    <mergeCell ref="T50:Y50"/>
    <mergeCell ref="AE53:AH53"/>
    <mergeCell ref="AA19:AG21"/>
    <mergeCell ref="AA22:AG22"/>
    <mergeCell ref="AA23:AG23"/>
    <mergeCell ref="AA24:AG24"/>
    <mergeCell ref="AA25:AG25"/>
    <mergeCell ref="AA26:AG26"/>
    <mergeCell ref="AA28:AG28"/>
    <mergeCell ref="AA29:AG29"/>
    <mergeCell ref="AA30:AG30"/>
    <mergeCell ref="AC49:AD49"/>
    <mergeCell ref="AE41:AH41"/>
    <mergeCell ref="AE42:AH42"/>
    <mergeCell ref="AC50:AD50"/>
    <mergeCell ref="AE50:AH50"/>
    <mergeCell ref="O45:S45"/>
    <mergeCell ref="O42:S42"/>
    <mergeCell ref="T41:Y41"/>
    <mergeCell ref="O41:S41"/>
    <mergeCell ref="AE45:AH45"/>
    <mergeCell ref="AE48:AH48"/>
    <mergeCell ref="AE49:AH49"/>
    <mergeCell ref="AC46:AD46"/>
    <mergeCell ref="AE46:AH46"/>
    <mergeCell ref="AC42:AD42"/>
    <mergeCell ref="T31:Y31"/>
    <mergeCell ref="T32:Y32"/>
    <mergeCell ref="B49:S49"/>
    <mergeCell ref="X49:Y49"/>
    <mergeCell ref="T47:W47"/>
    <mergeCell ref="B46:I46"/>
    <mergeCell ref="T46:Y46"/>
    <mergeCell ref="B45:I45"/>
    <mergeCell ref="J45:N45"/>
    <mergeCell ref="T48:W48"/>
    <mergeCell ref="X48:Y48"/>
    <mergeCell ref="T43:Y43"/>
    <mergeCell ref="C44:E44"/>
    <mergeCell ref="F44:I44"/>
    <mergeCell ref="J44:N44"/>
    <mergeCell ref="O44:S44"/>
    <mergeCell ref="T44:Y44"/>
    <mergeCell ref="T49:W49"/>
    <mergeCell ref="B47:S47"/>
    <mergeCell ref="B48:S48"/>
    <mergeCell ref="O34:S34"/>
    <mergeCell ref="C35:I35"/>
    <mergeCell ref="C39:I39"/>
    <mergeCell ref="O37:S37"/>
    <mergeCell ref="AJ36:AJ37"/>
    <mergeCell ref="AI36:AI37"/>
    <mergeCell ref="AI38:AI49"/>
    <mergeCell ref="T40:Y40"/>
    <mergeCell ref="AA38:AB49"/>
    <mergeCell ref="AC41:AD41"/>
    <mergeCell ref="AC44:AD44"/>
    <mergeCell ref="AC45:AD45"/>
    <mergeCell ref="AC38:AD38"/>
    <mergeCell ref="AC39:AD39"/>
    <mergeCell ref="AC40:AD40"/>
    <mergeCell ref="AC47:AD47"/>
    <mergeCell ref="AC48:AD48"/>
    <mergeCell ref="AC43:AD43"/>
    <mergeCell ref="T45:Y45"/>
    <mergeCell ref="X47:Y47"/>
    <mergeCell ref="AE47:AH47"/>
    <mergeCell ref="AE40:AH40"/>
    <mergeCell ref="AE38:AH38"/>
    <mergeCell ref="AE39:AH39"/>
    <mergeCell ref="AE43:AH43"/>
    <mergeCell ref="AE44:AH44"/>
    <mergeCell ref="AA36:AB37"/>
    <mergeCell ref="AC36:AD37"/>
    <mergeCell ref="AE36:AH37"/>
    <mergeCell ref="T27:W27"/>
    <mergeCell ref="I20:K20"/>
    <mergeCell ref="M19:R19"/>
    <mergeCell ref="B19:D19"/>
    <mergeCell ref="B20:D20"/>
    <mergeCell ref="S20:U20"/>
    <mergeCell ref="F21:J21"/>
    <mergeCell ref="W20:Y20"/>
    <mergeCell ref="B29:I30"/>
    <mergeCell ref="I22:Y22"/>
    <mergeCell ref="E23:H25"/>
    <mergeCell ref="I25:K25"/>
    <mergeCell ref="M23:P23"/>
    <mergeCell ref="M24:P24"/>
    <mergeCell ref="J29:Y29"/>
    <mergeCell ref="B23:B25"/>
    <mergeCell ref="Y23:Y24"/>
    <mergeCell ref="V21:Y21"/>
    <mergeCell ref="T26:V26"/>
    <mergeCell ref="V23:X24"/>
    <mergeCell ref="S25:U25"/>
    <mergeCell ref="S23:U24"/>
    <mergeCell ref="L23:L25"/>
    <mergeCell ref="O39:S39"/>
    <mergeCell ref="O38:S38"/>
    <mergeCell ref="B21:D22"/>
    <mergeCell ref="J32:N32"/>
    <mergeCell ref="B36:B40"/>
    <mergeCell ref="C23:D25"/>
    <mergeCell ref="M25:R25"/>
    <mergeCell ref="I23:K24"/>
    <mergeCell ref="B31:B35"/>
    <mergeCell ref="O33:S33"/>
    <mergeCell ref="M26:P26"/>
    <mergeCell ref="J40:N40"/>
    <mergeCell ref="C14:E14"/>
    <mergeCell ref="F14:K14"/>
    <mergeCell ref="L11:Y11"/>
    <mergeCell ref="C10:K10"/>
    <mergeCell ref="P17:R17"/>
    <mergeCell ref="C11:K11"/>
    <mergeCell ref="C8:Y8"/>
    <mergeCell ref="P15:R15"/>
    <mergeCell ref="S16:T16"/>
    <mergeCell ref="E15:H15"/>
    <mergeCell ref="I15:J15"/>
    <mergeCell ref="X17:Y17"/>
    <mergeCell ref="M17:O17"/>
    <mergeCell ref="M15:O16"/>
    <mergeCell ref="X15:Y16"/>
    <mergeCell ref="S17:T17"/>
    <mergeCell ref="L15:L17"/>
    <mergeCell ref="C16:D16"/>
    <mergeCell ref="C17:D17"/>
    <mergeCell ref="E16:F16"/>
    <mergeCell ref="F43:I43"/>
    <mergeCell ref="C40:I40"/>
    <mergeCell ref="T38:Y38"/>
    <mergeCell ref="T39:Y39"/>
    <mergeCell ref="AE62:AH62"/>
    <mergeCell ref="C36:I36"/>
    <mergeCell ref="J38:N38"/>
    <mergeCell ref="O40:S40"/>
    <mergeCell ref="C38:I38"/>
    <mergeCell ref="F41:I41"/>
    <mergeCell ref="J41:N41"/>
    <mergeCell ref="F42:I42"/>
    <mergeCell ref="J42:N42"/>
    <mergeCell ref="J37:N37"/>
    <mergeCell ref="J39:N39"/>
    <mergeCell ref="B53:Y53"/>
    <mergeCell ref="J46:N46"/>
    <mergeCell ref="T42:Y42"/>
    <mergeCell ref="AE60:AH60"/>
    <mergeCell ref="AE57:AH57"/>
    <mergeCell ref="AC55:AD55"/>
    <mergeCell ref="AE61:AH61"/>
    <mergeCell ref="J36:N36"/>
    <mergeCell ref="O46:S46"/>
    <mergeCell ref="AE63:AH63"/>
    <mergeCell ref="AE59:AH59"/>
    <mergeCell ref="AE58:AH58"/>
    <mergeCell ref="J43:N43"/>
    <mergeCell ref="O43:S43"/>
    <mergeCell ref="AE51:AH51"/>
    <mergeCell ref="AE52:AH52"/>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AE54:AH54"/>
    <mergeCell ref="C6:K6"/>
    <mergeCell ref="L6:O6"/>
    <mergeCell ref="E17:F17"/>
    <mergeCell ref="C15:D15"/>
    <mergeCell ref="M10:Y10"/>
    <mergeCell ref="C7:S7"/>
    <mergeCell ref="AA9:AJ17"/>
    <mergeCell ref="O32:S32"/>
    <mergeCell ref="G26:J26"/>
    <mergeCell ref="K26:L26"/>
    <mergeCell ref="J31:N31"/>
    <mergeCell ref="X27:Y27"/>
    <mergeCell ref="O31:S31"/>
    <mergeCell ref="AA6:AJ6"/>
    <mergeCell ref="AB7:AJ7"/>
    <mergeCell ref="AB8:AJ8"/>
    <mergeCell ref="R27:S27"/>
    <mergeCell ref="P6:Y6"/>
    <mergeCell ref="S15:T15"/>
    <mergeCell ref="C13:D13"/>
    <mergeCell ref="F13:H13"/>
    <mergeCell ref="J13:N13"/>
    <mergeCell ref="B26:C26"/>
    <mergeCell ref="T7:Y7"/>
    <mergeCell ref="E19:H19"/>
    <mergeCell ref="O36:S36"/>
    <mergeCell ref="D27:F27"/>
    <mergeCell ref="B16:B17"/>
    <mergeCell ref="J33:N33"/>
    <mergeCell ref="C37:I37"/>
    <mergeCell ref="C34:I34"/>
    <mergeCell ref="F32:I32"/>
    <mergeCell ref="T36:Y36"/>
    <mergeCell ref="P16:R16"/>
    <mergeCell ref="I19:K19"/>
    <mergeCell ref="F31:I31"/>
    <mergeCell ref="J30:N30"/>
    <mergeCell ref="E20:G20"/>
    <mergeCell ref="F22:H22"/>
    <mergeCell ref="C31:E32"/>
    <mergeCell ref="C33:I33"/>
    <mergeCell ref="B27:C27"/>
    <mergeCell ref="O35:S35"/>
    <mergeCell ref="J35:N35"/>
    <mergeCell ref="J34:N34"/>
    <mergeCell ref="V25:X25"/>
    <mergeCell ref="T37:Y37"/>
    <mergeCell ref="T35:Y35"/>
    <mergeCell ref="AH31:AJ32"/>
    <mergeCell ref="AH33:AJ33"/>
    <mergeCell ref="AH34:AJ34"/>
    <mergeCell ref="AA33:AG33"/>
    <mergeCell ref="AH30:AJ30"/>
    <mergeCell ref="O13:Q13"/>
    <mergeCell ref="R13:S13"/>
    <mergeCell ref="T13:W13"/>
    <mergeCell ref="X13:Y13"/>
    <mergeCell ref="V15:W17"/>
    <mergeCell ref="P21:T21"/>
    <mergeCell ref="T33:Y33"/>
    <mergeCell ref="T30:Y30"/>
    <mergeCell ref="V19:Y19"/>
    <mergeCell ref="S19:U19"/>
    <mergeCell ref="O30:S30"/>
    <mergeCell ref="L20:R20"/>
    <mergeCell ref="L21:N21"/>
    <mergeCell ref="AH19:AJ21"/>
    <mergeCell ref="R14:Y14"/>
    <mergeCell ref="O14:Q14"/>
    <mergeCell ref="L14:N14"/>
    <mergeCell ref="AA34:AG34"/>
    <mergeCell ref="T34:Y34"/>
  </mergeCells>
  <phoneticPr fontId="20"/>
  <conditionalFormatting sqref="A1:XFD4 A5:Z5 L6:O6 Z6 A6:B7 T7:Z7 A8:Z9 L10 A10:B11 Z10:Z11 A12:Z12 A13:B13 Z13:Z14 A14:K14 O14:R14 A15:Z17 A18:AE18 AG18:XFD18 A19:AA19 AH19 AN19:XFD34 A20:H20 L20:V20 Z20 A21:P21 U21:Z21 A22:Z25 A26:A27 Z26:Z34 A28:Y28 A29:A1048576 Z35:XFD35 Z36:AA36 AC36 AE36 AI36:XFD36 Z37:Z47 AK37:XFD64 AI38:AJ38 AA38:AC64 AE38:AE64 AJ39:AJ49 F41:F45 B47:B49 T47:Y49 AI50:AJ64 Z65:XFD1048576">
    <cfRule type="expression" dxfId="531" priority="227">
      <formula>_xlfn.ISFORMULA(A1)=TRUE</formula>
    </cfRule>
  </conditionalFormatting>
  <conditionalFormatting sqref="B52">
    <cfRule type="containsText" dxfId="530" priority="62" operator="containsText" text="(例)">
      <formula>NOT(ISERROR(SEARCH("(例)",B52)))</formula>
    </cfRule>
    <cfRule type="expression" dxfId="529" priority="63">
      <formula>_xlfn.ISFORMULA(B52)=TRUE</formula>
    </cfRule>
  </conditionalFormatting>
  <conditionalFormatting sqref="B59">
    <cfRule type="containsText" dxfId="528" priority="1" operator="containsText" text="(例)">
      <formula>NOT(ISERROR(SEARCH("(例)",B59)))</formula>
    </cfRule>
  </conditionalFormatting>
  <conditionalFormatting sqref="B13:C13">
    <cfRule type="containsBlanks" dxfId="527" priority="195">
      <formula>LEN(TRIM(B13))=0</formula>
    </cfRule>
  </conditionalFormatting>
  <conditionalFormatting sqref="B33:C41">
    <cfRule type="expression" dxfId="526" priority="65">
      <formula>_xlfn.ISFORMULA(B33)=TRUE</formula>
    </cfRule>
  </conditionalFormatting>
  <conditionalFormatting sqref="B50:S50">
    <cfRule type="expression" dxfId="525" priority="64">
      <formula>_xlfn.ISFORMULA(B50)=TRUE</formula>
    </cfRule>
  </conditionalFormatting>
  <conditionalFormatting sqref="B21:Y25 O14:Y14 L6:O6 B6:B7 T7:Y7 B8:Y8 L10 B10:B11 B14:K14 B15:Y17 B19:Y19 B20:H20 L20:V20">
    <cfRule type="containsBlanks" dxfId="524" priority="238">
      <formula>LEN(TRIM(B6))=0</formula>
    </cfRule>
  </conditionalFormatting>
  <conditionalFormatting sqref="B29:Y30 B31:C31 F31:F32 B32 B46:I46 B63:Y1048576">
    <cfRule type="expression" dxfId="523" priority="70">
      <formula>_xlfn.ISFORMULA(B29)=TRUE</formula>
    </cfRule>
  </conditionalFormatting>
  <conditionalFormatting sqref="B59:Y59">
    <cfRule type="expression" dxfId="522" priority="2">
      <formula>_xlfn.ISFORMULA(B59)=TRUE</formula>
    </cfRule>
  </conditionalFormatting>
  <conditionalFormatting sqref="C6 C8">
    <cfRule type="containsText" dxfId="521" priority="226" operator="containsText" text="(例)">
      <formula>NOT(ISERROR(SEARCH("(例)",C6)))</formula>
    </cfRule>
  </conditionalFormatting>
  <conditionalFormatting sqref="D27:F27">
    <cfRule type="containsBlanks" dxfId="520" priority="99">
      <formula>LEN(TRIM(D27))=0</formula>
    </cfRule>
  </conditionalFormatting>
  <conditionalFormatting sqref="E26 R26 L27 R27:S27">
    <cfRule type="containsBlanks" dxfId="519" priority="103">
      <formula>LEN(TRIM(E26))=0</formula>
    </cfRule>
  </conditionalFormatting>
  <conditionalFormatting sqref="E21:P21 U21:Y21 E22:Y22">
    <cfRule type="expression" dxfId="518" priority="228">
      <formula>$C$15&lt;&gt;8</formula>
    </cfRule>
  </conditionalFormatting>
  <conditionalFormatting sqref="E23:Y25">
    <cfRule type="expression" dxfId="517" priority="223">
      <formula>$C$23="無し"</formula>
    </cfRule>
  </conditionalFormatting>
  <conditionalFormatting sqref="F13:H13">
    <cfRule type="containsBlanks" dxfId="516" priority="47">
      <formula>LEN(TRIM(F13))=0</formula>
    </cfRule>
  </conditionalFormatting>
  <conditionalFormatting sqref="I22:Y22">
    <cfRule type="expression" priority="235" stopIfTrue="1">
      <formula>AND($E$22="□",$I$22="")</formula>
    </cfRule>
  </conditionalFormatting>
  <conditionalFormatting sqref="J13:O13">
    <cfRule type="containsBlanks" dxfId="515" priority="46">
      <formula>LEN(TRIM(J13))=0</formula>
    </cfRule>
  </conditionalFormatting>
  <conditionalFormatting sqref="J31:S40 J41:N45">
    <cfRule type="containsBlanks" dxfId="514" priority="45">
      <formula>LEN(TRIM(J31))=0</formula>
    </cfRule>
  </conditionalFormatting>
  <conditionalFormatting sqref="K26:L26 W26:Y26">
    <cfRule type="notContainsBlanks" dxfId="513" priority="56">
      <formula>LEN(TRIM(K26))&gt;0</formula>
    </cfRule>
  </conditionalFormatting>
  <conditionalFormatting sqref="K26:L26">
    <cfRule type="expression" dxfId="512" priority="102">
      <formula>$E$26&lt;=0</formula>
    </cfRule>
  </conditionalFormatting>
  <conditionalFormatting sqref="R13:T13">
    <cfRule type="containsBlanks" dxfId="511" priority="73">
      <formula>LEN(TRIM(R13))=0</formula>
    </cfRule>
  </conditionalFormatting>
  <conditionalFormatting sqref="R14:Y14">
    <cfRule type="expression" dxfId="510" priority="207">
      <formula>$R$14&lt;&gt;""</formula>
    </cfRule>
  </conditionalFormatting>
  <conditionalFormatting sqref="T50:Y50">
    <cfRule type="expression" dxfId="509" priority="3">
      <formula>AND($T$47&gt;=20,$T$50="ＺＥＨ－Ｍ Ｏｒｉｅｎｔｅｄ",$J$44=0)</formula>
    </cfRule>
    <cfRule type="expression" dxfId="508" priority="4">
      <formula>AND(AND($T$48&lt;=49,$T$47&gt;=20),$T$50="ＺＥＨ－Ｍ Ｏｒｉｅｎｔｅｄ")</formula>
    </cfRule>
    <cfRule type="expression" dxfId="507" priority="734">
      <formula>AND($T$48&gt;=100,$T$50="『ＺＥＨ－Ｍ』",$J$44&lt;&gt;0)</formula>
    </cfRule>
    <cfRule type="expression" dxfId="506" priority="735">
      <formula>AND(AND($T$48&gt;=75,$T$48&lt;=99),$T$50="Ｎｅａｒｌｙ ＺＥＨ－Ｍ",$J$44&lt;&gt;0)</formula>
    </cfRule>
    <cfRule type="expression" dxfId="505" priority="736">
      <formula>AND(AND($T$48&lt;=74,$T$48&gt;=50),$T$50="ＺＥＨ－Ｍ Ｒｅａｄｙ",$J$44&lt;&gt;0)</formula>
    </cfRule>
    <cfRule type="containsBlanks" dxfId="504" priority="738">
      <formula>LEN(TRIM(T50))=0</formula>
    </cfRule>
  </conditionalFormatting>
  <conditionalFormatting sqref="W26:Y26">
    <cfRule type="expression" dxfId="503" priority="101">
      <formula>$R$26&lt;=0</formula>
    </cfRule>
  </conditionalFormatting>
  <conditionalFormatting sqref="X13:Y13">
    <cfRule type="containsBlanks" dxfId="502" priority="74">
      <formula>LEN(TRIM(X13))=0</formula>
    </cfRule>
  </conditionalFormatting>
  <conditionalFormatting sqref="X27:Y27">
    <cfRule type="containsBlanks" dxfId="501" priority="98">
      <formula>LEN(TRIM(X27))=0</formula>
    </cfRule>
  </conditionalFormatting>
  <conditionalFormatting sqref="Y54">
    <cfRule type="expression" dxfId="500" priority="61">
      <formula>$Y$54="□"</formula>
    </cfRule>
  </conditionalFormatting>
  <conditionalFormatting sqref="AA5:AA6">
    <cfRule type="expression" dxfId="499" priority="152">
      <formula>_xlfn.ISFORMULA(AA5)=TRUE</formula>
    </cfRule>
  </conditionalFormatting>
  <conditionalFormatting sqref="AA27:AA30 AH27:AH30">
    <cfRule type="notContainsBlanks" dxfId="498" priority="5">
      <formula>LEN(TRIM(AA27))&gt;0</formula>
    </cfRule>
  </conditionalFormatting>
  <conditionalFormatting sqref="AA27:AA30">
    <cfRule type="expression" dxfId="497" priority="6">
      <formula>OR(AA22="その他媒体（以下のオレンジ色のセルに具体的に入力すること）",AA23="その他媒体（以下のオレンジ色のセルに具体的に入力すること）",AA24="その他媒体（以下のオレンジ色のセルに具体的に入力すること）",AA25="その他媒体（以下のオレンジ色のセルに具体的に入力すること）",AA26="その他媒体（以下のオレンジ色のセルに具体的に入力すること）")</formula>
    </cfRule>
  </conditionalFormatting>
  <conditionalFormatting sqref="AA31 AH31 AA33:AA34 AH33:AH34">
    <cfRule type="expression" dxfId="496" priority="25">
      <formula>$AA$23="その他評価すべき媒体（新聞折込、交通広告等）"</formula>
    </cfRule>
    <cfRule type="expression" dxfId="495" priority="24">
      <formula>$AA$24="その他評価すべき媒体（新聞折込、交通広告等）"</formula>
    </cfRule>
    <cfRule type="expression" dxfId="494" priority="23">
      <formula>$AA$25="その他評価すべき媒体（新聞折込、交通広告等）"</formula>
    </cfRule>
    <cfRule type="expression" dxfId="493" priority="22">
      <formula>$AA$26="その他評価すべき媒体（新聞折込、交通広告等）"</formula>
    </cfRule>
    <cfRule type="expression" dxfId="492" priority="26">
      <formula>$AA$22="その他評価すべき媒体（新聞折込、交通広告等）"</formula>
    </cfRule>
    <cfRule type="expression" dxfId="491" priority="21">
      <formula>$AA$27="その他評価すべき媒体（新聞折込、交通広告等））"</formula>
    </cfRule>
    <cfRule type="expression" dxfId="490" priority="20">
      <formula>$AA$28="その他評価すべき媒体（新聞折込、交通広告等）"</formula>
    </cfRule>
  </conditionalFormatting>
  <conditionalFormatting sqref="AA50:AA64">
    <cfRule type="expression" dxfId="489" priority="231">
      <formula>AA50="共用部"</formula>
    </cfRule>
    <cfRule type="expression" dxfId="488" priority="232">
      <formula>AA50="専有部"</formula>
    </cfRule>
  </conditionalFormatting>
  <conditionalFormatting sqref="AA9:AJ17">
    <cfRule type="expression" dxfId="487" priority="239">
      <formula>$AA$8="□"</formula>
    </cfRule>
    <cfRule type="expression" dxfId="486" priority="34">
      <formula>$AA$8="☑"</formula>
    </cfRule>
    <cfRule type="notContainsBlanks" dxfId="485" priority="33">
      <formula>LEN(TRIM(AA9))&gt;0</formula>
    </cfRule>
  </conditionalFormatting>
  <conditionalFormatting sqref="AD18">
    <cfRule type="expression" dxfId="484" priority="31">
      <formula>$AD$18="□"</formula>
    </cfRule>
  </conditionalFormatting>
  <conditionalFormatting sqref="AH22:AH26">
    <cfRule type="expression" dxfId="483" priority="29">
      <formula>$AE22="有り"</formula>
    </cfRule>
    <cfRule type="notContainsBlanks" dxfId="482" priority="28">
      <formula>LEN(TRIM(AH22))&gt;0</formula>
    </cfRule>
    <cfRule type="expression" dxfId="481" priority="27">
      <formula>$AE22="無し"</formula>
    </cfRule>
  </conditionalFormatting>
  <conditionalFormatting sqref="AH27:AH30">
    <cfRule type="expression" dxfId="480" priority="9">
      <formula>OR(AA22="その他媒体（以下のオレンジ色のセルに具体的に入力すること）",AA23="その他媒体（以下のオレンジ色のセルに具体的に入力すること）",AA24="その他媒体（以下のオレンジ色のセルに具体的に入力すること）",AA25="その他媒体（以下のオレンジ色のセルに具体的に入力すること）",AA26="その他媒体（以下のオレンジ色のセルに具体的に入力すること）")</formula>
    </cfRule>
  </conditionalFormatting>
  <conditionalFormatting sqref="AK5:XFD14 AK15:AK17 AM15:XFD17">
    <cfRule type="expression" dxfId="479" priority="122">
      <formula>_xlfn.ISFORMULA(AK5)=TRUE</formula>
    </cfRule>
  </conditionalFormatting>
  <conditionalFormatting sqref="AL15 AL17">
    <cfRule type="expression" dxfId="478" priority="7">
      <formula>_xlfn.ISFORMULA(AL15)=TRUE</formula>
    </cfRule>
  </conditionalFormatting>
  <conditionalFormatting sqref="AL27">
    <cfRule type="expression" dxfId="477" priority="43">
      <formula>_xlfn.ISFORMULA(AL27)=TRUE</formula>
    </cfRule>
  </conditionalFormatting>
  <dataValidations xWindow="526" yWindow="606" count="20">
    <dataValidation imeMode="off" allowBlank="1" showInputMessage="1" showErrorMessage="1" sqref="P15:R17 AI50:AI64 M17:O17 S15:T16 J15 K15:L17 E15:F17 G15 H15:I17 J31:S45"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X13:Y13 C23:D25 D27:F27 L27 R27:S27 X27:Y27"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4 AH33:AI34 Y56 Y60" xr:uid="{CC01072B-6679-43BF-ACE9-5FEEF1A1E3EB}">
      <formula1>"□,☑"</formula1>
    </dataValidation>
    <dataValidation type="list" allowBlank="1" showInputMessage="1" sqref="T50:Y50"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imeMode="hiragana" allowBlank="1" showInputMessage="1" showErrorMessage="1" sqref="E13" xr:uid="{D3341355-704A-4EE6-9990-5D778F459F6C}">
      <formula1>"都,道,府,県"</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allowBlank="1" showInputMessage="1" showErrorMessage="1" sqref="E26 R26" xr:uid="{53E0EB06-3932-4CDD-94EA-9A98226C63EE}">
      <formula1>INT(E26)&gt;=0</formula1>
    </dataValidation>
    <dataValidation type="list" allowBlank="1" showInputMessage="1" showErrorMessage="1" sqref="AA22:AG22 AA23:AG23 AA24:AG24 AA25:AG25 AA26:AG26" xr:uid="{88444BD5-F691-4508-8ABA-9A71DC976D2C}">
      <formula1>"不動産情報媒体（ＷＥＢサイト・住宅情報誌など）掲載,店舗掲示物やモデルルーム内の掲示、工事現場の仮囲い等,その他媒体（以下のオレンジ色のセルに具体的に入力すること）"</formula1>
    </dataValidation>
  </dataValidations>
  <printOptions horizontalCentered="1"/>
  <pageMargins left="0.51181102362204722" right="0.11811023622047245" top="0.35433070866141736" bottom="0.35433070866141736" header="0.31496062992125984" footer="0.11811023622047245"/>
  <pageSetup paperSize="8" scale="61" orientation="landscape" r:id="rId1"/>
  <headerFooter scaleWithDoc="0">
    <oddFooter>&amp;R&amp;K00-041R6高層ZEH-M_ver.1.1</oddFooter>
  </headerFooter>
  <ignoredErrors>
    <ignoredError sqref="W26"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67A7-FD4E-49E1-88F9-838C9377CBFB}">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58203125" style="5" customWidth="1"/>
    <col min="2" max="2" width="24.58203125" style="3" customWidth="1"/>
    <col min="3" max="3" width="90.58203125" style="3" customWidth="1"/>
    <col min="4" max="4" width="24.58203125" style="3" customWidth="1"/>
    <col min="5" max="5" width="50.58203125" style="3" customWidth="1"/>
    <col min="6" max="16384" width="9" style="3"/>
  </cols>
  <sheetData>
    <row r="1" spans="1:15" s="188" customFormat="1" ht="20.149999999999999" customHeight="1">
      <c r="A1" s="191" t="s">
        <v>1014</v>
      </c>
      <c r="B1" s="191"/>
    </row>
    <row r="2" spans="1:15" s="188" customFormat="1" ht="20.149999999999999" customHeight="1">
      <c r="A2" s="976" t="s">
        <v>1013</v>
      </c>
      <c r="B2" s="976"/>
    </row>
    <row r="3" spans="1:15">
      <c r="B3" s="8" t="s">
        <v>1010</v>
      </c>
    </row>
    <row r="4" spans="1:15" ht="30">
      <c r="A4" s="977"/>
      <c r="B4" s="978" t="s">
        <v>1011</v>
      </c>
      <c r="C4" s="979" t="str">
        <f>IF(入力シート!F11="","",入力シート!F11)&amp;"　高層ＺＥＨ－Ｍ支援事業"</f>
        <v>　高層ＺＥＨ－Ｍ支援事業</v>
      </c>
      <c r="D4" s="978" t="s">
        <v>1012</v>
      </c>
      <c r="E4" s="1783">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F4" s="1783"/>
      <c r="G4" s="1783"/>
      <c r="H4" s="1783"/>
      <c r="I4" s="1783"/>
      <c r="J4" s="1783"/>
      <c r="K4" s="1783"/>
      <c r="L4" s="1783"/>
      <c r="M4" s="1783"/>
      <c r="N4" s="1783"/>
      <c r="O4" s="1784"/>
    </row>
    <row r="5" spans="1:15">
      <c r="B5" s="980"/>
      <c r="C5" s="981"/>
      <c r="D5" s="981"/>
      <c r="E5" s="981"/>
      <c r="F5" s="981"/>
      <c r="G5" s="981"/>
      <c r="H5" s="981"/>
      <c r="I5" s="981"/>
      <c r="J5" s="981"/>
      <c r="K5" s="981"/>
      <c r="L5" s="981"/>
      <c r="M5" s="981"/>
      <c r="N5" s="981"/>
      <c r="O5" s="982"/>
    </row>
    <row r="6" spans="1:15">
      <c r="B6" s="983"/>
      <c r="C6" s="31"/>
      <c r="D6" s="31"/>
      <c r="E6" s="31"/>
      <c r="F6" s="31"/>
      <c r="G6" s="31"/>
      <c r="H6" s="31"/>
      <c r="I6" s="31"/>
      <c r="J6" s="31"/>
      <c r="K6" s="31"/>
      <c r="L6" s="31"/>
      <c r="M6" s="31"/>
      <c r="N6" s="31"/>
      <c r="O6" s="984"/>
    </row>
    <row r="7" spans="1:15">
      <c r="B7" s="983"/>
      <c r="C7" s="31"/>
      <c r="D7" s="31"/>
      <c r="E7" s="31"/>
      <c r="F7" s="31"/>
      <c r="G7" s="31"/>
      <c r="H7" s="31"/>
      <c r="I7" s="31"/>
      <c r="J7" s="31"/>
      <c r="K7" s="31"/>
      <c r="L7" s="31"/>
      <c r="M7" s="31"/>
      <c r="N7" s="31"/>
      <c r="O7" s="984"/>
    </row>
    <row r="8" spans="1:15">
      <c r="B8" s="983"/>
      <c r="C8" s="31"/>
      <c r="D8" s="31"/>
      <c r="E8" s="31"/>
      <c r="F8" s="31"/>
      <c r="G8" s="31"/>
      <c r="H8" s="31"/>
      <c r="I8" s="31"/>
      <c r="J8" s="31"/>
      <c r="K8" s="31"/>
      <c r="L8" s="31"/>
      <c r="M8" s="31"/>
      <c r="N8" s="31"/>
      <c r="O8" s="984"/>
    </row>
    <row r="9" spans="1:15">
      <c r="B9" s="983"/>
      <c r="C9" s="31"/>
      <c r="D9" s="31"/>
      <c r="E9" s="31"/>
      <c r="F9" s="31"/>
      <c r="G9" s="31"/>
      <c r="H9" s="31"/>
      <c r="I9" s="31"/>
      <c r="J9" s="31"/>
      <c r="K9" s="31"/>
      <c r="L9" s="31"/>
      <c r="M9" s="31"/>
      <c r="N9" s="31"/>
      <c r="O9" s="984"/>
    </row>
    <row r="10" spans="1:15">
      <c r="B10" s="983"/>
      <c r="C10" s="31"/>
      <c r="D10" s="31"/>
      <c r="E10" s="31"/>
      <c r="F10" s="31"/>
      <c r="G10" s="31"/>
      <c r="H10" s="31"/>
      <c r="I10" s="31"/>
      <c r="J10" s="31"/>
      <c r="K10" s="31"/>
      <c r="L10" s="31"/>
      <c r="M10" s="31"/>
      <c r="N10" s="31"/>
      <c r="O10" s="984"/>
    </row>
    <row r="11" spans="1:15">
      <c r="B11" s="983"/>
      <c r="C11" s="31"/>
      <c r="D11" s="31"/>
      <c r="E11" s="31"/>
      <c r="F11" s="31"/>
      <c r="G11" s="31"/>
      <c r="H11" s="31"/>
      <c r="I11" s="31"/>
      <c r="J11" s="31"/>
      <c r="K11" s="31"/>
      <c r="L11" s="31"/>
      <c r="M11" s="31"/>
      <c r="N11" s="31"/>
      <c r="O11" s="984"/>
    </row>
    <row r="12" spans="1:15">
      <c r="B12" s="983"/>
      <c r="C12" s="31"/>
      <c r="D12" s="31"/>
      <c r="E12" s="31"/>
      <c r="F12" s="31"/>
      <c r="G12" s="31"/>
      <c r="H12" s="31"/>
      <c r="I12" s="31"/>
      <c r="J12" s="31"/>
      <c r="K12" s="31"/>
      <c r="L12" s="31"/>
      <c r="M12" s="31"/>
      <c r="N12" s="31"/>
      <c r="O12" s="984"/>
    </row>
    <row r="13" spans="1:15">
      <c r="B13" s="983"/>
      <c r="C13" s="31"/>
      <c r="D13" s="31"/>
      <c r="E13" s="31"/>
      <c r="F13" s="31"/>
      <c r="G13" s="31"/>
      <c r="H13" s="31"/>
      <c r="I13" s="31"/>
      <c r="J13" s="31"/>
      <c r="K13" s="31"/>
      <c r="L13" s="31"/>
      <c r="M13" s="31"/>
      <c r="N13" s="31"/>
      <c r="O13" s="984"/>
    </row>
    <row r="14" spans="1:15">
      <c r="B14" s="983"/>
      <c r="C14" s="31"/>
      <c r="D14" s="31"/>
      <c r="E14" s="31"/>
      <c r="F14" s="31"/>
      <c r="G14" s="31"/>
      <c r="H14" s="31"/>
      <c r="I14" s="31"/>
      <c r="J14" s="31"/>
      <c r="K14" s="31"/>
      <c r="L14" s="31"/>
      <c r="M14" s="31"/>
      <c r="N14" s="31"/>
      <c r="O14" s="984"/>
    </row>
    <row r="15" spans="1:15">
      <c r="B15" s="983"/>
      <c r="C15" s="31"/>
      <c r="D15" s="31"/>
      <c r="E15" s="31"/>
      <c r="F15" s="31"/>
      <c r="G15" s="31"/>
      <c r="H15" s="31"/>
      <c r="I15" s="31"/>
      <c r="J15" s="31"/>
      <c r="K15" s="31"/>
      <c r="L15" s="31"/>
      <c r="M15" s="31"/>
      <c r="N15" s="31"/>
      <c r="O15" s="984"/>
    </row>
    <row r="16" spans="1:15">
      <c r="B16" s="983"/>
      <c r="C16" s="31"/>
      <c r="D16" s="31"/>
      <c r="E16" s="31"/>
      <c r="F16" s="31"/>
      <c r="G16" s="31"/>
      <c r="H16" s="31"/>
      <c r="I16" s="31"/>
      <c r="J16" s="31"/>
      <c r="K16" s="31"/>
      <c r="L16" s="31"/>
      <c r="M16" s="31"/>
      <c r="N16" s="31"/>
      <c r="O16" s="984"/>
    </row>
    <row r="17" spans="2:15">
      <c r="B17" s="983"/>
      <c r="C17" s="31"/>
      <c r="D17" s="31"/>
      <c r="E17" s="31"/>
      <c r="F17" s="31"/>
      <c r="G17" s="31"/>
      <c r="H17" s="31"/>
      <c r="I17" s="31"/>
      <c r="J17" s="31"/>
      <c r="K17" s="31"/>
      <c r="L17" s="31"/>
      <c r="M17" s="31"/>
      <c r="N17" s="31"/>
      <c r="O17" s="984"/>
    </row>
    <row r="18" spans="2:15">
      <c r="B18" s="983"/>
      <c r="C18" s="31"/>
      <c r="D18" s="31"/>
      <c r="E18" s="31"/>
      <c r="F18" s="31"/>
      <c r="G18" s="31"/>
      <c r="H18" s="31"/>
      <c r="I18" s="31"/>
      <c r="J18" s="31"/>
      <c r="K18" s="31"/>
      <c r="L18" s="31"/>
      <c r="M18" s="31"/>
      <c r="N18" s="31"/>
      <c r="O18" s="984"/>
    </row>
    <row r="19" spans="2:15">
      <c r="B19" s="983"/>
      <c r="C19" s="31"/>
      <c r="D19" s="31"/>
      <c r="E19" s="31"/>
      <c r="F19" s="31"/>
      <c r="G19" s="31"/>
      <c r="H19" s="31"/>
      <c r="I19" s="31"/>
      <c r="J19" s="31"/>
      <c r="K19" s="31"/>
      <c r="L19" s="31"/>
      <c r="M19" s="31"/>
      <c r="N19" s="31"/>
      <c r="O19" s="984"/>
    </row>
    <row r="20" spans="2:15">
      <c r="B20" s="983"/>
      <c r="C20" s="31"/>
      <c r="D20" s="31"/>
      <c r="E20" s="31"/>
      <c r="F20" s="31"/>
      <c r="G20" s="31"/>
      <c r="H20" s="31"/>
      <c r="I20" s="31"/>
      <c r="J20" s="31"/>
      <c r="K20" s="31"/>
      <c r="L20" s="31"/>
      <c r="M20" s="31"/>
      <c r="N20" s="31"/>
      <c r="O20" s="984"/>
    </row>
    <row r="21" spans="2:15">
      <c r="B21" s="983"/>
      <c r="C21" s="31"/>
      <c r="D21" s="31"/>
      <c r="E21" s="31"/>
      <c r="F21" s="31"/>
      <c r="G21" s="31"/>
      <c r="H21" s="31"/>
      <c r="I21" s="31"/>
      <c r="J21" s="31"/>
      <c r="K21" s="31"/>
      <c r="L21" s="31"/>
      <c r="M21" s="31"/>
      <c r="N21" s="31"/>
      <c r="O21" s="984"/>
    </row>
    <row r="22" spans="2:15">
      <c r="B22" s="983"/>
      <c r="C22" s="31"/>
      <c r="D22" s="31"/>
      <c r="E22" s="31"/>
      <c r="F22" s="31"/>
      <c r="G22" s="31"/>
      <c r="H22" s="31"/>
      <c r="I22" s="31"/>
      <c r="J22" s="31"/>
      <c r="K22" s="31"/>
      <c r="L22" s="31"/>
      <c r="M22" s="31"/>
      <c r="N22" s="31"/>
      <c r="O22" s="984"/>
    </row>
    <row r="23" spans="2:15">
      <c r="B23" s="983"/>
      <c r="C23" s="31"/>
      <c r="D23" s="31"/>
      <c r="E23" s="31"/>
      <c r="F23" s="31"/>
      <c r="G23" s="31"/>
      <c r="H23" s="31"/>
      <c r="I23" s="31"/>
      <c r="J23" s="31"/>
      <c r="K23" s="31"/>
      <c r="L23" s="31"/>
      <c r="M23" s="31"/>
      <c r="N23" s="31"/>
      <c r="O23" s="984"/>
    </row>
    <row r="24" spans="2:15">
      <c r="B24" s="983"/>
      <c r="C24" s="31"/>
      <c r="D24" s="31"/>
      <c r="E24" s="31"/>
      <c r="F24" s="31"/>
      <c r="G24" s="31"/>
      <c r="H24" s="31"/>
      <c r="I24" s="31"/>
      <c r="J24" s="31"/>
      <c r="K24" s="31"/>
      <c r="L24" s="31"/>
      <c r="M24" s="31"/>
      <c r="N24" s="31"/>
      <c r="O24" s="984"/>
    </row>
    <row r="25" spans="2:15">
      <c r="B25" s="983"/>
      <c r="C25" s="31"/>
      <c r="D25" s="31"/>
      <c r="E25" s="31"/>
      <c r="F25" s="31"/>
      <c r="G25" s="31"/>
      <c r="H25" s="31"/>
      <c r="I25" s="31"/>
      <c r="J25" s="31"/>
      <c r="K25" s="31"/>
      <c r="L25" s="31"/>
      <c r="M25" s="31"/>
      <c r="N25" s="31"/>
      <c r="O25" s="984"/>
    </row>
    <row r="26" spans="2:15">
      <c r="B26" s="983"/>
      <c r="C26" s="31"/>
      <c r="D26" s="31"/>
      <c r="E26" s="31"/>
      <c r="F26" s="31"/>
      <c r="G26" s="31"/>
      <c r="H26" s="31"/>
      <c r="I26" s="31"/>
      <c r="J26" s="31"/>
      <c r="K26" s="31"/>
      <c r="L26" s="31"/>
      <c r="M26" s="31"/>
      <c r="N26" s="31"/>
      <c r="O26" s="984"/>
    </row>
    <row r="27" spans="2:15">
      <c r="B27" s="983"/>
      <c r="C27" s="31"/>
      <c r="D27" s="31"/>
      <c r="E27" s="31"/>
      <c r="F27" s="31"/>
      <c r="G27" s="31"/>
      <c r="H27" s="31"/>
      <c r="I27" s="31"/>
      <c r="J27" s="31"/>
      <c r="K27" s="31"/>
      <c r="L27" s="31"/>
      <c r="M27" s="31"/>
      <c r="N27" s="31"/>
      <c r="O27" s="984"/>
    </row>
    <row r="28" spans="2:15">
      <c r="B28" s="983"/>
      <c r="C28" s="31"/>
      <c r="D28" s="31"/>
      <c r="E28" s="31"/>
      <c r="F28" s="31"/>
      <c r="G28" s="31"/>
      <c r="H28" s="31"/>
      <c r="I28" s="31"/>
      <c r="J28" s="31"/>
      <c r="K28" s="31"/>
      <c r="L28" s="31"/>
      <c r="M28" s="31"/>
      <c r="N28" s="31"/>
      <c r="O28" s="984"/>
    </row>
    <row r="29" spans="2:15">
      <c r="B29" s="983"/>
      <c r="C29" s="31"/>
      <c r="D29" s="31"/>
      <c r="E29" s="31"/>
      <c r="F29" s="31"/>
      <c r="G29" s="31"/>
      <c r="H29" s="31"/>
      <c r="I29" s="31"/>
      <c r="J29" s="31"/>
      <c r="K29" s="31"/>
      <c r="L29" s="31"/>
      <c r="M29" s="31"/>
      <c r="N29" s="31"/>
      <c r="O29" s="984"/>
    </row>
    <row r="30" spans="2:15">
      <c r="B30" s="983"/>
      <c r="C30" s="31"/>
      <c r="D30" s="31"/>
      <c r="E30" s="31"/>
      <c r="F30" s="31"/>
      <c r="G30" s="31"/>
      <c r="H30" s="31"/>
      <c r="I30" s="31"/>
      <c r="J30" s="31"/>
      <c r="K30" s="31"/>
      <c r="L30" s="31"/>
      <c r="M30" s="31"/>
      <c r="N30" s="31"/>
      <c r="O30" s="984"/>
    </row>
    <row r="31" spans="2:15">
      <c r="B31" s="983"/>
      <c r="C31" s="31"/>
      <c r="D31" s="31"/>
      <c r="E31" s="31"/>
      <c r="F31" s="31"/>
      <c r="G31" s="31"/>
      <c r="H31" s="31"/>
      <c r="I31" s="31"/>
      <c r="J31" s="31"/>
      <c r="K31" s="31"/>
      <c r="L31" s="31"/>
      <c r="M31" s="31"/>
      <c r="N31" s="31"/>
      <c r="O31" s="984"/>
    </row>
    <row r="32" spans="2:15">
      <c r="B32" s="983"/>
      <c r="C32" s="31"/>
      <c r="D32" s="31"/>
      <c r="E32" s="31"/>
      <c r="F32" s="31"/>
      <c r="G32" s="31"/>
      <c r="H32" s="31"/>
      <c r="I32" s="31"/>
      <c r="J32" s="31"/>
      <c r="K32" s="31"/>
      <c r="L32" s="31"/>
      <c r="M32" s="31"/>
      <c r="N32" s="31"/>
      <c r="O32" s="984"/>
    </row>
    <row r="33" spans="2:15">
      <c r="B33" s="983"/>
      <c r="C33" s="31"/>
      <c r="D33" s="31"/>
      <c r="E33" s="31"/>
      <c r="F33" s="31"/>
      <c r="G33" s="31"/>
      <c r="H33" s="31"/>
      <c r="I33" s="31"/>
      <c r="J33" s="31"/>
      <c r="K33" s="31"/>
      <c r="L33" s="31"/>
      <c r="M33" s="31"/>
      <c r="N33" s="31"/>
      <c r="O33" s="984"/>
    </row>
    <row r="34" spans="2:15">
      <c r="B34" s="983"/>
      <c r="C34" s="31"/>
      <c r="D34" s="31"/>
      <c r="E34" s="31"/>
      <c r="F34" s="31"/>
      <c r="G34" s="31"/>
      <c r="H34" s="31"/>
      <c r="I34" s="31"/>
      <c r="J34" s="31"/>
      <c r="K34" s="31"/>
      <c r="L34" s="31"/>
      <c r="M34" s="31"/>
      <c r="N34" s="31"/>
      <c r="O34" s="984"/>
    </row>
    <row r="35" spans="2:15">
      <c r="B35" s="983"/>
      <c r="C35" s="31"/>
      <c r="D35" s="31"/>
      <c r="E35" s="31"/>
      <c r="F35" s="31"/>
      <c r="G35" s="31"/>
      <c r="H35" s="31"/>
      <c r="I35" s="31"/>
      <c r="J35" s="31"/>
      <c r="K35" s="31"/>
      <c r="L35" s="31"/>
      <c r="M35" s="31"/>
      <c r="N35" s="31"/>
      <c r="O35" s="984"/>
    </row>
    <row r="36" spans="2:15">
      <c r="B36" s="983"/>
      <c r="C36" s="31"/>
      <c r="D36" s="31"/>
      <c r="E36" s="31"/>
      <c r="F36" s="31"/>
      <c r="G36" s="31"/>
      <c r="H36" s="31"/>
      <c r="I36" s="31"/>
      <c r="J36" s="31"/>
      <c r="K36" s="31"/>
      <c r="L36" s="31"/>
      <c r="M36" s="31"/>
      <c r="N36" s="31"/>
      <c r="O36" s="984"/>
    </row>
    <row r="37" spans="2:15">
      <c r="B37" s="983"/>
      <c r="C37" s="31"/>
      <c r="D37" s="31"/>
      <c r="E37" s="31"/>
      <c r="F37" s="31"/>
      <c r="G37" s="31"/>
      <c r="H37" s="31"/>
      <c r="I37" s="31"/>
      <c r="J37" s="31"/>
      <c r="K37" s="31"/>
      <c r="L37" s="31"/>
      <c r="M37" s="31"/>
      <c r="N37" s="31"/>
      <c r="O37" s="984"/>
    </row>
    <row r="38" spans="2:15">
      <c r="B38" s="983"/>
      <c r="C38" s="31"/>
      <c r="D38" s="31"/>
      <c r="E38" s="31"/>
      <c r="F38" s="31"/>
      <c r="G38" s="31"/>
      <c r="H38" s="31"/>
      <c r="I38" s="31"/>
      <c r="J38" s="31"/>
      <c r="K38" s="31"/>
      <c r="L38" s="31"/>
      <c r="M38" s="31"/>
      <c r="N38" s="31"/>
      <c r="O38" s="984"/>
    </row>
    <row r="39" spans="2:15">
      <c r="B39" s="983"/>
      <c r="C39" s="31"/>
      <c r="D39" s="31"/>
      <c r="E39" s="31"/>
      <c r="F39" s="31"/>
      <c r="G39" s="31"/>
      <c r="H39" s="31"/>
      <c r="I39" s="31"/>
      <c r="J39" s="31"/>
      <c r="K39" s="31"/>
      <c r="L39" s="31"/>
      <c r="M39" s="31"/>
      <c r="N39" s="31"/>
      <c r="O39" s="984"/>
    </row>
    <row r="40" spans="2:15">
      <c r="B40" s="983"/>
      <c r="C40" s="31"/>
      <c r="D40" s="31"/>
      <c r="E40" s="31"/>
      <c r="F40" s="31"/>
      <c r="G40" s="31"/>
      <c r="H40" s="31"/>
      <c r="I40" s="31"/>
      <c r="J40" s="31"/>
      <c r="K40" s="31"/>
      <c r="L40" s="31"/>
      <c r="M40" s="31"/>
      <c r="N40" s="31"/>
      <c r="O40" s="984"/>
    </row>
    <row r="41" spans="2:15">
      <c r="B41" s="983"/>
      <c r="C41" s="31"/>
      <c r="D41" s="31"/>
      <c r="E41" s="31"/>
      <c r="F41" s="31"/>
      <c r="G41" s="31"/>
      <c r="H41" s="31"/>
      <c r="I41" s="31"/>
      <c r="J41" s="31"/>
      <c r="K41" s="31"/>
      <c r="L41" s="31"/>
      <c r="M41" s="31"/>
      <c r="N41" s="31"/>
      <c r="O41" s="984"/>
    </row>
    <row r="42" spans="2:15">
      <c r="B42" s="983"/>
      <c r="C42" s="31"/>
      <c r="D42" s="31"/>
      <c r="E42" s="31"/>
      <c r="F42" s="31"/>
      <c r="G42" s="31"/>
      <c r="H42" s="31"/>
      <c r="I42" s="31"/>
      <c r="J42" s="31"/>
      <c r="K42" s="31"/>
      <c r="L42" s="31"/>
      <c r="M42" s="31"/>
      <c r="N42" s="31"/>
      <c r="O42" s="984"/>
    </row>
    <row r="43" spans="2:15">
      <c r="B43" s="983"/>
      <c r="C43" s="31"/>
      <c r="D43" s="31"/>
      <c r="E43" s="31"/>
      <c r="F43" s="31"/>
      <c r="G43" s="31"/>
      <c r="H43" s="31"/>
      <c r="I43" s="31"/>
      <c r="J43" s="31"/>
      <c r="K43" s="31"/>
      <c r="L43" s="31"/>
      <c r="M43" s="31"/>
      <c r="N43" s="31"/>
      <c r="O43" s="984"/>
    </row>
    <row r="44" spans="2:15">
      <c r="B44" s="983"/>
      <c r="C44" s="31"/>
      <c r="D44" s="31"/>
      <c r="E44" s="31"/>
      <c r="F44" s="31"/>
      <c r="G44" s="31"/>
      <c r="H44" s="31"/>
      <c r="I44" s="31"/>
      <c r="J44" s="31"/>
      <c r="K44" s="31"/>
      <c r="L44" s="31"/>
      <c r="M44" s="31"/>
      <c r="N44" s="31"/>
      <c r="O44" s="984"/>
    </row>
    <row r="45" spans="2:15">
      <c r="B45" s="983"/>
      <c r="C45" s="31"/>
      <c r="D45" s="31"/>
      <c r="E45" s="31"/>
      <c r="F45" s="31"/>
      <c r="G45" s="31"/>
      <c r="H45" s="31"/>
      <c r="I45" s="31"/>
      <c r="J45" s="31"/>
      <c r="K45" s="31"/>
      <c r="L45" s="31"/>
      <c r="M45" s="31"/>
      <c r="N45" s="31"/>
      <c r="O45" s="984"/>
    </row>
    <row r="46" spans="2:15">
      <c r="B46" s="983"/>
      <c r="C46" s="31"/>
      <c r="D46" s="31"/>
      <c r="E46" s="31"/>
      <c r="F46" s="31"/>
      <c r="G46" s="31"/>
      <c r="H46" s="31"/>
      <c r="I46" s="31"/>
      <c r="J46" s="31"/>
      <c r="K46" s="31"/>
      <c r="L46" s="31"/>
      <c r="M46" s="31"/>
      <c r="N46" s="31"/>
      <c r="O46" s="984"/>
    </row>
    <row r="47" spans="2:15">
      <c r="B47" s="983"/>
      <c r="C47" s="31"/>
      <c r="D47" s="31"/>
      <c r="E47" s="31"/>
      <c r="F47" s="31"/>
      <c r="G47" s="31"/>
      <c r="H47" s="31"/>
      <c r="I47" s="31"/>
      <c r="J47" s="31"/>
      <c r="K47" s="31"/>
      <c r="L47" s="31"/>
      <c r="M47" s="31"/>
      <c r="N47" s="31"/>
      <c r="O47" s="984"/>
    </row>
    <row r="48" spans="2:15">
      <c r="B48" s="983"/>
      <c r="C48" s="31"/>
      <c r="D48" s="31"/>
      <c r="E48" s="31"/>
      <c r="F48" s="31"/>
      <c r="G48" s="31"/>
      <c r="H48" s="31"/>
      <c r="I48" s="31"/>
      <c r="J48" s="31"/>
      <c r="K48" s="31"/>
      <c r="L48" s="31"/>
      <c r="M48" s="31"/>
      <c r="N48" s="31"/>
      <c r="O48" s="984"/>
    </row>
    <row r="49" spans="2:15">
      <c r="B49" s="983"/>
      <c r="C49" s="31"/>
      <c r="D49" s="31"/>
      <c r="E49" s="31"/>
      <c r="F49" s="31"/>
      <c r="G49" s="31"/>
      <c r="H49" s="31"/>
      <c r="I49" s="31"/>
      <c r="J49" s="31"/>
      <c r="K49" s="31"/>
      <c r="L49" s="31"/>
      <c r="M49" s="31"/>
      <c r="N49" s="31"/>
      <c r="O49" s="984"/>
    </row>
    <row r="50" spans="2:15">
      <c r="B50" s="983"/>
      <c r="C50" s="31"/>
      <c r="D50" s="31"/>
      <c r="E50" s="31"/>
      <c r="F50" s="31"/>
      <c r="G50" s="31"/>
      <c r="H50" s="31"/>
      <c r="I50" s="31"/>
      <c r="J50" s="31"/>
      <c r="K50" s="31"/>
      <c r="L50" s="31"/>
      <c r="M50" s="31"/>
      <c r="N50" s="31"/>
      <c r="O50" s="984"/>
    </row>
    <row r="51" spans="2:15">
      <c r="B51" s="983"/>
      <c r="C51" s="31"/>
      <c r="D51" s="31"/>
      <c r="E51" s="31"/>
      <c r="F51" s="31"/>
      <c r="G51" s="31"/>
      <c r="H51" s="31"/>
      <c r="I51" s="31"/>
      <c r="J51" s="31"/>
      <c r="K51" s="31"/>
      <c r="L51" s="31"/>
      <c r="M51" s="31"/>
      <c r="N51" s="31"/>
      <c r="O51" s="984"/>
    </row>
    <row r="52" spans="2:15">
      <c r="B52" s="983"/>
      <c r="C52" s="31"/>
      <c r="D52" s="31"/>
      <c r="E52" s="31"/>
      <c r="F52" s="31"/>
      <c r="G52" s="31"/>
      <c r="H52" s="31"/>
      <c r="I52" s="31"/>
      <c r="J52" s="31"/>
      <c r="K52" s="31"/>
      <c r="L52" s="31"/>
      <c r="M52" s="31"/>
      <c r="N52" s="31"/>
      <c r="O52" s="984"/>
    </row>
    <row r="53" spans="2:15">
      <c r="B53" s="983"/>
      <c r="C53" s="31"/>
      <c r="D53" s="31"/>
      <c r="E53" s="31"/>
      <c r="F53" s="31"/>
      <c r="G53" s="31"/>
      <c r="H53" s="31"/>
      <c r="I53" s="31"/>
      <c r="J53" s="31"/>
      <c r="K53" s="31"/>
      <c r="L53" s="31"/>
      <c r="M53" s="31"/>
      <c r="N53" s="31"/>
      <c r="O53" s="984"/>
    </row>
    <row r="54" spans="2:15">
      <c r="B54" s="983"/>
      <c r="C54" s="31"/>
      <c r="D54" s="31"/>
      <c r="E54" s="31"/>
      <c r="F54" s="31"/>
      <c r="G54" s="31"/>
      <c r="H54" s="31"/>
      <c r="I54" s="31"/>
      <c r="J54" s="31"/>
      <c r="K54" s="31"/>
      <c r="L54" s="31"/>
      <c r="M54" s="31"/>
      <c r="N54" s="31"/>
      <c r="O54" s="984"/>
    </row>
    <row r="55" spans="2:15">
      <c r="B55" s="983"/>
      <c r="C55" s="31"/>
      <c r="D55" s="31"/>
      <c r="E55" s="31"/>
      <c r="F55" s="31"/>
      <c r="G55" s="31"/>
      <c r="H55" s="31"/>
      <c r="I55" s="31"/>
      <c r="J55" s="31"/>
      <c r="K55" s="31"/>
      <c r="L55" s="31"/>
      <c r="M55" s="31"/>
      <c r="N55" s="31"/>
      <c r="O55" s="984"/>
    </row>
    <row r="56" spans="2:15">
      <c r="B56" s="983"/>
      <c r="C56" s="31"/>
      <c r="D56" s="31"/>
      <c r="E56" s="31"/>
      <c r="F56" s="31"/>
      <c r="G56" s="31"/>
      <c r="H56" s="31"/>
      <c r="I56" s="31"/>
      <c r="J56" s="31"/>
      <c r="K56" s="31"/>
      <c r="L56" s="31"/>
      <c r="M56" s="31"/>
      <c r="N56" s="31"/>
      <c r="O56" s="984"/>
    </row>
    <row r="57" spans="2:15">
      <c r="B57" s="985"/>
      <c r="C57" s="986"/>
      <c r="D57" s="986"/>
      <c r="E57" s="986"/>
      <c r="F57" s="986"/>
      <c r="G57" s="986"/>
      <c r="H57" s="986"/>
      <c r="I57" s="986"/>
      <c r="J57" s="986"/>
      <c r="K57" s="986"/>
      <c r="L57" s="986"/>
      <c r="M57" s="986"/>
      <c r="N57" s="986"/>
      <c r="O57" s="987"/>
    </row>
  </sheetData>
  <sheetProtection algorithmName="SHA-512" hashValue="t474iaEbGpwZgg1cSWFf+jjdNUPbp1QCyH6K5N8x51iIi/C9YO7y6RxPcLo0noTviiLi5Jozb9FtR2pYzBwLZw==" saltValue="HJvmeDAVkkNcLqYAW0iRDA==" spinCount="100000" sheet="1" formatCells="0" formatColumns="0" formatRows="0" insertColumns="0" insertRows="0" deleteRows="0" selectLockedCells="1" autoFilter="0" pivotTables="0"/>
  <mergeCells count="1">
    <mergeCell ref="E4:O4"/>
  </mergeCells>
  <phoneticPr fontId="22"/>
  <conditionalFormatting sqref="A1:XFD1048576">
    <cfRule type="containsText" dxfId="476" priority="1" operator="containsText" text="(例)">
      <formula>NOT(ISERROR(SEARCH("(例)",A1)))</formula>
    </cfRule>
  </conditionalFormatting>
  <conditionalFormatting sqref="C4 E4:O4">
    <cfRule type="containsBlanks" dxfId="475" priority="2">
      <formula>LEN(TRIM(C4))=0</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&amp;R&amp;K00-043R6高層ZEH-M_ver.1.1</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L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6"/>
  <cols>
    <col min="1" max="1" width="1.58203125" style="76" customWidth="1"/>
    <col min="2" max="2" width="5.58203125" style="32" bestFit="1" customWidth="1"/>
    <col min="3" max="3" width="5.58203125" style="89" bestFit="1" customWidth="1"/>
    <col min="4" max="4" width="5.58203125" style="20" bestFit="1" customWidth="1"/>
    <col min="5" max="5" width="6.83203125" style="79" bestFit="1" customWidth="1"/>
    <col min="6" max="6" width="8.58203125" style="79" customWidth="1"/>
    <col min="7" max="7" width="9.08203125" style="79" bestFit="1" customWidth="1"/>
    <col min="8" max="9" width="7.5" style="19" bestFit="1" customWidth="1"/>
    <col min="10" max="10" width="11.08203125" style="19" bestFit="1" customWidth="1"/>
    <col min="11" max="11" width="7.5" style="19" bestFit="1" customWidth="1"/>
    <col min="12" max="12" width="8.5" style="19" bestFit="1" customWidth="1"/>
    <col min="13" max="13" width="7.33203125" style="19" bestFit="1" customWidth="1"/>
    <col min="14" max="14" width="13.33203125" style="41" bestFit="1" customWidth="1"/>
    <col min="15" max="15" width="4.58203125" style="73" customWidth="1"/>
    <col min="16" max="16" width="9.58203125" style="19" customWidth="1"/>
    <col min="17" max="17" width="5.58203125" style="19" bestFit="1" customWidth="1"/>
    <col min="18" max="18" width="4.58203125" style="73" customWidth="1"/>
    <col min="19" max="19" width="9.58203125" style="19" customWidth="1"/>
    <col min="20" max="20" width="5.58203125" style="19" bestFit="1" customWidth="1"/>
    <col min="21" max="21" width="4.58203125" style="73" customWidth="1"/>
    <col min="22" max="22" width="9.58203125" style="19" customWidth="1"/>
    <col min="23" max="23" width="5.58203125" style="19" bestFit="1" customWidth="1"/>
    <col min="24" max="24" width="4.58203125" style="73" customWidth="1"/>
    <col min="25" max="25" width="9.58203125" style="19" customWidth="1"/>
    <col min="26" max="26" width="5.58203125" style="19" bestFit="1" customWidth="1"/>
    <col min="27" max="27" width="4.58203125" style="73" customWidth="1"/>
    <col min="28" max="28" width="10.33203125" style="19" customWidth="1"/>
    <col min="29" max="29" width="4.58203125" style="73" customWidth="1"/>
    <col min="30" max="30" width="18.58203125" style="19" customWidth="1"/>
    <col min="31" max="31" width="4.58203125" style="73" customWidth="1"/>
    <col min="32" max="32" width="18.58203125" style="19" customWidth="1"/>
    <col min="33" max="33" width="4.58203125" style="73" customWidth="1"/>
    <col min="34" max="34" width="15.58203125" style="19" customWidth="1"/>
    <col min="35" max="35" width="4.58203125" style="73" customWidth="1"/>
    <col min="36" max="36" width="18.58203125" style="19" customWidth="1"/>
    <col min="37" max="37" width="4.58203125" style="73" customWidth="1"/>
    <col min="38" max="38" width="13.83203125" style="19" customWidth="1"/>
    <col min="39" max="39" width="4.58203125" style="73" customWidth="1"/>
    <col min="40" max="40" width="9.58203125" style="19" customWidth="1"/>
    <col min="41" max="41" width="4.58203125" style="73" customWidth="1"/>
    <col min="42" max="42" width="15.58203125" style="39" customWidth="1"/>
    <col min="43" max="43" width="4.58203125" style="73" customWidth="1"/>
    <col min="44" max="44" width="15.58203125" style="19" customWidth="1"/>
    <col min="45" max="45" width="5.58203125" style="19" bestFit="1" customWidth="1"/>
    <col min="46" max="46" width="4.58203125" style="73" customWidth="1"/>
    <col min="47" max="47" width="5.58203125" style="19" customWidth="1"/>
    <col min="48" max="48" width="15.58203125" style="19" customWidth="1"/>
    <col min="49" max="49" width="4.58203125" style="73" customWidth="1"/>
    <col min="50" max="51" width="15.58203125" style="19" customWidth="1"/>
    <col min="52" max="52" width="4.58203125" style="73" customWidth="1"/>
    <col min="53" max="53" width="1.58203125" style="32" customWidth="1"/>
    <col min="54" max="54" width="9" style="32" customWidth="1"/>
    <col min="55" max="55" width="6.83203125" style="32" hidden="1" customWidth="1"/>
    <col min="56" max="56" width="5.83203125" style="32" hidden="1" customWidth="1"/>
    <col min="57" max="57" width="1.58203125" style="32" hidden="1" customWidth="1"/>
    <col min="58" max="59" width="5.58203125" style="32" hidden="1" customWidth="1"/>
    <col min="60" max="60" width="1.58203125" style="32" hidden="1" customWidth="1"/>
    <col min="61" max="61" width="13.33203125" style="32" hidden="1" customWidth="1"/>
    <col min="62" max="62" width="9.33203125" style="32" hidden="1" customWidth="1"/>
    <col min="63" max="63" width="5.83203125" style="32" hidden="1" customWidth="1"/>
    <col min="64" max="64" width="10" style="32" hidden="1" customWidth="1"/>
    <col min="65" max="16384" width="9" style="32"/>
  </cols>
  <sheetData>
    <row r="1" spans="1:64" s="198" customFormat="1" ht="19">
      <c r="A1" s="195" t="s">
        <v>1014</v>
      </c>
      <c r="B1" s="195"/>
      <c r="C1" s="196"/>
      <c r="D1" s="197"/>
      <c r="N1" s="199"/>
      <c r="O1" s="200"/>
      <c r="R1" s="200"/>
      <c r="U1" s="200"/>
      <c r="X1" s="200"/>
      <c r="AA1" s="200"/>
      <c r="AC1" s="200"/>
      <c r="AE1" s="200"/>
      <c r="AG1" s="200"/>
      <c r="AI1" s="200"/>
      <c r="AK1" s="200"/>
      <c r="AM1" s="200"/>
      <c r="AO1" s="200"/>
      <c r="AP1" s="201"/>
      <c r="AQ1" s="200"/>
      <c r="AT1" s="200"/>
      <c r="AW1" s="200"/>
      <c r="AZ1" s="200"/>
    </row>
    <row r="2" spans="1:64" s="198" customFormat="1" ht="19">
      <c r="A2" s="195" t="s">
        <v>1007</v>
      </c>
      <c r="C2" s="196"/>
      <c r="D2" s="197"/>
      <c r="N2" s="199"/>
      <c r="O2" s="200"/>
      <c r="R2" s="200"/>
      <c r="U2" s="200"/>
      <c r="X2" s="200"/>
      <c r="AA2" s="200"/>
      <c r="AC2" s="200"/>
      <c r="AE2" s="200"/>
      <c r="AG2" s="200"/>
      <c r="AI2" s="200"/>
      <c r="AK2" s="200"/>
      <c r="AM2" s="200"/>
      <c r="AO2" s="200"/>
      <c r="AP2" s="201"/>
      <c r="AQ2" s="200"/>
      <c r="AT2" s="200"/>
      <c r="AW2" s="200"/>
      <c r="AZ2" s="200"/>
    </row>
    <row r="3" spans="1:64" s="198" customFormat="1" ht="19">
      <c r="A3" s="195" t="s">
        <v>379</v>
      </c>
      <c r="B3" s="195"/>
      <c r="C3" s="196"/>
      <c r="D3" s="197"/>
      <c r="N3" s="199"/>
      <c r="O3" s="200"/>
      <c r="R3" s="200"/>
      <c r="U3" s="200"/>
      <c r="X3" s="200"/>
      <c r="AA3" s="200"/>
      <c r="AC3" s="200"/>
      <c r="AE3" s="200"/>
      <c r="AG3" s="200"/>
      <c r="AI3" s="200"/>
      <c r="AK3" s="200"/>
      <c r="AM3" s="200"/>
      <c r="AO3" s="200"/>
      <c r="AP3" s="201"/>
      <c r="AQ3" s="200"/>
      <c r="AT3" s="200"/>
      <c r="AW3" s="200"/>
      <c r="AZ3" s="200"/>
    </row>
    <row r="4" spans="1:64" ht="13">
      <c r="A4" s="32"/>
      <c r="C4" s="86" t="s">
        <v>232</v>
      </c>
      <c r="D4" s="12"/>
      <c r="E4" s="32"/>
      <c r="F4" s="32"/>
      <c r="G4" s="32"/>
      <c r="H4" s="14"/>
      <c r="I4" s="14"/>
      <c r="J4" s="14"/>
      <c r="K4" s="14"/>
      <c r="L4" s="14"/>
      <c r="M4" s="14"/>
      <c r="N4" s="68"/>
      <c r="O4" s="70"/>
      <c r="P4" s="14"/>
      <c r="Q4" s="14"/>
      <c r="R4" s="70"/>
      <c r="S4" s="14"/>
      <c r="T4" s="14"/>
      <c r="U4" s="70"/>
      <c r="V4" s="14"/>
      <c r="W4" s="14"/>
      <c r="X4" s="70"/>
      <c r="Y4" s="14"/>
      <c r="Z4" s="14"/>
      <c r="AA4" s="70"/>
      <c r="AB4" s="15"/>
      <c r="AC4" s="70"/>
      <c r="AD4" s="15"/>
      <c r="AE4" s="70"/>
      <c r="AF4" s="15"/>
      <c r="AG4" s="70"/>
      <c r="AH4" s="15"/>
      <c r="AI4" s="70"/>
      <c r="AJ4" s="15"/>
      <c r="AK4" s="70"/>
      <c r="AL4" s="14"/>
      <c r="AM4" s="70"/>
      <c r="AN4" s="14"/>
      <c r="AO4" s="70"/>
      <c r="AP4" s="69"/>
      <c r="AQ4" s="70"/>
      <c r="AR4" s="15"/>
      <c r="AS4" s="15"/>
      <c r="AT4" s="70"/>
      <c r="AU4" s="15"/>
      <c r="AV4" s="15"/>
      <c r="AW4" s="70"/>
      <c r="AX4" s="14"/>
      <c r="AY4" s="14"/>
      <c r="AZ4" s="70"/>
    </row>
    <row r="5" spans="1:64" ht="19">
      <c r="A5" s="32"/>
      <c r="B5" s="1833" t="s">
        <v>1118</v>
      </c>
      <c r="C5" s="1833"/>
      <c r="D5" s="1833"/>
      <c r="E5" s="1833"/>
      <c r="F5" s="1833"/>
      <c r="G5" s="1833"/>
      <c r="H5" s="14"/>
      <c r="I5" s="14"/>
      <c r="J5" s="14"/>
      <c r="K5" s="14"/>
      <c r="L5" s="14"/>
      <c r="M5" s="14"/>
      <c r="N5" s="68"/>
      <c r="O5" s="70"/>
      <c r="P5" s="14"/>
      <c r="Q5" s="14"/>
      <c r="R5" s="70"/>
      <c r="S5" s="14"/>
      <c r="T5" s="14"/>
      <c r="U5" s="70"/>
      <c r="V5" s="14"/>
      <c r="W5" s="14"/>
      <c r="X5" s="70"/>
      <c r="Y5" s="14"/>
      <c r="Z5" s="14"/>
      <c r="AA5" s="70"/>
      <c r="AB5" s="15"/>
      <c r="AC5" s="70"/>
      <c r="AD5" s="15"/>
      <c r="AE5" s="70"/>
      <c r="AF5" s="15"/>
      <c r="AG5" s="70"/>
      <c r="AH5" s="14"/>
      <c r="AI5" s="70"/>
      <c r="AJ5" s="15"/>
      <c r="AK5" s="70"/>
      <c r="AL5" s="14"/>
      <c r="AM5" s="70"/>
      <c r="AN5" s="15"/>
      <c r="AO5" s="70"/>
      <c r="AP5" s="69"/>
      <c r="AQ5" s="70"/>
      <c r="AR5" s="15"/>
      <c r="AS5" s="15"/>
      <c r="AT5" s="70"/>
      <c r="AU5" s="15"/>
      <c r="AV5" s="15"/>
      <c r="AW5" s="70"/>
      <c r="AX5" s="14"/>
      <c r="AY5" s="14"/>
      <c r="AZ5" s="70"/>
    </row>
    <row r="6" spans="1:64" ht="13">
      <c r="A6" s="32"/>
      <c r="C6" s="86" t="s">
        <v>232</v>
      </c>
      <c r="D6" s="12"/>
      <c r="E6" s="32"/>
      <c r="F6" s="32"/>
      <c r="G6" s="32"/>
      <c r="H6" s="14"/>
      <c r="I6" s="14"/>
      <c r="J6" s="14"/>
      <c r="K6" s="14"/>
      <c r="L6" s="14"/>
      <c r="M6" s="32"/>
      <c r="N6" s="34"/>
      <c r="O6" s="75"/>
      <c r="P6" s="32"/>
      <c r="Q6" s="14"/>
      <c r="R6" s="70"/>
      <c r="S6" s="14"/>
      <c r="T6" s="14"/>
      <c r="U6" s="70"/>
      <c r="V6" s="32"/>
      <c r="W6" s="14"/>
      <c r="X6" s="70"/>
      <c r="Y6" s="14"/>
      <c r="Z6" s="14"/>
      <c r="AA6" s="70"/>
      <c r="AB6" s="15"/>
      <c r="AC6" s="70"/>
      <c r="AD6" s="15"/>
      <c r="AE6" s="70"/>
      <c r="AF6" s="15"/>
      <c r="AG6" s="70"/>
      <c r="AH6" s="14"/>
      <c r="AI6" s="70"/>
      <c r="AJ6" s="15"/>
      <c r="AK6" s="70"/>
      <c r="AL6" s="14"/>
      <c r="AM6" s="70"/>
      <c r="AN6" s="14"/>
      <c r="AO6" s="70"/>
      <c r="AP6" s="36"/>
      <c r="AQ6" s="70"/>
      <c r="AR6" s="15"/>
      <c r="AS6" s="15"/>
      <c r="AT6" s="70"/>
      <c r="AU6" s="15"/>
      <c r="AV6" s="15"/>
      <c r="AW6" s="70"/>
      <c r="AX6" s="14"/>
      <c r="AY6" s="14"/>
      <c r="AZ6" s="70"/>
    </row>
    <row r="7" spans="1:64" ht="43.5" customHeight="1">
      <c r="A7" s="16"/>
      <c r="B7" s="1830" t="s">
        <v>233</v>
      </c>
      <c r="C7" s="1831"/>
      <c r="D7" s="1831"/>
      <c r="E7" s="1832"/>
      <c r="F7" s="1807" t="str">
        <f>'２.全体概要'!C7</f>
        <v/>
      </c>
      <c r="G7" s="1808"/>
      <c r="H7" s="1808"/>
      <c r="I7" s="1808"/>
      <c r="J7" s="1808"/>
      <c r="K7" s="1808"/>
      <c r="L7" s="1808"/>
      <c r="M7" s="1809" t="s">
        <v>1357</v>
      </c>
      <c r="N7" s="1809"/>
      <c r="O7" s="1809"/>
      <c r="P7" s="1810"/>
      <c r="Q7" s="14"/>
      <c r="R7" s="70"/>
      <c r="S7" s="14"/>
      <c r="T7" s="14"/>
      <c r="U7" s="70"/>
      <c r="V7" s="70"/>
      <c r="W7" s="14"/>
      <c r="X7" s="70"/>
      <c r="Y7" s="14"/>
      <c r="Z7" s="14"/>
      <c r="AA7" s="70"/>
      <c r="AB7" s="14"/>
      <c r="AC7" s="70"/>
      <c r="AD7" s="14"/>
      <c r="AE7" s="70"/>
      <c r="AF7" s="14"/>
      <c r="AG7" s="70"/>
      <c r="AH7" s="14"/>
      <c r="AI7" s="70"/>
      <c r="AJ7" s="15"/>
      <c r="AK7" s="70"/>
      <c r="AL7" s="14"/>
      <c r="AM7" s="70"/>
      <c r="AN7" s="14"/>
      <c r="AO7" s="70"/>
      <c r="AP7" s="36"/>
      <c r="AQ7" s="70"/>
      <c r="AR7" s="14"/>
      <c r="AS7" s="14"/>
      <c r="AT7" s="70"/>
      <c r="AU7" s="14"/>
      <c r="AV7" s="14"/>
      <c r="AW7" s="70"/>
      <c r="AX7" s="14"/>
      <c r="AY7" s="14"/>
      <c r="AZ7" s="70"/>
    </row>
    <row r="8" spans="1:64" ht="13.5" customHeight="1" thickBot="1">
      <c r="A8" s="32"/>
      <c r="C8" s="86" t="s">
        <v>232</v>
      </c>
      <c r="D8" s="12"/>
      <c r="E8" s="32"/>
      <c r="F8" s="32"/>
      <c r="G8" s="32"/>
      <c r="H8" s="32"/>
      <c r="I8" s="32"/>
      <c r="J8" s="32"/>
      <c r="K8" s="32"/>
      <c r="L8" s="32"/>
      <c r="M8" s="32"/>
      <c r="N8" s="34"/>
      <c r="O8" s="75"/>
      <c r="P8" s="13"/>
      <c r="Q8" s="13"/>
      <c r="R8" s="71"/>
      <c r="S8" s="13"/>
      <c r="T8" s="13"/>
      <c r="U8" s="71"/>
      <c r="V8" s="13"/>
      <c r="W8" s="13"/>
      <c r="X8" s="71"/>
      <c r="Y8" s="13"/>
      <c r="Z8" s="13"/>
      <c r="AA8" s="71"/>
      <c r="AB8" s="13"/>
      <c r="AC8" s="71"/>
      <c r="AD8" s="13"/>
      <c r="AE8" s="71"/>
      <c r="AF8" s="13"/>
      <c r="AG8" s="71"/>
      <c r="AH8" s="13"/>
      <c r="AI8" s="71"/>
      <c r="AJ8" s="17"/>
      <c r="AK8" s="71"/>
      <c r="AL8" s="13"/>
      <c r="AM8" s="71"/>
      <c r="AN8" s="13"/>
      <c r="AO8" s="71"/>
      <c r="AP8" s="37"/>
      <c r="AQ8" s="71"/>
      <c r="AR8" s="522"/>
      <c r="AS8" s="522"/>
      <c r="AT8" s="523"/>
      <c r="AU8" s="522"/>
      <c r="AV8" s="522"/>
      <c r="AW8" s="523"/>
      <c r="AX8" s="13"/>
      <c r="AY8" s="13"/>
      <c r="AZ8" s="71"/>
      <c r="BC8" s="713"/>
      <c r="BD8" s="713"/>
      <c r="BE8" s="714"/>
      <c r="BF8" s="1821" t="s">
        <v>234</v>
      </c>
      <c r="BG8" s="1821"/>
      <c r="BH8" s="714"/>
      <c r="BI8" s="1821" t="s">
        <v>181</v>
      </c>
      <c r="BJ8" s="1821"/>
      <c r="BK8" s="1821"/>
      <c r="BL8" s="1821"/>
    </row>
    <row r="9" spans="1:64" ht="21" customHeight="1">
      <c r="A9" s="90"/>
      <c r="B9" s="1825" t="s">
        <v>235</v>
      </c>
      <c r="C9" s="1827" t="s">
        <v>236</v>
      </c>
      <c r="D9" s="1825" t="s">
        <v>237</v>
      </c>
      <c r="E9" s="1825" t="s">
        <v>238</v>
      </c>
      <c r="F9" s="1825" t="s">
        <v>239</v>
      </c>
      <c r="G9" s="1825" t="s">
        <v>240</v>
      </c>
      <c r="H9" s="1811" t="s">
        <v>241</v>
      </c>
      <c r="I9" s="1813"/>
      <c r="J9" s="1811" t="s">
        <v>242</v>
      </c>
      <c r="K9" s="1812"/>
      <c r="L9" s="1812"/>
      <c r="M9" s="1812"/>
      <c r="N9" s="1812"/>
      <c r="O9" s="1813"/>
      <c r="P9" s="1815" t="s">
        <v>959</v>
      </c>
      <c r="Q9" s="1816"/>
      <c r="R9" s="1816"/>
      <c r="S9" s="1816"/>
      <c r="T9" s="1816"/>
      <c r="U9" s="1817"/>
      <c r="V9" s="1815" t="s">
        <v>960</v>
      </c>
      <c r="W9" s="1816"/>
      <c r="X9" s="1816"/>
      <c r="Y9" s="1816"/>
      <c r="Z9" s="1816"/>
      <c r="AA9" s="1817"/>
      <c r="AB9" s="1799" t="s">
        <v>436</v>
      </c>
      <c r="AC9" s="1800"/>
      <c r="AD9" s="1785" t="s">
        <v>930</v>
      </c>
      <c r="AE9" s="1786"/>
      <c r="AF9" s="1789" t="s">
        <v>929</v>
      </c>
      <c r="AG9" s="1790"/>
      <c r="AH9" s="1811" t="s">
        <v>243</v>
      </c>
      <c r="AI9" s="1813"/>
      <c r="AJ9" s="1811" t="s">
        <v>244</v>
      </c>
      <c r="AK9" s="1834"/>
      <c r="AL9" s="1825" t="s">
        <v>503</v>
      </c>
      <c r="AM9" s="1825"/>
      <c r="AN9" s="1825" t="s">
        <v>964</v>
      </c>
      <c r="AO9" s="1825"/>
      <c r="AP9" s="1825" t="s">
        <v>276</v>
      </c>
      <c r="AQ9" s="1825"/>
      <c r="AR9" s="1803" t="s">
        <v>428</v>
      </c>
      <c r="AS9" s="1804"/>
      <c r="AT9" s="1805"/>
      <c r="AU9" s="1803" t="s">
        <v>429</v>
      </c>
      <c r="AV9" s="1804"/>
      <c r="AW9" s="1805"/>
      <c r="AX9" s="1825" t="s">
        <v>680</v>
      </c>
      <c r="AY9" s="1825"/>
      <c r="AZ9" s="1825"/>
      <c r="BC9" s="713"/>
      <c r="BD9" s="713"/>
      <c r="BE9" s="714"/>
      <c r="BF9" s="1821"/>
      <c r="BG9" s="1821"/>
      <c r="BH9" s="714"/>
      <c r="BI9" s="1821" t="s">
        <v>245</v>
      </c>
      <c r="BJ9" s="1821" t="s">
        <v>246</v>
      </c>
      <c r="BK9" s="1821"/>
      <c r="BL9" s="1821"/>
    </row>
    <row r="10" spans="1:64" ht="34.5" customHeight="1">
      <c r="A10" s="91"/>
      <c r="B10" s="1826"/>
      <c r="C10" s="1828"/>
      <c r="D10" s="1826"/>
      <c r="E10" s="1826"/>
      <c r="F10" s="1826"/>
      <c r="G10" s="1826"/>
      <c r="H10" s="1793"/>
      <c r="I10" s="1795"/>
      <c r="J10" s="1793"/>
      <c r="K10" s="1794"/>
      <c r="L10" s="1794"/>
      <c r="M10" s="1794"/>
      <c r="N10" s="1794"/>
      <c r="O10" s="1795"/>
      <c r="P10" s="1793" t="s">
        <v>430</v>
      </c>
      <c r="Q10" s="1794"/>
      <c r="R10" s="1794"/>
      <c r="S10" s="1794" t="s">
        <v>431</v>
      </c>
      <c r="T10" s="1794"/>
      <c r="U10" s="1795"/>
      <c r="V10" s="1793" t="s">
        <v>430</v>
      </c>
      <c r="W10" s="1794"/>
      <c r="X10" s="1794"/>
      <c r="Y10" s="1794" t="s">
        <v>431</v>
      </c>
      <c r="Z10" s="1794"/>
      <c r="AA10" s="1795"/>
      <c r="AB10" s="1801"/>
      <c r="AC10" s="1802"/>
      <c r="AD10" s="1787"/>
      <c r="AE10" s="1788"/>
      <c r="AF10" s="1791"/>
      <c r="AG10" s="1792"/>
      <c r="AH10" s="1793"/>
      <c r="AI10" s="1795"/>
      <c r="AJ10" s="1793"/>
      <c r="AK10" s="1829"/>
      <c r="AL10" s="1826"/>
      <c r="AM10" s="1826"/>
      <c r="AN10" s="1826"/>
      <c r="AO10" s="1826"/>
      <c r="AP10" s="1826"/>
      <c r="AQ10" s="1826"/>
      <c r="AR10" s="1801"/>
      <c r="AS10" s="1806"/>
      <c r="AT10" s="1802"/>
      <c r="AU10" s="1801"/>
      <c r="AV10" s="1806"/>
      <c r="AW10" s="1802"/>
      <c r="AX10" s="1826"/>
      <c r="AY10" s="1826"/>
      <c r="AZ10" s="1826"/>
      <c r="BC10" s="1821" t="s">
        <v>180</v>
      </c>
      <c r="BD10" s="1821"/>
      <c r="BE10" s="714"/>
      <c r="BF10" s="1821"/>
      <c r="BG10" s="1821"/>
      <c r="BH10" s="714"/>
      <c r="BI10" s="1821"/>
      <c r="BJ10" s="1821" t="s">
        <v>247</v>
      </c>
      <c r="BK10" s="1821" t="s">
        <v>182</v>
      </c>
      <c r="BL10" s="1821"/>
    </row>
    <row r="11" spans="1:64" ht="18.75" customHeight="1">
      <c r="A11" s="18"/>
      <c r="B11" s="1826"/>
      <c r="C11" s="1828"/>
      <c r="D11" s="1826"/>
      <c r="E11" s="1826"/>
      <c r="F11" s="1826"/>
      <c r="G11" s="1826"/>
      <c r="H11" s="1793" t="s">
        <v>248</v>
      </c>
      <c r="I11" s="1795" t="s">
        <v>249</v>
      </c>
      <c r="J11" s="1793" t="s">
        <v>327</v>
      </c>
      <c r="K11" s="1794" t="s">
        <v>250</v>
      </c>
      <c r="L11" s="1794"/>
      <c r="M11" s="1794"/>
      <c r="N11" s="1814" t="s">
        <v>251</v>
      </c>
      <c r="O11" s="1797" t="s">
        <v>252</v>
      </c>
      <c r="P11" s="1793" t="s">
        <v>253</v>
      </c>
      <c r="Q11" s="1794" t="s">
        <v>254</v>
      </c>
      <c r="R11" s="1796" t="s">
        <v>252</v>
      </c>
      <c r="S11" s="1794" t="s">
        <v>253</v>
      </c>
      <c r="T11" s="1794" t="s">
        <v>254</v>
      </c>
      <c r="U11" s="1797" t="s">
        <v>252</v>
      </c>
      <c r="V11" s="1793" t="s">
        <v>253</v>
      </c>
      <c r="W11" s="1794" t="s">
        <v>254</v>
      </c>
      <c r="X11" s="1796" t="s">
        <v>252</v>
      </c>
      <c r="Y11" s="1794" t="s">
        <v>253</v>
      </c>
      <c r="Z11" s="1794" t="s">
        <v>254</v>
      </c>
      <c r="AA11" s="1797" t="s">
        <v>252</v>
      </c>
      <c r="AB11" s="1819" t="s">
        <v>432</v>
      </c>
      <c r="AC11" s="1820" t="s">
        <v>252</v>
      </c>
      <c r="AD11" s="1793" t="s">
        <v>255</v>
      </c>
      <c r="AE11" s="1797" t="s">
        <v>252</v>
      </c>
      <c r="AF11" s="1793" t="s">
        <v>255</v>
      </c>
      <c r="AG11" s="1797" t="s">
        <v>252</v>
      </c>
      <c r="AH11" s="1793" t="s">
        <v>256</v>
      </c>
      <c r="AI11" s="1797" t="s">
        <v>252</v>
      </c>
      <c r="AJ11" s="1793" t="s">
        <v>257</v>
      </c>
      <c r="AK11" s="1835" t="s">
        <v>252</v>
      </c>
      <c r="AL11" s="1818" t="s">
        <v>437</v>
      </c>
      <c r="AM11" s="1797" t="s">
        <v>252</v>
      </c>
      <c r="AN11" s="1818" t="s">
        <v>328</v>
      </c>
      <c r="AO11" s="1797" t="s">
        <v>252</v>
      </c>
      <c r="AP11" s="1798" t="s">
        <v>1292</v>
      </c>
      <c r="AQ11" s="1797" t="s">
        <v>252</v>
      </c>
      <c r="AR11" s="1819" t="s">
        <v>433</v>
      </c>
      <c r="AS11" s="1822" t="s">
        <v>434</v>
      </c>
      <c r="AT11" s="1820" t="s">
        <v>252</v>
      </c>
      <c r="AU11" s="1819" t="s">
        <v>551</v>
      </c>
      <c r="AV11" s="1824" t="s">
        <v>435</v>
      </c>
      <c r="AW11" s="1820" t="s">
        <v>252</v>
      </c>
      <c r="AX11" s="1818" t="s">
        <v>587</v>
      </c>
      <c r="AY11" s="1829" t="s">
        <v>607</v>
      </c>
      <c r="AZ11" s="1797" t="s">
        <v>252</v>
      </c>
      <c r="BC11" s="1821"/>
      <c r="BD11" s="1821"/>
      <c r="BE11" s="714"/>
      <c r="BF11" s="1821"/>
      <c r="BG11" s="1821"/>
      <c r="BH11" s="714"/>
      <c r="BI11" s="1821"/>
      <c r="BJ11" s="1821"/>
      <c r="BK11" s="1821" t="s">
        <v>258</v>
      </c>
      <c r="BL11" s="1821" t="s">
        <v>259</v>
      </c>
    </row>
    <row r="12" spans="1:64">
      <c r="B12" s="1826"/>
      <c r="C12" s="1828"/>
      <c r="D12" s="1826"/>
      <c r="E12" s="1826"/>
      <c r="F12" s="1826"/>
      <c r="G12" s="1826"/>
      <c r="H12" s="1793"/>
      <c r="I12" s="1795"/>
      <c r="J12" s="1793"/>
      <c r="K12" s="170" t="s">
        <v>260</v>
      </c>
      <c r="L12" s="170" t="s">
        <v>261</v>
      </c>
      <c r="M12" s="170" t="s">
        <v>262</v>
      </c>
      <c r="N12" s="1814"/>
      <c r="O12" s="1797"/>
      <c r="P12" s="1793"/>
      <c r="Q12" s="1794"/>
      <c r="R12" s="1796"/>
      <c r="S12" s="1794"/>
      <c r="T12" s="1794"/>
      <c r="U12" s="1797"/>
      <c r="V12" s="1793"/>
      <c r="W12" s="1794"/>
      <c r="X12" s="1796"/>
      <c r="Y12" s="1794"/>
      <c r="Z12" s="1794"/>
      <c r="AA12" s="1797"/>
      <c r="AB12" s="1819"/>
      <c r="AC12" s="1820"/>
      <c r="AD12" s="1793"/>
      <c r="AE12" s="1797"/>
      <c r="AF12" s="1793"/>
      <c r="AG12" s="1797"/>
      <c r="AH12" s="1793"/>
      <c r="AI12" s="1797"/>
      <c r="AJ12" s="1793"/>
      <c r="AK12" s="1835"/>
      <c r="AL12" s="1818"/>
      <c r="AM12" s="1797"/>
      <c r="AN12" s="1818"/>
      <c r="AO12" s="1797"/>
      <c r="AP12" s="1798"/>
      <c r="AQ12" s="1797"/>
      <c r="AR12" s="1819"/>
      <c r="AS12" s="1823"/>
      <c r="AT12" s="1820"/>
      <c r="AU12" s="1819"/>
      <c r="AV12" s="1824"/>
      <c r="AW12" s="1820"/>
      <c r="AX12" s="1818"/>
      <c r="AY12" s="1829"/>
      <c r="AZ12" s="1797"/>
      <c r="BC12" s="713" t="s">
        <v>263</v>
      </c>
      <c r="BD12" s="713" t="s">
        <v>246</v>
      </c>
      <c r="BE12" s="714"/>
      <c r="BF12" s="713" t="s">
        <v>264</v>
      </c>
      <c r="BG12" s="713" t="s">
        <v>246</v>
      </c>
      <c r="BH12" s="714"/>
      <c r="BI12" s="1821"/>
      <c r="BJ12" s="1821"/>
      <c r="BK12" s="1821"/>
      <c r="BL12" s="1821"/>
    </row>
    <row r="13" spans="1:64">
      <c r="B13" s="57">
        <v>1</v>
      </c>
      <c r="C13" s="87"/>
      <c r="D13" s="58"/>
      <c r="E13" s="77"/>
      <c r="F13" s="620"/>
      <c r="G13" s="620"/>
      <c r="H13" s="61"/>
      <c r="I13" s="62"/>
      <c r="J13" s="61"/>
      <c r="K13" s="622" t="str">
        <f t="shared" ref="K13:K76" si="0">IF($F13="","",VLOOKUP($F13,$BC$13:$BD$17,2,TRUE))</f>
        <v/>
      </c>
      <c r="L13" s="622" t="str">
        <f>IF($G13="","",IF(OR('２.全体概要'!$C$15=1,'２.全体概要'!$C$15=2),INDEX($BG$15,MATCH($G13,$BF$15,-1)),IF('２.全体概要'!$C$15=3,INDEX($BG$14,MATCH($G13,$BF$14,-1)),INDEX($BG$13,MATCH($G13,$BF$13,-1)))))</f>
        <v/>
      </c>
      <c r="M13" s="622" t="str">
        <f t="shared" ref="M13:M76" si="1">IF(OR($F13="",$H13="",$I13=""),"",VLOOKUP($H13&amp;$I13,$BI$13:$BL$18,IF($F13&lt;50,2,IF(AND($J13="該当",$H13="角住戸"),4,3)),FALSE))</f>
        <v/>
      </c>
      <c r="N13" s="623">
        <f>IF(OR(K13="",L13="",M13=""),0,(700000*K13*L13*M13))</f>
        <v>0</v>
      </c>
      <c r="O13" s="74"/>
      <c r="P13" s="61"/>
      <c r="Q13" s="56"/>
      <c r="R13" s="185"/>
      <c r="S13" s="56"/>
      <c r="T13" s="56"/>
      <c r="U13" s="185"/>
      <c r="V13" s="61"/>
      <c r="W13" s="56"/>
      <c r="X13" s="185"/>
      <c r="Y13" s="56"/>
      <c r="Z13" s="56"/>
      <c r="AA13" s="185"/>
      <c r="AB13" s="61"/>
      <c r="AC13" s="74"/>
      <c r="AD13" s="61"/>
      <c r="AE13" s="74"/>
      <c r="AF13" s="61"/>
      <c r="AG13" s="74"/>
      <c r="AH13" s="61"/>
      <c r="AI13" s="74"/>
      <c r="AJ13" s="61"/>
      <c r="AK13" s="74"/>
      <c r="AL13" s="64"/>
      <c r="AM13" s="74"/>
      <c r="AN13" s="64"/>
      <c r="AO13" s="74"/>
      <c r="AP13" s="66"/>
      <c r="AQ13" s="74"/>
      <c r="AR13" s="61"/>
      <c r="AS13" s="275"/>
      <c r="AT13" s="74"/>
      <c r="AU13" s="61"/>
      <c r="AV13" s="626" t="str">
        <f>IF(AU13="","",IF(AU13="A",'１０.パネルラジエーター設備費用算出シート'!$G$13,IF(AU13="B",'１０.パネルラジエーター設備費用算出シート'!$N$13,IF(AU13="C",'１０.パネルラジエーター設備費用算出シート'!$G$23,IF(AU13="D",'１０.パネルラジエーター設備費用算出シート'!$N$23,IF(AU13="E",'１０.パネルラジエーター設備費用算出シート'!$G$33,IF(AU13="F",'１０.パネルラジエーター設備費用算出シート'!$N$33,IF(AU13="G",'１０.パネルラジエーター設備費用算出シート'!$G$43,IF(AU13="H",'１０.パネルラジエーター設備費用算出シート'!$N$43,IF(AU13="I",'１０.パネルラジエーター設備費用算出シート'!$G$54,'１０.パネルラジエーター設備費用算出シート'!$N$54))))))))))</f>
        <v/>
      </c>
      <c r="AW13" s="74"/>
      <c r="AX13" s="64"/>
      <c r="AY13" s="627"/>
      <c r="AZ13" s="74"/>
      <c r="BC13" s="715">
        <v>0</v>
      </c>
      <c r="BD13" s="715">
        <v>0.4</v>
      </c>
      <c r="BE13" s="714"/>
      <c r="BF13" s="715">
        <v>0.6</v>
      </c>
      <c r="BG13" s="715">
        <v>1</v>
      </c>
      <c r="BH13" s="714"/>
      <c r="BI13" s="713" t="s">
        <v>183</v>
      </c>
      <c r="BJ13" s="715">
        <v>1</v>
      </c>
      <c r="BK13" s="715">
        <v>1</v>
      </c>
      <c r="BL13" s="715"/>
    </row>
    <row r="14" spans="1:64">
      <c r="B14" s="57">
        <v>2</v>
      </c>
      <c r="C14" s="87"/>
      <c r="D14" s="58"/>
      <c r="E14" s="77"/>
      <c r="F14" s="620"/>
      <c r="G14" s="620"/>
      <c r="H14" s="61"/>
      <c r="I14" s="62"/>
      <c r="J14" s="61"/>
      <c r="K14" s="622" t="str">
        <f t="shared" si="0"/>
        <v/>
      </c>
      <c r="L14" s="622" t="str">
        <f>IF($G14="","",IF(OR('２.全体概要'!$C$15=1,'２.全体概要'!$C$15=2),INDEX($BG$15,MATCH($G14,$BF$15,-1)),IF('２.全体概要'!$C$15=3,INDEX($BG$14,MATCH($G14,$BF$14,-1)),INDEX($BG$13,MATCH($G14,$BF$13,-1)))))</f>
        <v/>
      </c>
      <c r="M14" s="622" t="str">
        <f t="shared" si="1"/>
        <v/>
      </c>
      <c r="N14" s="623">
        <f>IF(OR(K14="",L14="",M14=""),0,(700000*K14*L14*M14))</f>
        <v>0</v>
      </c>
      <c r="O14" s="74"/>
      <c r="P14" s="61"/>
      <c r="Q14" s="56"/>
      <c r="R14" s="185"/>
      <c r="S14" s="56"/>
      <c r="T14" s="56"/>
      <c r="U14" s="185"/>
      <c r="V14" s="61"/>
      <c r="W14" s="56"/>
      <c r="X14" s="185"/>
      <c r="Y14" s="56"/>
      <c r="Z14" s="56"/>
      <c r="AA14" s="185"/>
      <c r="AB14" s="61"/>
      <c r="AC14" s="74"/>
      <c r="AD14" s="61"/>
      <c r="AE14" s="74"/>
      <c r="AF14" s="61"/>
      <c r="AG14" s="74"/>
      <c r="AH14" s="61"/>
      <c r="AI14" s="74"/>
      <c r="AJ14" s="61"/>
      <c r="AK14" s="74"/>
      <c r="AL14" s="64"/>
      <c r="AM14" s="74"/>
      <c r="AN14" s="64"/>
      <c r="AO14" s="74"/>
      <c r="AP14" s="66"/>
      <c r="AQ14" s="74"/>
      <c r="AR14" s="61"/>
      <c r="AS14" s="275"/>
      <c r="AT14" s="74"/>
      <c r="AU14" s="61"/>
      <c r="AV14" s="626" t="str">
        <f>IF(AU14="","",IF(AU14="A",'１０.パネルラジエーター設備費用算出シート'!$G$13,IF(AU14="B",'１０.パネルラジエーター設備費用算出シート'!$N$13,IF(AU14="C",'１０.パネルラジエーター設備費用算出シート'!$G$23,IF(AU14="D",'１０.パネルラジエーター設備費用算出シート'!$N$23,IF(AU14="E",'１０.パネルラジエーター設備費用算出シート'!$G$33,IF(AU14="F",'１０.パネルラジエーター設備費用算出シート'!$N$33,IF(AU14="G",'１０.パネルラジエーター設備費用算出シート'!$G$43,IF(AU14="H",'１０.パネルラジエーター設備費用算出シート'!$N$43,IF(AU14="I",'１０.パネルラジエーター設備費用算出シート'!$G$54,'１０.パネルラジエーター設備費用算出シート'!$N$54))))))))))</f>
        <v/>
      </c>
      <c r="AW14" s="74"/>
      <c r="AX14" s="64"/>
      <c r="AY14" s="627"/>
      <c r="AZ14" s="74"/>
      <c r="BC14" s="715">
        <v>35</v>
      </c>
      <c r="BD14" s="715">
        <v>0.6</v>
      </c>
      <c r="BE14" s="714"/>
      <c r="BF14" s="715">
        <v>0.5</v>
      </c>
      <c r="BG14" s="715">
        <v>1.1499999999999999</v>
      </c>
      <c r="BH14" s="714"/>
      <c r="BI14" s="713" t="s">
        <v>184</v>
      </c>
      <c r="BJ14" s="715">
        <v>1.2</v>
      </c>
      <c r="BK14" s="715">
        <v>1.1000000000000001</v>
      </c>
      <c r="BL14" s="715"/>
    </row>
    <row r="15" spans="1:64">
      <c r="B15" s="57">
        <v>3</v>
      </c>
      <c r="C15" s="87"/>
      <c r="D15" s="58"/>
      <c r="E15" s="77"/>
      <c r="F15" s="620"/>
      <c r="G15" s="620"/>
      <c r="H15" s="61"/>
      <c r="I15" s="62"/>
      <c r="J15" s="61"/>
      <c r="K15" s="622" t="str">
        <f t="shared" si="0"/>
        <v/>
      </c>
      <c r="L15" s="622" t="str">
        <f>IF($G15="","",IF(OR('２.全体概要'!$C$15=1,'２.全体概要'!$C$15=2),INDEX($BG$15,MATCH($G15,$BF$15,-1)),IF('２.全体概要'!$C$15=3,INDEX($BG$14,MATCH($G15,$BF$14,-1)),INDEX($BG$13,MATCH($G15,$BF$13,-1)))))</f>
        <v/>
      </c>
      <c r="M15" s="622" t="str">
        <f t="shared" si="1"/>
        <v/>
      </c>
      <c r="N15" s="623">
        <f>IF(OR(K15="",L15="",M15=""),0,(700000*K15*L15*M15))</f>
        <v>0</v>
      </c>
      <c r="O15" s="74"/>
      <c r="P15" s="61"/>
      <c r="Q15" s="56"/>
      <c r="R15" s="185"/>
      <c r="S15" s="56"/>
      <c r="T15" s="56"/>
      <c r="U15" s="185"/>
      <c r="V15" s="61"/>
      <c r="W15" s="56"/>
      <c r="X15" s="185"/>
      <c r="Y15" s="56"/>
      <c r="Z15" s="56"/>
      <c r="AA15" s="185"/>
      <c r="AB15" s="61"/>
      <c r="AC15" s="74"/>
      <c r="AD15" s="61"/>
      <c r="AE15" s="74"/>
      <c r="AF15" s="61"/>
      <c r="AG15" s="74"/>
      <c r="AH15" s="61"/>
      <c r="AI15" s="74"/>
      <c r="AJ15" s="61"/>
      <c r="AK15" s="74"/>
      <c r="AL15" s="64"/>
      <c r="AM15" s="74"/>
      <c r="AN15" s="64"/>
      <c r="AO15" s="74"/>
      <c r="AP15" s="66"/>
      <c r="AQ15" s="74"/>
      <c r="AR15" s="61"/>
      <c r="AS15" s="275"/>
      <c r="AT15" s="74"/>
      <c r="AU15" s="61"/>
      <c r="AV15" s="626" t="str">
        <f>IF(AU15="","",IF(AU15="A",'１０.パネルラジエーター設備費用算出シート'!$G$13,IF(AU15="B",'１０.パネルラジエーター設備費用算出シート'!$N$13,IF(AU15="C",'１０.パネルラジエーター設備費用算出シート'!$G$23,IF(AU15="D",'１０.パネルラジエーター設備費用算出シート'!$N$23,IF(AU15="E",'１０.パネルラジエーター設備費用算出シート'!$G$33,IF(AU15="F",'１０.パネルラジエーター設備費用算出シート'!$N$33,IF(AU15="G",'１０.パネルラジエーター設備費用算出シート'!$G$43,IF(AU15="H",'１０.パネルラジエーター設備費用算出シート'!$N$43,IF(AU15="I",'１０.パネルラジエーター設備費用算出シート'!$G$54,'１０.パネルラジエーター設備費用算出シート'!$N$54))))))))))</f>
        <v/>
      </c>
      <c r="AW15" s="74"/>
      <c r="AX15" s="64"/>
      <c r="AY15" s="627"/>
      <c r="AZ15" s="74"/>
      <c r="BC15" s="715">
        <v>50</v>
      </c>
      <c r="BD15" s="715">
        <v>0.8</v>
      </c>
      <c r="BE15" s="714"/>
      <c r="BF15" s="715">
        <v>0.4</v>
      </c>
      <c r="BG15" s="715">
        <v>1.5</v>
      </c>
      <c r="BH15" s="714"/>
      <c r="BI15" s="713" t="s">
        <v>185</v>
      </c>
      <c r="BJ15" s="715">
        <v>1.5</v>
      </c>
      <c r="BK15" s="715">
        <v>1.4</v>
      </c>
      <c r="BL15" s="715"/>
    </row>
    <row r="16" spans="1:64">
      <c r="B16" s="57">
        <v>4</v>
      </c>
      <c r="C16" s="87"/>
      <c r="D16" s="58"/>
      <c r="E16" s="77"/>
      <c r="F16" s="620"/>
      <c r="G16" s="620"/>
      <c r="H16" s="61"/>
      <c r="I16" s="62"/>
      <c r="J16" s="61"/>
      <c r="K16" s="622" t="str">
        <f t="shared" si="0"/>
        <v/>
      </c>
      <c r="L16" s="622" t="str">
        <f>IF($G16="","",IF(OR('２.全体概要'!$C$15=1,'２.全体概要'!$C$15=2),INDEX($BG$15,MATCH($G16,$BF$15,-1)),IF('２.全体概要'!$C$15=3,INDEX($BG$14,MATCH($G16,$BF$14,-1)),INDEX($BG$13,MATCH($G16,$BF$13,-1)))))</f>
        <v/>
      </c>
      <c r="M16" s="622" t="str">
        <f t="shared" si="1"/>
        <v/>
      </c>
      <c r="N16" s="623">
        <f>IF(OR(K16="",L16="",M16=""),0,(700000*K16*L16*M16))</f>
        <v>0</v>
      </c>
      <c r="O16" s="74"/>
      <c r="P16" s="61"/>
      <c r="Q16" s="56"/>
      <c r="R16" s="185"/>
      <c r="S16" s="56"/>
      <c r="T16" s="56"/>
      <c r="U16" s="185"/>
      <c r="V16" s="61"/>
      <c r="W16" s="56"/>
      <c r="X16" s="185"/>
      <c r="Y16" s="56"/>
      <c r="Z16" s="56"/>
      <c r="AA16" s="185"/>
      <c r="AB16" s="61"/>
      <c r="AC16" s="74"/>
      <c r="AD16" s="61"/>
      <c r="AE16" s="74"/>
      <c r="AF16" s="61"/>
      <c r="AG16" s="74"/>
      <c r="AH16" s="61"/>
      <c r="AI16" s="74"/>
      <c r="AJ16" s="61"/>
      <c r="AK16" s="74"/>
      <c r="AL16" s="64"/>
      <c r="AM16" s="74"/>
      <c r="AN16" s="64"/>
      <c r="AO16" s="74"/>
      <c r="AP16" s="66"/>
      <c r="AQ16" s="74"/>
      <c r="AR16" s="61"/>
      <c r="AS16" s="275"/>
      <c r="AT16" s="74"/>
      <c r="AU16" s="61"/>
      <c r="AV16" s="626" t="str">
        <f>IF(AU16="","",IF(AU16="A",'１０.パネルラジエーター設備費用算出シート'!$G$13,IF(AU16="B",'１０.パネルラジエーター設備費用算出シート'!$N$13,IF(AU16="C",'１０.パネルラジエーター設備費用算出シート'!$G$23,IF(AU16="D",'１０.パネルラジエーター設備費用算出シート'!$N$23,IF(AU16="E",'１０.パネルラジエーター設備費用算出シート'!$G$33,IF(AU16="F",'１０.パネルラジエーター設備費用算出シート'!$N$33,IF(AU16="G",'１０.パネルラジエーター設備費用算出シート'!$G$43,IF(AU16="H",'１０.パネルラジエーター設備費用算出シート'!$N$43,IF(AU16="I",'１０.パネルラジエーター設備費用算出シート'!$G$54,'１０.パネルラジエーター設備費用算出シート'!$N$54))))))))))</f>
        <v/>
      </c>
      <c r="AW16" s="74"/>
      <c r="AX16" s="64"/>
      <c r="AY16" s="627"/>
      <c r="AZ16" s="74"/>
      <c r="BC16" s="715">
        <v>65</v>
      </c>
      <c r="BD16" s="715">
        <v>1</v>
      </c>
      <c r="BE16" s="714"/>
      <c r="BF16" s="715"/>
      <c r="BG16" s="715"/>
      <c r="BH16" s="714"/>
      <c r="BI16" s="713" t="s">
        <v>186</v>
      </c>
      <c r="BJ16" s="715">
        <v>1.7</v>
      </c>
      <c r="BK16" s="715">
        <v>1.55</v>
      </c>
      <c r="BL16" s="715">
        <v>1.8</v>
      </c>
    </row>
    <row r="17" spans="1:64">
      <c r="B17" s="57">
        <v>5</v>
      </c>
      <c r="C17" s="87"/>
      <c r="D17" s="58"/>
      <c r="E17" s="77"/>
      <c r="F17" s="620"/>
      <c r="G17" s="620"/>
      <c r="H17" s="61"/>
      <c r="I17" s="62"/>
      <c r="J17" s="61"/>
      <c r="K17" s="622" t="str">
        <f t="shared" si="0"/>
        <v/>
      </c>
      <c r="L17" s="622" t="str">
        <f>IF($G17="","",IF(OR('２.全体概要'!$C$15=1,'２.全体概要'!$C$15=2),INDEX($BG$15,MATCH($G17,$BF$15,-1)),IF('２.全体概要'!$C$15=3,INDEX($BG$14,MATCH($G17,$BF$14,-1)),INDEX($BG$13,MATCH($G17,$BF$13,-1)))))</f>
        <v/>
      </c>
      <c r="M17" s="622" t="str">
        <f t="shared" si="1"/>
        <v/>
      </c>
      <c r="N17" s="623">
        <f>IF(OR(K17="",L17="",M17=""),0,(700000*K17*L17*M17))</f>
        <v>0</v>
      </c>
      <c r="O17" s="74"/>
      <c r="P17" s="61"/>
      <c r="Q17" s="56"/>
      <c r="R17" s="185"/>
      <c r="S17" s="56"/>
      <c r="T17" s="56"/>
      <c r="U17" s="74"/>
      <c r="V17" s="61"/>
      <c r="W17" s="56"/>
      <c r="X17" s="72"/>
      <c r="Y17" s="56"/>
      <c r="Z17" s="56"/>
      <c r="AA17" s="74"/>
      <c r="AB17" s="61"/>
      <c r="AC17" s="74"/>
      <c r="AD17" s="61"/>
      <c r="AE17" s="74"/>
      <c r="AF17" s="61"/>
      <c r="AG17" s="74"/>
      <c r="AH17" s="61"/>
      <c r="AI17" s="74"/>
      <c r="AJ17" s="61"/>
      <c r="AK17" s="74"/>
      <c r="AL17" s="64"/>
      <c r="AM17" s="74"/>
      <c r="AN17" s="64"/>
      <c r="AO17" s="74"/>
      <c r="AP17" s="66"/>
      <c r="AQ17" s="74"/>
      <c r="AR17" s="61"/>
      <c r="AS17" s="275"/>
      <c r="AT17" s="74"/>
      <c r="AU17" s="61"/>
      <c r="AV17" s="626" t="str">
        <f>IF(AU17="","",IF(AU17="A",'１０.パネルラジエーター設備費用算出シート'!$G$13,IF(AU17="B",'１０.パネルラジエーター設備費用算出シート'!$N$13,IF(AU17="C",'１０.パネルラジエーター設備費用算出シート'!$G$23,IF(AU17="D",'１０.パネルラジエーター設備費用算出シート'!$N$23,IF(AU17="E",'１０.パネルラジエーター設備費用算出シート'!$G$33,IF(AU17="F",'１０.パネルラジエーター設備費用算出シート'!$N$33,IF(AU17="G",'１０.パネルラジエーター設備費用算出シート'!$G$43,IF(AU17="H",'１０.パネルラジエーター設備費用算出シート'!$N$43,IF(AU17="I",'１０.パネルラジエーター設備費用算出シート'!$G$54,'１０.パネルラジエーター設備費用算出シート'!$N$54))))))))))</f>
        <v/>
      </c>
      <c r="AW17" s="74"/>
      <c r="AX17" s="64"/>
      <c r="AY17" s="627"/>
      <c r="AZ17" s="74"/>
      <c r="BC17" s="715">
        <v>80</v>
      </c>
      <c r="BD17" s="715">
        <v>1.1499999999999999</v>
      </c>
      <c r="BE17" s="714"/>
      <c r="BF17" s="713"/>
      <c r="BG17" s="713"/>
      <c r="BH17" s="714"/>
      <c r="BI17" s="713" t="s">
        <v>187</v>
      </c>
      <c r="BJ17" s="715">
        <v>1.8</v>
      </c>
      <c r="BK17" s="715">
        <v>1.65</v>
      </c>
      <c r="BL17" s="715">
        <v>1.9</v>
      </c>
    </row>
    <row r="18" spans="1:64">
      <c r="B18" s="57">
        <v>6</v>
      </c>
      <c r="C18" s="87"/>
      <c r="D18" s="58"/>
      <c r="E18" s="77"/>
      <c r="F18" s="620"/>
      <c r="G18" s="620"/>
      <c r="H18" s="61"/>
      <c r="I18" s="62"/>
      <c r="J18" s="61"/>
      <c r="K18" s="622" t="str">
        <f t="shared" si="0"/>
        <v/>
      </c>
      <c r="L18" s="622" t="str">
        <f>IF($G18="","",IF(OR('２.全体概要'!$C$15=1,'２.全体概要'!$C$15=2),INDEX($BG$15,MATCH($G18,$BF$15,-1)),IF('２.全体概要'!$C$15=3,INDEX($BG$14,MATCH($G18,$BF$14,-1)),INDEX($BG$13,MATCH($G18,$BF$13,-1)))))</f>
        <v/>
      </c>
      <c r="M18" s="622" t="str">
        <f t="shared" si="1"/>
        <v/>
      </c>
      <c r="N18" s="623">
        <f t="shared" ref="N18:N81" si="2">IF(OR(K18="",L18="",M18=""),0,(700000*K18*L18*M18))</f>
        <v>0</v>
      </c>
      <c r="O18" s="74"/>
      <c r="P18" s="61"/>
      <c r="Q18" s="56"/>
      <c r="R18" s="185"/>
      <c r="S18" s="56"/>
      <c r="T18" s="56"/>
      <c r="U18" s="74"/>
      <c r="V18" s="61"/>
      <c r="W18" s="56"/>
      <c r="X18" s="72"/>
      <c r="Y18" s="56"/>
      <c r="Z18" s="56"/>
      <c r="AA18" s="74"/>
      <c r="AB18" s="61"/>
      <c r="AC18" s="74"/>
      <c r="AD18" s="61"/>
      <c r="AE18" s="74"/>
      <c r="AF18" s="61"/>
      <c r="AG18" s="74"/>
      <c r="AH18" s="61"/>
      <c r="AI18" s="74"/>
      <c r="AJ18" s="61"/>
      <c r="AK18" s="74"/>
      <c r="AL18" s="64"/>
      <c r="AM18" s="74"/>
      <c r="AN18" s="64"/>
      <c r="AO18" s="74"/>
      <c r="AP18" s="66"/>
      <c r="AQ18" s="74"/>
      <c r="AR18" s="61"/>
      <c r="AS18" s="275"/>
      <c r="AT18" s="74"/>
      <c r="AU18" s="61"/>
      <c r="AV18" s="626" t="str">
        <f>IF(AU18="","",IF(AU18="A",'１０.パネルラジエーター設備費用算出シート'!$G$13,IF(AU18="B",'１０.パネルラジエーター設備費用算出シート'!$N$13,IF(AU18="C",'１０.パネルラジエーター設備費用算出シート'!$G$23,IF(AU18="D",'１０.パネルラジエーター設備費用算出シート'!$N$23,IF(AU18="E",'１０.パネルラジエーター設備費用算出シート'!$G$33,IF(AU18="F",'１０.パネルラジエーター設備費用算出シート'!$N$33,IF(AU18="G",'１０.パネルラジエーター設備費用算出シート'!$G$43,IF(AU18="H",'１０.パネルラジエーター設備費用算出シート'!$N$43,IF(AU18="I",'１０.パネルラジエーター設備費用算出シート'!$G$54,'１０.パネルラジエーター設備費用算出シート'!$N$54))))))))))</f>
        <v/>
      </c>
      <c r="AW18" s="74"/>
      <c r="AX18" s="64"/>
      <c r="AY18" s="627"/>
      <c r="AZ18" s="74"/>
      <c r="BC18" s="713"/>
      <c r="BD18" s="713"/>
      <c r="BE18" s="714"/>
      <c r="BF18" s="713"/>
      <c r="BG18" s="713"/>
      <c r="BH18" s="714"/>
      <c r="BI18" s="713" t="s">
        <v>188</v>
      </c>
      <c r="BJ18" s="715">
        <v>2.1</v>
      </c>
      <c r="BK18" s="715">
        <v>1.95</v>
      </c>
      <c r="BL18" s="715">
        <v>2.2000000000000002</v>
      </c>
    </row>
    <row r="19" spans="1:64" s="13" customFormat="1">
      <c r="A19" s="76"/>
      <c r="B19" s="57">
        <v>7</v>
      </c>
      <c r="C19" s="87"/>
      <c r="D19" s="58"/>
      <c r="E19" s="77"/>
      <c r="F19" s="620"/>
      <c r="G19" s="620"/>
      <c r="H19" s="61"/>
      <c r="I19" s="62"/>
      <c r="J19" s="61"/>
      <c r="K19" s="622" t="str">
        <f t="shared" si="0"/>
        <v/>
      </c>
      <c r="L19" s="622" t="str">
        <f>IF($G19="","",IF(OR('２.全体概要'!$C$15=1,'２.全体概要'!$C$15=2),INDEX($BG$15,MATCH($G19,$BF$15,-1)),IF('２.全体概要'!$C$15=3,INDEX($BG$14,MATCH($G19,$BF$14,-1)),INDEX($BG$13,MATCH($G19,$BF$13,-1)))))</f>
        <v/>
      </c>
      <c r="M19" s="622" t="str">
        <f t="shared" si="1"/>
        <v/>
      </c>
      <c r="N19" s="623">
        <f t="shared" si="2"/>
        <v>0</v>
      </c>
      <c r="O19" s="74"/>
      <c r="P19" s="61"/>
      <c r="Q19" s="56"/>
      <c r="R19" s="185"/>
      <c r="S19" s="56"/>
      <c r="T19" s="56"/>
      <c r="U19" s="74"/>
      <c r="V19" s="61"/>
      <c r="W19" s="56"/>
      <c r="X19" s="185"/>
      <c r="Y19" s="56"/>
      <c r="Z19" s="56"/>
      <c r="AA19" s="74"/>
      <c r="AB19" s="61"/>
      <c r="AC19" s="74"/>
      <c r="AD19" s="61"/>
      <c r="AE19" s="74"/>
      <c r="AF19" s="61"/>
      <c r="AG19" s="74"/>
      <c r="AH19" s="61"/>
      <c r="AI19" s="74"/>
      <c r="AJ19" s="61"/>
      <c r="AK19" s="74"/>
      <c r="AL19" s="64"/>
      <c r="AM19" s="74"/>
      <c r="AN19" s="64"/>
      <c r="AO19" s="74"/>
      <c r="AP19" s="66"/>
      <c r="AQ19" s="74"/>
      <c r="AR19" s="61"/>
      <c r="AS19" s="275"/>
      <c r="AT19" s="74"/>
      <c r="AU19" s="61"/>
      <c r="AV19" s="626" t="str">
        <f>IF(AU19="","",IF(AU19="A",'１０.パネルラジエーター設備費用算出シート'!$G$13,IF(AU19="B",'１０.パネルラジエーター設備費用算出シート'!$N$13,IF(AU19="C",'１０.パネルラジエーター設備費用算出シート'!$G$23,IF(AU19="D",'１０.パネルラジエーター設備費用算出シート'!$N$23,IF(AU19="E",'１０.パネルラジエーター設備費用算出シート'!$G$33,IF(AU19="F",'１０.パネルラジエーター設備費用算出シート'!$N$33,IF(AU19="G",'１０.パネルラジエーター設備費用算出シート'!$G$43,IF(AU19="H",'１０.パネルラジエーター設備費用算出シート'!$N$43,IF(AU19="I",'１０.パネルラジエーター設備費用算出シート'!$G$54,'１０.パネルラジエーター設備費用算出シート'!$N$54))))))))))</f>
        <v/>
      </c>
      <c r="AW19" s="74"/>
      <c r="AX19" s="64"/>
      <c r="AY19" s="627"/>
      <c r="AZ19" s="74"/>
      <c r="BA19" s="32"/>
      <c r="BB19" s="32"/>
      <c r="BC19" s="713"/>
      <c r="BD19" s="713"/>
      <c r="BE19" s="714"/>
      <c r="BF19" s="713"/>
      <c r="BG19" s="713"/>
      <c r="BH19" s="714"/>
      <c r="BI19" s="713"/>
      <c r="BJ19" s="713"/>
      <c r="BK19" s="713"/>
      <c r="BL19" s="713"/>
    </row>
    <row r="20" spans="1:64" s="13" customFormat="1">
      <c r="A20" s="76"/>
      <c r="B20" s="57">
        <v>8</v>
      </c>
      <c r="C20" s="87"/>
      <c r="D20" s="58"/>
      <c r="E20" s="77"/>
      <c r="F20" s="620"/>
      <c r="G20" s="620"/>
      <c r="H20" s="61"/>
      <c r="I20" s="62"/>
      <c r="J20" s="61"/>
      <c r="K20" s="622" t="str">
        <f t="shared" si="0"/>
        <v/>
      </c>
      <c r="L20" s="622" t="str">
        <f>IF($G20="","",IF(OR('２.全体概要'!$C$15=1,'２.全体概要'!$C$15=2),INDEX($BG$15,MATCH($G20,$BF$15,-1)),IF('２.全体概要'!$C$15=3,INDEX($BG$14,MATCH($G20,$BF$14,-1)),INDEX($BG$13,MATCH($G20,$BF$13,-1)))))</f>
        <v/>
      </c>
      <c r="M20" s="622" t="str">
        <f t="shared" si="1"/>
        <v/>
      </c>
      <c r="N20" s="623">
        <f t="shared" si="2"/>
        <v>0</v>
      </c>
      <c r="O20" s="74"/>
      <c r="P20" s="61"/>
      <c r="Q20" s="56"/>
      <c r="R20" s="185"/>
      <c r="S20" s="56"/>
      <c r="T20" s="56"/>
      <c r="U20" s="74"/>
      <c r="V20" s="61"/>
      <c r="W20" s="56"/>
      <c r="X20" s="72"/>
      <c r="Y20" s="56"/>
      <c r="Z20" s="56"/>
      <c r="AA20" s="74"/>
      <c r="AB20" s="61"/>
      <c r="AC20" s="74"/>
      <c r="AD20" s="61"/>
      <c r="AE20" s="74"/>
      <c r="AF20" s="61"/>
      <c r="AG20" s="74"/>
      <c r="AH20" s="61"/>
      <c r="AI20" s="74"/>
      <c r="AJ20" s="61"/>
      <c r="AK20" s="74"/>
      <c r="AL20" s="64"/>
      <c r="AM20" s="74"/>
      <c r="AN20" s="64"/>
      <c r="AO20" s="74"/>
      <c r="AP20" s="66"/>
      <c r="AQ20" s="74"/>
      <c r="AR20" s="61"/>
      <c r="AS20" s="275"/>
      <c r="AT20" s="74"/>
      <c r="AU20" s="61"/>
      <c r="AV20" s="626" t="str">
        <f>IF(AU20="","",IF(AU20="A",'１０.パネルラジエーター設備費用算出シート'!$G$13,IF(AU20="B",'１０.パネルラジエーター設備費用算出シート'!$N$13,IF(AU20="C",'１０.パネルラジエーター設備費用算出シート'!$G$23,IF(AU20="D",'１０.パネルラジエーター設備費用算出シート'!$N$23,IF(AU20="E",'１０.パネルラジエーター設備費用算出シート'!$G$33,IF(AU20="F",'１０.パネルラジエーター設備費用算出シート'!$N$33,IF(AU20="G",'１０.パネルラジエーター設備費用算出シート'!$G$43,IF(AU20="H",'１０.パネルラジエーター設備費用算出シート'!$N$43,IF(AU20="I",'１０.パネルラジエーター設備費用算出シート'!$G$54,'１０.パネルラジエーター設備費用算出シート'!$N$54))))))))))</f>
        <v/>
      </c>
      <c r="AW20" s="74"/>
      <c r="AX20" s="64"/>
      <c r="AY20" s="627"/>
      <c r="AZ20" s="74"/>
      <c r="BA20" s="32"/>
      <c r="BB20" s="32"/>
      <c r="BC20" s="713"/>
      <c r="BD20" s="713"/>
      <c r="BE20" s="714"/>
      <c r="BF20" s="713"/>
      <c r="BG20" s="713"/>
      <c r="BH20" s="714"/>
      <c r="BI20" s="713"/>
      <c r="BJ20" s="713"/>
      <c r="BK20" s="713"/>
      <c r="BL20" s="713"/>
    </row>
    <row r="21" spans="1:64" s="13" customFormat="1">
      <c r="A21" s="76"/>
      <c r="B21" s="57">
        <v>9</v>
      </c>
      <c r="C21" s="87"/>
      <c r="D21" s="58"/>
      <c r="E21" s="77"/>
      <c r="F21" s="620"/>
      <c r="G21" s="620"/>
      <c r="H21" s="61"/>
      <c r="I21" s="62"/>
      <c r="J21" s="61"/>
      <c r="K21" s="622" t="str">
        <f t="shared" si="0"/>
        <v/>
      </c>
      <c r="L21" s="622" t="str">
        <f>IF($G21="","",IF(OR('２.全体概要'!$C$15=1,'２.全体概要'!$C$15=2),INDEX($BG$15,MATCH($G21,$BF$15,-1)),IF('２.全体概要'!$C$15=3,INDEX($BG$14,MATCH($G21,$BF$14,-1)),INDEX($BG$13,MATCH($G21,$BF$13,-1)))))</f>
        <v/>
      </c>
      <c r="M21" s="622" t="str">
        <f t="shared" si="1"/>
        <v/>
      </c>
      <c r="N21" s="623">
        <f t="shared" si="2"/>
        <v>0</v>
      </c>
      <c r="O21" s="74"/>
      <c r="P21" s="61"/>
      <c r="Q21" s="56"/>
      <c r="R21" s="72"/>
      <c r="S21" s="56"/>
      <c r="T21" s="56"/>
      <c r="U21" s="74"/>
      <c r="V21" s="61"/>
      <c r="W21" s="56"/>
      <c r="X21" s="72"/>
      <c r="Y21" s="56"/>
      <c r="Z21" s="56"/>
      <c r="AA21" s="74"/>
      <c r="AB21" s="61"/>
      <c r="AC21" s="74"/>
      <c r="AD21" s="61"/>
      <c r="AE21" s="74"/>
      <c r="AF21" s="61"/>
      <c r="AG21" s="74"/>
      <c r="AH21" s="61"/>
      <c r="AI21" s="74"/>
      <c r="AJ21" s="61"/>
      <c r="AK21" s="74"/>
      <c r="AL21" s="64"/>
      <c r="AM21" s="74"/>
      <c r="AN21" s="64"/>
      <c r="AO21" s="74"/>
      <c r="AP21" s="66"/>
      <c r="AQ21" s="74"/>
      <c r="AR21" s="61"/>
      <c r="AS21" s="275"/>
      <c r="AT21" s="74"/>
      <c r="AU21" s="61"/>
      <c r="AV21" s="626" t="str">
        <f>IF(AU21="","",IF(AU21="A",'１０.パネルラジエーター設備費用算出シート'!$G$13,IF(AU21="B",'１０.パネルラジエーター設備費用算出シート'!$N$13,IF(AU21="C",'１０.パネルラジエーター設備費用算出シート'!$G$23,IF(AU21="D",'１０.パネルラジエーター設備費用算出シート'!$N$23,IF(AU21="E",'１０.パネルラジエーター設備費用算出シート'!$G$33,IF(AU21="F",'１０.パネルラジエーター設備費用算出シート'!$N$33,IF(AU21="G",'１０.パネルラジエーター設備費用算出シート'!$G$43,IF(AU21="H",'１０.パネルラジエーター設備費用算出シート'!$N$43,IF(AU21="I",'１０.パネルラジエーター設備費用算出シート'!$G$54,'１０.パネルラジエーター設備費用算出シート'!$N$54))))))))))</f>
        <v/>
      </c>
      <c r="AW21" s="74"/>
      <c r="AX21" s="64"/>
      <c r="AY21" s="627"/>
      <c r="AZ21" s="74"/>
      <c r="BA21" s="32"/>
      <c r="BB21" s="32"/>
      <c r="BC21" s="713"/>
      <c r="BD21" s="713"/>
      <c r="BE21" s="714"/>
      <c r="BF21" s="713"/>
      <c r="BG21" s="713"/>
      <c r="BH21" s="714"/>
      <c r="BI21" s="713"/>
      <c r="BJ21" s="713"/>
      <c r="BK21" s="713"/>
      <c r="BL21" s="713"/>
    </row>
    <row r="22" spans="1:64" s="13" customFormat="1">
      <c r="A22" s="76"/>
      <c r="B22" s="57">
        <v>10</v>
      </c>
      <c r="C22" s="87"/>
      <c r="D22" s="58"/>
      <c r="E22" s="77"/>
      <c r="F22" s="620"/>
      <c r="G22" s="620"/>
      <c r="H22" s="61"/>
      <c r="I22" s="62"/>
      <c r="J22" s="61"/>
      <c r="K22" s="622" t="str">
        <f t="shared" si="0"/>
        <v/>
      </c>
      <c r="L22" s="622" t="str">
        <f>IF($G22="","",IF(OR('２.全体概要'!$C$15=1,'２.全体概要'!$C$15=2),INDEX($BG$15,MATCH($G22,$BF$15,-1)),IF('２.全体概要'!$C$15=3,INDEX($BG$14,MATCH($G22,$BF$14,-1)),INDEX($BG$13,MATCH($G22,$BF$13,-1)))))</f>
        <v/>
      </c>
      <c r="M22" s="622" t="str">
        <f t="shared" si="1"/>
        <v/>
      </c>
      <c r="N22" s="623">
        <f t="shared" si="2"/>
        <v>0</v>
      </c>
      <c r="O22" s="74"/>
      <c r="P22" s="61"/>
      <c r="Q22" s="56"/>
      <c r="R22" s="72"/>
      <c r="S22" s="56"/>
      <c r="T22" s="56"/>
      <c r="U22" s="74"/>
      <c r="V22" s="61"/>
      <c r="W22" s="56"/>
      <c r="X22" s="72"/>
      <c r="Y22" s="56"/>
      <c r="Z22" s="56"/>
      <c r="AA22" s="74"/>
      <c r="AB22" s="61"/>
      <c r="AC22" s="74"/>
      <c r="AD22" s="61"/>
      <c r="AE22" s="74"/>
      <c r="AF22" s="61"/>
      <c r="AG22" s="74"/>
      <c r="AH22" s="61"/>
      <c r="AI22" s="74"/>
      <c r="AJ22" s="61"/>
      <c r="AK22" s="74"/>
      <c r="AL22" s="64"/>
      <c r="AM22" s="74"/>
      <c r="AN22" s="64"/>
      <c r="AO22" s="74"/>
      <c r="AP22" s="66"/>
      <c r="AQ22" s="74"/>
      <c r="AR22" s="61"/>
      <c r="AS22" s="275"/>
      <c r="AT22" s="74"/>
      <c r="AU22" s="61"/>
      <c r="AV22" s="626" t="str">
        <f>IF(AU22="","",IF(AU22="A",'１０.パネルラジエーター設備費用算出シート'!$G$13,IF(AU22="B",'１０.パネルラジエーター設備費用算出シート'!$N$13,IF(AU22="C",'１０.パネルラジエーター設備費用算出シート'!$G$23,IF(AU22="D",'１０.パネルラジエーター設備費用算出シート'!$N$23,IF(AU22="E",'１０.パネルラジエーター設備費用算出シート'!$G$33,IF(AU22="F",'１０.パネルラジエーター設備費用算出シート'!$N$33,IF(AU22="G",'１０.パネルラジエーター設備費用算出シート'!$G$43,IF(AU22="H",'１０.パネルラジエーター設備費用算出シート'!$N$43,IF(AU22="I",'１０.パネルラジエーター設備費用算出シート'!$G$54,'１０.パネルラジエーター設備費用算出シート'!$N$54))))))))))</f>
        <v/>
      </c>
      <c r="AW22" s="74"/>
      <c r="AX22" s="64"/>
      <c r="AY22" s="627"/>
      <c r="AZ22" s="74"/>
      <c r="BA22" s="32"/>
      <c r="BB22" s="32"/>
      <c r="BC22" s="32"/>
      <c r="BD22" s="32"/>
      <c r="BE22" s="32"/>
      <c r="BF22" s="32"/>
      <c r="BG22" s="32"/>
      <c r="BH22" s="32"/>
      <c r="BI22" s="32"/>
      <c r="BJ22" s="32"/>
      <c r="BK22" s="32"/>
      <c r="BL22" s="32"/>
    </row>
    <row r="23" spans="1:64" s="13" customFormat="1">
      <c r="A23" s="76"/>
      <c r="B23" s="57">
        <v>11</v>
      </c>
      <c r="C23" s="87"/>
      <c r="D23" s="58"/>
      <c r="E23" s="77"/>
      <c r="F23" s="620"/>
      <c r="G23" s="620"/>
      <c r="H23" s="61"/>
      <c r="I23" s="62"/>
      <c r="J23" s="61"/>
      <c r="K23" s="622" t="str">
        <f t="shared" si="0"/>
        <v/>
      </c>
      <c r="L23" s="622" t="str">
        <f>IF($G23="","",IF(OR('２.全体概要'!$C$15=1,'２.全体概要'!$C$15=2),INDEX($BG$15,MATCH($G23,$BF$15,-1)),IF('２.全体概要'!$C$15=3,INDEX($BG$14,MATCH($G23,$BF$14,-1)),INDEX($BG$13,MATCH($G23,$BF$13,-1)))))</f>
        <v/>
      </c>
      <c r="M23" s="622" t="str">
        <f t="shared" si="1"/>
        <v/>
      </c>
      <c r="N23" s="623">
        <f t="shared" si="2"/>
        <v>0</v>
      </c>
      <c r="O23" s="74"/>
      <c r="P23" s="61"/>
      <c r="Q23" s="56"/>
      <c r="R23" s="72"/>
      <c r="S23" s="56"/>
      <c r="T23" s="56"/>
      <c r="U23" s="74"/>
      <c r="V23" s="61"/>
      <c r="W23" s="56"/>
      <c r="X23" s="72"/>
      <c r="Y23" s="56"/>
      <c r="Z23" s="56"/>
      <c r="AA23" s="74"/>
      <c r="AB23" s="61"/>
      <c r="AC23" s="74"/>
      <c r="AD23" s="61"/>
      <c r="AE23" s="74"/>
      <c r="AF23" s="61"/>
      <c r="AG23" s="74"/>
      <c r="AH23" s="61"/>
      <c r="AI23" s="74"/>
      <c r="AJ23" s="61"/>
      <c r="AK23" s="74"/>
      <c r="AL23" s="64"/>
      <c r="AM23" s="74"/>
      <c r="AN23" s="64"/>
      <c r="AO23" s="74"/>
      <c r="AP23" s="66"/>
      <c r="AQ23" s="74"/>
      <c r="AR23" s="61"/>
      <c r="AS23" s="275"/>
      <c r="AT23" s="74"/>
      <c r="AU23" s="61"/>
      <c r="AV23" s="626" t="str">
        <f>IF(AU23="","",IF(AU23="A",'１０.パネルラジエーター設備費用算出シート'!$G$13,IF(AU23="B",'１０.パネルラジエーター設備費用算出シート'!$N$13,IF(AU23="C",'１０.パネルラジエーター設備費用算出シート'!$G$23,IF(AU23="D",'１０.パネルラジエーター設備費用算出シート'!$N$23,IF(AU23="E",'１０.パネルラジエーター設備費用算出シート'!$G$33,IF(AU23="F",'１０.パネルラジエーター設備費用算出シート'!$N$33,IF(AU23="G",'１０.パネルラジエーター設備費用算出シート'!$G$43,IF(AU23="H",'１０.パネルラジエーター設備費用算出シート'!$N$43,IF(AU23="I",'１０.パネルラジエーター設備費用算出シート'!$G$54,'１０.パネルラジエーター設備費用算出シート'!$N$54))))))))))</f>
        <v/>
      </c>
      <c r="AW23" s="74"/>
      <c r="AX23" s="64"/>
      <c r="AY23" s="627"/>
      <c r="AZ23" s="74"/>
      <c r="BA23" s="32"/>
      <c r="BB23" s="32"/>
      <c r="BC23" s="32"/>
      <c r="BD23" s="32"/>
      <c r="BE23" s="32"/>
      <c r="BF23" s="32"/>
      <c r="BG23" s="32"/>
      <c r="BH23" s="32"/>
      <c r="BI23" s="32"/>
      <c r="BJ23" s="32"/>
      <c r="BK23" s="32"/>
      <c r="BL23" s="32"/>
    </row>
    <row r="24" spans="1:64" s="13" customFormat="1">
      <c r="A24" s="76"/>
      <c r="B24" s="57">
        <v>12</v>
      </c>
      <c r="C24" s="87"/>
      <c r="D24" s="58"/>
      <c r="E24" s="77"/>
      <c r="F24" s="620"/>
      <c r="G24" s="620"/>
      <c r="H24" s="61"/>
      <c r="I24" s="62"/>
      <c r="J24" s="61"/>
      <c r="K24" s="622" t="str">
        <f t="shared" si="0"/>
        <v/>
      </c>
      <c r="L24" s="622" t="str">
        <f>IF($G24="","",IF(OR('２.全体概要'!$C$15=1,'２.全体概要'!$C$15=2),INDEX($BG$15,MATCH($G24,$BF$15,-1)),IF('２.全体概要'!$C$15=3,INDEX($BG$14,MATCH($G24,$BF$14,-1)),INDEX($BG$13,MATCH($G24,$BF$13,-1)))))</f>
        <v/>
      </c>
      <c r="M24" s="622" t="str">
        <f t="shared" si="1"/>
        <v/>
      </c>
      <c r="N24" s="623">
        <f t="shared" si="2"/>
        <v>0</v>
      </c>
      <c r="O24" s="74"/>
      <c r="P24" s="61"/>
      <c r="Q24" s="56"/>
      <c r="R24" s="72"/>
      <c r="S24" s="56"/>
      <c r="T24" s="56"/>
      <c r="U24" s="74"/>
      <c r="V24" s="61"/>
      <c r="W24" s="56"/>
      <c r="X24" s="72"/>
      <c r="Y24" s="56"/>
      <c r="Z24" s="56"/>
      <c r="AA24" s="74"/>
      <c r="AB24" s="61"/>
      <c r="AC24" s="74"/>
      <c r="AD24" s="61"/>
      <c r="AE24" s="74"/>
      <c r="AF24" s="61"/>
      <c r="AG24" s="74"/>
      <c r="AH24" s="61"/>
      <c r="AI24" s="74"/>
      <c r="AJ24" s="61"/>
      <c r="AK24" s="74"/>
      <c r="AL24" s="64"/>
      <c r="AM24" s="74"/>
      <c r="AN24" s="64"/>
      <c r="AO24" s="74"/>
      <c r="AP24" s="66"/>
      <c r="AQ24" s="74"/>
      <c r="AR24" s="61"/>
      <c r="AS24" s="275"/>
      <c r="AT24" s="74"/>
      <c r="AU24" s="61"/>
      <c r="AV24" s="626" t="str">
        <f>IF(AU24="","",IF(AU24="A",'１０.パネルラジエーター設備費用算出シート'!$G$13,IF(AU24="B",'１０.パネルラジエーター設備費用算出シート'!$N$13,IF(AU24="C",'１０.パネルラジエーター設備費用算出シート'!$G$23,IF(AU24="D",'１０.パネルラジエーター設備費用算出シート'!$N$23,IF(AU24="E",'１０.パネルラジエーター設備費用算出シート'!$G$33,IF(AU24="F",'１０.パネルラジエーター設備費用算出シート'!$N$33,IF(AU24="G",'１０.パネルラジエーター設備費用算出シート'!$G$43,IF(AU24="H",'１０.パネルラジエーター設備費用算出シート'!$N$43,IF(AU24="I",'１０.パネルラジエーター設備費用算出シート'!$G$54,'１０.パネルラジエーター設備費用算出シート'!$N$54))))))))))</f>
        <v/>
      </c>
      <c r="AW24" s="74"/>
      <c r="AX24" s="64"/>
      <c r="AY24" s="627"/>
      <c r="AZ24" s="74"/>
      <c r="BA24" s="32"/>
      <c r="BB24" s="32"/>
      <c r="BC24" s="32"/>
      <c r="BD24" s="32"/>
      <c r="BE24" s="32"/>
      <c r="BF24" s="32"/>
      <c r="BG24" s="32"/>
      <c r="BH24" s="32"/>
      <c r="BI24" s="32"/>
      <c r="BJ24" s="32"/>
      <c r="BK24" s="32"/>
      <c r="BL24" s="32"/>
    </row>
    <row r="25" spans="1:64" s="13" customFormat="1">
      <c r="A25" s="76"/>
      <c r="B25" s="57">
        <v>13</v>
      </c>
      <c r="C25" s="87"/>
      <c r="D25" s="58"/>
      <c r="E25" s="77"/>
      <c r="F25" s="620"/>
      <c r="G25" s="620"/>
      <c r="H25" s="61"/>
      <c r="I25" s="62"/>
      <c r="J25" s="61"/>
      <c r="K25" s="622" t="str">
        <f t="shared" si="0"/>
        <v/>
      </c>
      <c r="L25" s="622" t="str">
        <f>IF($G25="","",IF(OR('２.全体概要'!$C$15=1,'２.全体概要'!$C$15=2),INDEX($BG$15,MATCH($G25,$BF$15,-1)),IF('２.全体概要'!$C$15=3,INDEX($BG$14,MATCH($G25,$BF$14,-1)),INDEX($BG$13,MATCH($G25,$BF$13,-1)))))</f>
        <v/>
      </c>
      <c r="M25" s="622" t="str">
        <f t="shared" si="1"/>
        <v/>
      </c>
      <c r="N25" s="623">
        <f t="shared" si="2"/>
        <v>0</v>
      </c>
      <c r="O25" s="74"/>
      <c r="P25" s="61"/>
      <c r="Q25" s="56"/>
      <c r="R25" s="72"/>
      <c r="S25" s="56"/>
      <c r="T25" s="56"/>
      <c r="U25" s="74"/>
      <c r="V25" s="61"/>
      <c r="W25" s="56"/>
      <c r="X25" s="72"/>
      <c r="Y25" s="56"/>
      <c r="Z25" s="56"/>
      <c r="AA25" s="74"/>
      <c r="AB25" s="61"/>
      <c r="AC25" s="74"/>
      <c r="AD25" s="61"/>
      <c r="AE25" s="74"/>
      <c r="AF25" s="61"/>
      <c r="AG25" s="74"/>
      <c r="AH25" s="61"/>
      <c r="AI25" s="74"/>
      <c r="AJ25" s="61"/>
      <c r="AK25" s="74"/>
      <c r="AL25" s="64"/>
      <c r="AM25" s="74"/>
      <c r="AN25" s="64"/>
      <c r="AO25" s="74"/>
      <c r="AP25" s="66"/>
      <c r="AQ25" s="74"/>
      <c r="AR25" s="61"/>
      <c r="AS25" s="275"/>
      <c r="AT25" s="74"/>
      <c r="AU25" s="61"/>
      <c r="AV25" s="626" t="str">
        <f>IF(AU25="","",IF(AU25="A",'１０.パネルラジエーター設備費用算出シート'!$G$13,IF(AU25="B",'１０.パネルラジエーター設備費用算出シート'!$N$13,IF(AU25="C",'１０.パネルラジエーター設備費用算出シート'!$G$23,IF(AU25="D",'１０.パネルラジエーター設備費用算出シート'!$N$23,IF(AU25="E",'１０.パネルラジエーター設備費用算出シート'!$G$33,IF(AU25="F",'１０.パネルラジエーター設備費用算出シート'!$N$33,IF(AU25="G",'１０.パネルラジエーター設備費用算出シート'!$G$43,IF(AU25="H",'１０.パネルラジエーター設備費用算出シート'!$N$43,IF(AU25="I",'１０.パネルラジエーター設備費用算出シート'!$G$54,'１０.パネルラジエーター設備費用算出シート'!$N$54))))))))))</f>
        <v/>
      </c>
      <c r="AW25" s="74"/>
      <c r="AX25" s="64"/>
      <c r="AY25" s="627"/>
      <c r="AZ25" s="74"/>
      <c r="BA25" s="32"/>
      <c r="BB25" s="32"/>
      <c r="BC25" s="32"/>
      <c r="BD25" s="32"/>
      <c r="BE25" s="32"/>
      <c r="BF25" s="32"/>
      <c r="BG25" s="32"/>
      <c r="BH25" s="32"/>
      <c r="BI25" s="32"/>
      <c r="BJ25" s="32"/>
      <c r="BK25" s="32"/>
      <c r="BL25" s="32"/>
    </row>
    <row r="26" spans="1:64" s="13" customFormat="1">
      <c r="A26" s="76"/>
      <c r="B26" s="57">
        <v>14</v>
      </c>
      <c r="C26" s="87"/>
      <c r="D26" s="58"/>
      <c r="E26" s="77"/>
      <c r="F26" s="620"/>
      <c r="G26" s="620"/>
      <c r="H26" s="61"/>
      <c r="I26" s="62"/>
      <c r="J26" s="61"/>
      <c r="K26" s="622" t="str">
        <f t="shared" si="0"/>
        <v/>
      </c>
      <c r="L26" s="622" t="str">
        <f>IF($G26="","",IF(OR('２.全体概要'!$C$15=1,'２.全体概要'!$C$15=2),INDEX($BG$15,MATCH($G26,$BF$15,-1)),IF('２.全体概要'!$C$15=3,INDEX($BG$14,MATCH($G26,$BF$14,-1)),INDEX($BG$13,MATCH($G26,$BF$13,-1)))))</f>
        <v/>
      </c>
      <c r="M26" s="622" t="str">
        <f t="shared" si="1"/>
        <v/>
      </c>
      <c r="N26" s="623">
        <f t="shared" si="2"/>
        <v>0</v>
      </c>
      <c r="O26" s="74"/>
      <c r="P26" s="61"/>
      <c r="Q26" s="56"/>
      <c r="R26" s="72"/>
      <c r="S26" s="56"/>
      <c r="T26" s="56"/>
      <c r="U26" s="74"/>
      <c r="V26" s="61"/>
      <c r="W26" s="56"/>
      <c r="X26" s="72"/>
      <c r="Y26" s="56"/>
      <c r="Z26" s="56"/>
      <c r="AA26" s="74"/>
      <c r="AB26" s="61"/>
      <c r="AC26" s="74"/>
      <c r="AD26" s="61"/>
      <c r="AE26" s="74"/>
      <c r="AF26" s="61"/>
      <c r="AG26" s="74"/>
      <c r="AH26" s="61"/>
      <c r="AI26" s="74"/>
      <c r="AJ26" s="61"/>
      <c r="AK26" s="74"/>
      <c r="AL26" s="64"/>
      <c r="AM26" s="74"/>
      <c r="AN26" s="64"/>
      <c r="AO26" s="74"/>
      <c r="AP26" s="66"/>
      <c r="AQ26" s="74"/>
      <c r="AR26" s="61"/>
      <c r="AS26" s="275"/>
      <c r="AT26" s="74"/>
      <c r="AU26" s="61"/>
      <c r="AV26" s="626" t="str">
        <f>IF(AU26="","",IF(AU26="A",'１０.パネルラジエーター設備費用算出シート'!$G$13,IF(AU26="B",'１０.パネルラジエーター設備費用算出シート'!$N$13,IF(AU26="C",'１０.パネルラジエーター設備費用算出シート'!$G$23,IF(AU26="D",'１０.パネルラジエーター設備費用算出シート'!$N$23,IF(AU26="E",'１０.パネルラジエーター設備費用算出シート'!$G$33,IF(AU26="F",'１０.パネルラジエーター設備費用算出シート'!$N$33,IF(AU26="G",'１０.パネルラジエーター設備費用算出シート'!$G$43,IF(AU26="H",'１０.パネルラジエーター設備費用算出シート'!$N$43,IF(AU26="I",'１０.パネルラジエーター設備費用算出シート'!$G$54,'１０.パネルラジエーター設備費用算出シート'!$N$54))))))))))</f>
        <v/>
      </c>
      <c r="AW26" s="74"/>
      <c r="AX26" s="64"/>
      <c r="AY26" s="627"/>
      <c r="AZ26" s="74"/>
      <c r="BA26" s="32"/>
      <c r="BB26" s="32"/>
      <c r="BC26" s="32"/>
      <c r="BD26" s="32"/>
      <c r="BE26" s="32"/>
      <c r="BF26" s="32"/>
      <c r="BG26" s="32"/>
      <c r="BH26" s="32"/>
      <c r="BI26" s="32"/>
      <c r="BJ26" s="32"/>
      <c r="BK26" s="32"/>
      <c r="BL26" s="32"/>
    </row>
    <row r="27" spans="1:64" s="13" customFormat="1">
      <c r="A27" s="76"/>
      <c r="B27" s="57">
        <v>15</v>
      </c>
      <c r="C27" s="87"/>
      <c r="D27" s="58"/>
      <c r="E27" s="77"/>
      <c r="F27" s="620"/>
      <c r="G27" s="620"/>
      <c r="H27" s="61"/>
      <c r="I27" s="62"/>
      <c r="J27" s="61"/>
      <c r="K27" s="622" t="str">
        <f t="shared" si="0"/>
        <v/>
      </c>
      <c r="L27" s="622" t="str">
        <f>IF($G27="","",IF(OR('２.全体概要'!$C$15=1,'２.全体概要'!$C$15=2),INDEX($BG$15,MATCH($G27,$BF$15,-1)),IF('２.全体概要'!$C$15=3,INDEX($BG$14,MATCH($G27,$BF$14,-1)),INDEX($BG$13,MATCH($G27,$BF$13,-1)))))</f>
        <v/>
      </c>
      <c r="M27" s="622" t="str">
        <f t="shared" si="1"/>
        <v/>
      </c>
      <c r="N27" s="623">
        <f t="shared" si="2"/>
        <v>0</v>
      </c>
      <c r="O27" s="74"/>
      <c r="P27" s="61"/>
      <c r="Q27" s="56"/>
      <c r="R27" s="72"/>
      <c r="S27" s="56"/>
      <c r="T27" s="56"/>
      <c r="U27" s="74"/>
      <c r="V27" s="61"/>
      <c r="W27" s="56"/>
      <c r="X27" s="72"/>
      <c r="Y27" s="56"/>
      <c r="Z27" s="56"/>
      <c r="AA27" s="74"/>
      <c r="AB27" s="61"/>
      <c r="AC27" s="74"/>
      <c r="AD27" s="61"/>
      <c r="AE27" s="74"/>
      <c r="AF27" s="61"/>
      <c r="AG27" s="74"/>
      <c r="AH27" s="61"/>
      <c r="AI27" s="74"/>
      <c r="AJ27" s="61"/>
      <c r="AK27" s="74"/>
      <c r="AL27" s="64"/>
      <c r="AM27" s="74"/>
      <c r="AN27" s="64"/>
      <c r="AO27" s="74"/>
      <c r="AP27" s="66"/>
      <c r="AQ27" s="74"/>
      <c r="AR27" s="61"/>
      <c r="AS27" s="275"/>
      <c r="AT27" s="74"/>
      <c r="AU27" s="61"/>
      <c r="AV27" s="626" t="str">
        <f>IF(AU27="","",IF(AU27="A",'１０.パネルラジエーター設備費用算出シート'!$G$13,IF(AU27="B",'１０.パネルラジエーター設備費用算出シート'!$N$13,IF(AU27="C",'１０.パネルラジエーター設備費用算出シート'!$G$23,IF(AU27="D",'１０.パネルラジエーター設備費用算出シート'!$N$23,IF(AU27="E",'１０.パネルラジエーター設備費用算出シート'!$G$33,IF(AU27="F",'１０.パネルラジエーター設備費用算出シート'!$N$33,IF(AU27="G",'１０.パネルラジエーター設備費用算出シート'!$G$43,IF(AU27="H",'１０.パネルラジエーター設備費用算出シート'!$N$43,IF(AU27="I",'１０.パネルラジエーター設備費用算出シート'!$G$54,'１０.パネルラジエーター設備費用算出シート'!$N$54))))))))))</f>
        <v/>
      </c>
      <c r="AW27" s="74"/>
      <c r="AX27" s="64"/>
      <c r="AY27" s="627"/>
      <c r="AZ27" s="74"/>
      <c r="BA27" s="32"/>
      <c r="BB27" s="32"/>
      <c r="BC27" s="32"/>
      <c r="BD27" s="32"/>
      <c r="BE27" s="32"/>
      <c r="BF27" s="32"/>
      <c r="BG27" s="32"/>
      <c r="BH27" s="32"/>
      <c r="BI27" s="32"/>
      <c r="BJ27" s="32"/>
      <c r="BK27" s="32"/>
      <c r="BL27" s="32"/>
    </row>
    <row r="28" spans="1:64" s="13" customFormat="1">
      <c r="A28" s="76"/>
      <c r="B28" s="57">
        <v>16</v>
      </c>
      <c r="C28" s="87"/>
      <c r="D28" s="58"/>
      <c r="E28" s="77"/>
      <c r="F28" s="620"/>
      <c r="G28" s="620"/>
      <c r="H28" s="61"/>
      <c r="I28" s="62"/>
      <c r="J28" s="61"/>
      <c r="K28" s="622" t="str">
        <f t="shared" si="0"/>
        <v/>
      </c>
      <c r="L28" s="622" t="str">
        <f>IF($G28="","",IF(OR('２.全体概要'!$C$15=1,'２.全体概要'!$C$15=2),INDEX($BG$15,MATCH($G28,$BF$15,-1)),IF('２.全体概要'!$C$15=3,INDEX($BG$14,MATCH($G28,$BF$14,-1)),INDEX($BG$13,MATCH($G28,$BF$13,-1)))))</f>
        <v/>
      </c>
      <c r="M28" s="622" t="str">
        <f t="shared" si="1"/>
        <v/>
      </c>
      <c r="N28" s="623">
        <f t="shared" si="2"/>
        <v>0</v>
      </c>
      <c r="O28" s="74"/>
      <c r="P28" s="61"/>
      <c r="Q28" s="56"/>
      <c r="R28" s="72"/>
      <c r="S28" s="56"/>
      <c r="T28" s="56"/>
      <c r="U28" s="74"/>
      <c r="V28" s="61"/>
      <c r="W28" s="56"/>
      <c r="X28" s="72"/>
      <c r="Y28" s="56"/>
      <c r="Z28" s="56"/>
      <c r="AA28" s="74"/>
      <c r="AB28" s="61"/>
      <c r="AC28" s="74"/>
      <c r="AD28" s="61"/>
      <c r="AE28" s="74"/>
      <c r="AF28" s="61"/>
      <c r="AG28" s="74"/>
      <c r="AH28" s="61"/>
      <c r="AI28" s="74"/>
      <c r="AJ28" s="61"/>
      <c r="AK28" s="74"/>
      <c r="AL28" s="64"/>
      <c r="AM28" s="74"/>
      <c r="AN28" s="64"/>
      <c r="AO28" s="74"/>
      <c r="AP28" s="66"/>
      <c r="AQ28" s="74"/>
      <c r="AR28" s="61"/>
      <c r="AS28" s="275"/>
      <c r="AT28" s="74"/>
      <c r="AU28" s="61"/>
      <c r="AV28" s="626" t="str">
        <f>IF(AU28="","",IF(AU28="A",'１０.パネルラジエーター設備費用算出シート'!$G$13,IF(AU28="B",'１０.パネルラジエーター設備費用算出シート'!$N$13,IF(AU28="C",'１０.パネルラジエーター設備費用算出シート'!$G$23,IF(AU28="D",'１０.パネルラジエーター設備費用算出シート'!$N$23,IF(AU28="E",'１０.パネルラジエーター設備費用算出シート'!$G$33,IF(AU28="F",'１０.パネルラジエーター設備費用算出シート'!$N$33,IF(AU28="G",'１０.パネルラジエーター設備費用算出シート'!$G$43,IF(AU28="H",'１０.パネルラジエーター設備費用算出シート'!$N$43,IF(AU28="I",'１０.パネルラジエーター設備費用算出シート'!$G$54,'１０.パネルラジエーター設備費用算出シート'!$N$54))))))))))</f>
        <v/>
      </c>
      <c r="AW28" s="74"/>
      <c r="AX28" s="64"/>
      <c r="AY28" s="627"/>
      <c r="AZ28" s="74"/>
      <c r="BA28" s="32"/>
      <c r="BB28" s="32"/>
      <c r="BC28" s="32"/>
      <c r="BD28" s="32"/>
      <c r="BE28" s="32"/>
      <c r="BF28" s="32"/>
      <c r="BG28" s="32"/>
      <c r="BH28" s="32"/>
      <c r="BI28" s="32"/>
      <c r="BJ28" s="32"/>
      <c r="BK28" s="32"/>
      <c r="BL28" s="32"/>
    </row>
    <row r="29" spans="1:64" s="13" customFormat="1">
      <c r="A29" s="76"/>
      <c r="B29" s="57">
        <v>17</v>
      </c>
      <c r="C29" s="87"/>
      <c r="D29" s="58"/>
      <c r="E29" s="77"/>
      <c r="F29" s="620"/>
      <c r="G29" s="620"/>
      <c r="H29" s="61"/>
      <c r="I29" s="62"/>
      <c r="J29" s="61"/>
      <c r="K29" s="622" t="str">
        <f t="shared" si="0"/>
        <v/>
      </c>
      <c r="L29" s="622" t="str">
        <f>IF($G29="","",IF(OR('２.全体概要'!$C$15=1,'２.全体概要'!$C$15=2),INDEX($BG$15,MATCH($G29,$BF$15,-1)),IF('２.全体概要'!$C$15=3,INDEX($BG$14,MATCH($G29,$BF$14,-1)),INDEX($BG$13,MATCH($G29,$BF$13,-1)))))</f>
        <v/>
      </c>
      <c r="M29" s="622" t="str">
        <f t="shared" si="1"/>
        <v/>
      </c>
      <c r="N29" s="623">
        <f t="shared" si="2"/>
        <v>0</v>
      </c>
      <c r="O29" s="74"/>
      <c r="P29" s="61"/>
      <c r="Q29" s="56"/>
      <c r="R29" s="72"/>
      <c r="S29" s="56"/>
      <c r="T29" s="56"/>
      <c r="U29" s="74"/>
      <c r="V29" s="61"/>
      <c r="W29" s="56"/>
      <c r="X29" s="72"/>
      <c r="Y29" s="56"/>
      <c r="Z29" s="56"/>
      <c r="AA29" s="74"/>
      <c r="AB29" s="61"/>
      <c r="AC29" s="74"/>
      <c r="AD29" s="61"/>
      <c r="AE29" s="74"/>
      <c r="AF29" s="61"/>
      <c r="AG29" s="74"/>
      <c r="AH29" s="61"/>
      <c r="AI29" s="74"/>
      <c r="AJ29" s="61"/>
      <c r="AK29" s="74"/>
      <c r="AL29" s="64"/>
      <c r="AM29" s="74"/>
      <c r="AN29" s="64"/>
      <c r="AO29" s="74"/>
      <c r="AP29" s="66"/>
      <c r="AQ29" s="74"/>
      <c r="AR29" s="61"/>
      <c r="AS29" s="275"/>
      <c r="AT29" s="74"/>
      <c r="AU29" s="61"/>
      <c r="AV29" s="626" t="str">
        <f>IF(AU29="","",IF(AU29="A",'１０.パネルラジエーター設備費用算出シート'!$G$13,IF(AU29="B",'１０.パネルラジエーター設備費用算出シート'!$N$13,IF(AU29="C",'１０.パネルラジエーター設備費用算出シート'!$G$23,IF(AU29="D",'１０.パネルラジエーター設備費用算出シート'!$N$23,IF(AU29="E",'１０.パネルラジエーター設備費用算出シート'!$G$33,IF(AU29="F",'１０.パネルラジエーター設備費用算出シート'!$N$33,IF(AU29="G",'１０.パネルラジエーター設備費用算出シート'!$G$43,IF(AU29="H",'１０.パネルラジエーター設備費用算出シート'!$N$43,IF(AU29="I",'１０.パネルラジエーター設備費用算出シート'!$G$54,'１０.パネルラジエーター設備費用算出シート'!$N$54))))))))))</f>
        <v/>
      </c>
      <c r="AW29" s="74"/>
      <c r="AX29" s="64"/>
      <c r="AY29" s="627"/>
      <c r="AZ29" s="74"/>
      <c r="BA29" s="32"/>
      <c r="BB29" s="32"/>
      <c r="BC29" s="32"/>
      <c r="BD29" s="32"/>
      <c r="BE29" s="32"/>
      <c r="BF29" s="32"/>
      <c r="BG29" s="32"/>
      <c r="BH29" s="32"/>
      <c r="BI29" s="32"/>
      <c r="BJ29" s="32"/>
      <c r="BK29" s="32"/>
      <c r="BL29" s="32"/>
    </row>
    <row r="30" spans="1:64" s="13" customFormat="1">
      <c r="A30" s="76"/>
      <c r="B30" s="57">
        <v>18</v>
      </c>
      <c r="C30" s="87"/>
      <c r="D30" s="58"/>
      <c r="E30" s="77"/>
      <c r="F30" s="620"/>
      <c r="G30" s="620"/>
      <c r="H30" s="61"/>
      <c r="I30" s="62"/>
      <c r="J30" s="61"/>
      <c r="K30" s="622" t="str">
        <f t="shared" si="0"/>
        <v/>
      </c>
      <c r="L30" s="622" t="str">
        <f>IF($G30="","",IF(OR('２.全体概要'!$C$15=1,'２.全体概要'!$C$15=2),INDEX($BG$15,MATCH($G30,$BF$15,-1)),IF('２.全体概要'!$C$15=3,INDEX($BG$14,MATCH($G30,$BF$14,-1)),INDEX($BG$13,MATCH($G30,$BF$13,-1)))))</f>
        <v/>
      </c>
      <c r="M30" s="622" t="str">
        <f t="shared" si="1"/>
        <v/>
      </c>
      <c r="N30" s="623">
        <f t="shared" si="2"/>
        <v>0</v>
      </c>
      <c r="O30" s="74"/>
      <c r="P30" s="61"/>
      <c r="Q30" s="56"/>
      <c r="R30" s="72"/>
      <c r="S30" s="56"/>
      <c r="T30" s="56"/>
      <c r="U30" s="74"/>
      <c r="V30" s="61"/>
      <c r="W30" s="56"/>
      <c r="X30" s="72"/>
      <c r="Y30" s="56"/>
      <c r="Z30" s="56"/>
      <c r="AA30" s="74"/>
      <c r="AB30" s="61"/>
      <c r="AC30" s="74"/>
      <c r="AD30" s="61"/>
      <c r="AE30" s="74"/>
      <c r="AF30" s="61"/>
      <c r="AG30" s="74"/>
      <c r="AH30" s="61"/>
      <c r="AI30" s="74"/>
      <c r="AJ30" s="61"/>
      <c r="AK30" s="74"/>
      <c r="AL30" s="64"/>
      <c r="AM30" s="74"/>
      <c r="AN30" s="64"/>
      <c r="AO30" s="74"/>
      <c r="AP30" s="66"/>
      <c r="AQ30" s="74"/>
      <c r="AR30" s="61"/>
      <c r="AS30" s="275"/>
      <c r="AT30" s="74"/>
      <c r="AU30" s="61"/>
      <c r="AV30" s="626" t="str">
        <f>IF(AU30="","",IF(AU30="A",'１０.パネルラジエーター設備費用算出シート'!$G$13,IF(AU30="B",'１０.パネルラジエーター設備費用算出シート'!$N$13,IF(AU30="C",'１０.パネルラジエーター設備費用算出シート'!$G$23,IF(AU30="D",'１０.パネルラジエーター設備費用算出シート'!$N$23,IF(AU30="E",'１０.パネルラジエーター設備費用算出シート'!$G$33,IF(AU30="F",'１０.パネルラジエーター設備費用算出シート'!$N$33,IF(AU30="G",'１０.パネルラジエーター設備費用算出シート'!$G$43,IF(AU30="H",'１０.パネルラジエーター設備費用算出シート'!$N$43,IF(AU30="I",'１０.パネルラジエーター設備費用算出シート'!$G$54,'１０.パネルラジエーター設備費用算出シート'!$N$54))))))))))</f>
        <v/>
      </c>
      <c r="AW30" s="74"/>
      <c r="AX30" s="64"/>
      <c r="AY30" s="627"/>
      <c r="AZ30" s="74"/>
      <c r="BA30" s="32"/>
      <c r="BB30" s="32"/>
      <c r="BC30" s="32"/>
      <c r="BD30" s="32"/>
      <c r="BE30" s="32"/>
      <c r="BF30" s="32"/>
      <c r="BG30" s="32"/>
      <c r="BH30" s="32"/>
      <c r="BI30" s="32"/>
      <c r="BJ30" s="32"/>
      <c r="BK30" s="32"/>
      <c r="BL30" s="32"/>
    </row>
    <row r="31" spans="1:64" s="13" customFormat="1">
      <c r="A31" s="76"/>
      <c r="B31" s="57">
        <v>19</v>
      </c>
      <c r="C31" s="87"/>
      <c r="D31" s="58"/>
      <c r="E31" s="77"/>
      <c r="F31" s="620"/>
      <c r="G31" s="620"/>
      <c r="H31" s="61"/>
      <c r="I31" s="62"/>
      <c r="J31" s="61"/>
      <c r="K31" s="622" t="str">
        <f t="shared" si="0"/>
        <v/>
      </c>
      <c r="L31" s="622" t="str">
        <f>IF($G31="","",IF(OR('２.全体概要'!$C$15=1,'２.全体概要'!$C$15=2),INDEX($BG$15,MATCH($G31,$BF$15,-1)),IF('２.全体概要'!$C$15=3,INDEX($BG$14,MATCH($G31,$BF$14,-1)),INDEX($BG$13,MATCH($G31,$BF$13,-1)))))</f>
        <v/>
      </c>
      <c r="M31" s="622" t="str">
        <f t="shared" si="1"/>
        <v/>
      </c>
      <c r="N31" s="623">
        <f t="shared" si="2"/>
        <v>0</v>
      </c>
      <c r="O31" s="74"/>
      <c r="P31" s="61"/>
      <c r="Q31" s="56"/>
      <c r="R31" s="72"/>
      <c r="S31" s="56"/>
      <c r="T31" s="56"/>
      <c r="U31" s="74"/>
      <c r="V31" s="61"/>
      <c r="W31" s="56"/>
      <c r="X31" s="72"/>
      <c r="Y31" s="56"/>
      <c r="Z31" s="56"/>
      <c r="AA31" s="74"/>
      <c r="AB31" s="61"/>
      <c r="AC31" s="74"/>
      <c r="AD31" s="61"/>
      <c r="AE31" s="74"/>
      <c r="AF31" s="61"/>
      <c r="AG31" s="74"/>
      <c r="AH31" s="61"/>
      <c r="AI31" s="74"/>
      <c r="AJ31" s="61"/>
      <c r="AK31" s="74"/>
      <c r="AL31" s="64"/>
      <c r="AM31" s="74"/>
      <c r="AN31" s="64"/>
      <c r="AO31" s="74"/>
      <c r="AP31" s="66"/>
      <c r="AQ31" s="74"/>
      <c r="AR31" s="61"/>
      <c r="AS31" s="275"/>
      <c r="AT31" s="74"/>
      <c r="AU31" s="61"/>
      <c r="AV31" s="626" t="str">
        <f>IF(AU31="","",IF(AU31="A",'１０.パネルラジエーター設備費用算出シート'!$G$13,IF(AU31="B",'１０.パネルラジエーター設備費用算出シート'!$N$13,IF(AU31="C",'１０.パネルラジエーター設備費用算出シート'!$G$23,IF(AU31="D",'１０.パネルラジエーター設備費用算出シート'!$N$23,IF(AU31="E",'１０.パネルラジエーター設備費用算出シート'!$G$33,IF(AU31="F",'１０.パネルラジエーター設備費用算出シート'!$N$33,IF(AU31="G",'１０.パネルラジエーター設備費用算出シート'!$G$43,IF(AU31="H",'１０.パネルラジエーター設備費用算出シート'!$N$43,IF(AU31="I",'１０.パネルラジエーター設備費用算出シート'!$G$54,'１０.パネルラジエーター設備費用算出シート'!$N$54))))))))))</f>
        <v/>
      </c>
      <c r="AW31" s="74"/>
      <c r="AX31" s="64"/>
      <c r="AY31" s="627"/>
      <c r="AZ31" s="74"/>
      <c r="BA31" s="32"/>
      <c r="BB31" s="32"/>
      <c r="BC31" s="32"/>
      <c r="BD31" s="32"/>
      <c r="BE31" s="32"/>
      <c r="BF31" s="32"/>
      <c r="BG31" s="32"/>
      <c r="BH31" s="32"/>
      <c r="BI31" s="32"/>
      <c r="BJ31" s="32"/>
      <c r="BK31" s="32"/>
      <c r="BL31" s="32"/>
    </row>
    <row r="32" spans="1:64" s="13" customFormat="1">
      <c r="A32" s="76"/>
      <c r="B32" s="57">
        <v>20</v>
      </c>
      <c r="C32" s="87"/>
      <c r="D32" s="58"/>
      <c r="E32" s="77"/>
      <c r="F32" s="620"/>
      <c r="G32" s="620"/>
      <c r="H32" s="61"/>
      <c r="I32" s="62"/>
      <c r="J32" s="61"/>
      <c r="K32" s="622" t="str">
        <f t="shared" si="0"/>
        <v/>
      </c>
      <c r="L32" s="622" t="str">
        <f>IF($G32="","",IF(OR('２.全体概要'!$C$15=1,'２.全体概要'!$C$15=2),INDEX($BG$15,MATCH($G32,$BF$15,-1)),IF('２.全体概要'!$C$15=3,INDEX($BG$14,MATCH($G32,$BF$14,-1)),INDEX($BG$13,MATCH($G32,$BF$13,-1)))))</f>
        <v/>
      </c>
      <c r="M32" s="622" t="str">
        <f t="shared" si="1"/>
        <v/>
      </c>
      <c r="N32" s="623">
        <f t="shared" si="2"/>
        <v>0</v>
      </c>
      <c r="O32" s="74"/>
      <c r="P32" s="61"/>
      <c r="Q32" s="56"/>
      <c r="R32" s="72"/>
      <c r="S32" s="56"/>
      <c r="T32" s="56"/>
      <c r="U32" s="74"/>
      <c r="V32" s="61"/>
      <c r="W32" s="56"/>
      <c r="X32" s="72"/>
      <c r="Y32" s="56"/>
      <c r="Z32" s="56"/>
      <c r="AA32" s="74"/>
      <c r="AB32" s="61"/>
      <c r="AC32" s="74"/>
      <c r="AD32" s="61"/>
      <c r="AE32" s="74"/>
      <c r="AF32" s="61"/>
      <c r="AG32" s="74"/>
      <c r="AH32" s="61"/>
      <c r="AI32" s="74"/>
      <c r="AJ32" s="61"/>
      <c r="AK32" s="74"/>
      <c r="AL32" s="64"/>
      <c r="AM32" s="74"/>
      <c r="AN32" s="64"/>
      <c r="AO32" s="74"/>
      <c r="AP32" s="66"/>
      <c r="AQ32" s="74"/>
      <c r="AR32" s="61"/>
      <c r="AS32" s="275"/>
      <c r="AT32" s="74"/>
      <c r="AU32" s="61"/>
      <c r="AV32" s="626" t="str">
        <f>IF(AU32="","",IF(AU32="A",'１０.パネルラジエーター設備費用算出シート'!$G$13,IF(AU32="B",'１０.パネルラジエーター設備費用算出シート'!$N$13,IF(AU32="C",'１０.パネルラジエーター設備費用算出シート'!$G$23,IF(AU32="D",'１０.パネルラジエーター設備費用算出シート'!$N$23,IF(AU32="E",'１０.パネルラジエーター設備費用算出シート'!$G$33,IF(AU32="F",'１０.パネルラジエーター設備費用算出シート'!$N$33,IF(AU32="G",'１０.パネルラジエーター設備費用算出シート'!$G$43,IF(AU32="H",'１０.パネルラジエーター設備費用算出シート'!$N$43,IF(AU32="I",'１０.パネルラジエーター設備費用算出シート'!$G$54,'１０.パネルラジエーター設備費用算出シート'!$N$54))))))))))</f>
        <v/>
      </c>
      <c r="AW32" s="74"/>
      <c r="AX32" s="64"/>
      <c r="AY32" s="627"/>
      <c r="AZ32" s="74"/>
      <c r="BA32" s="32"/>
      <c r="BB32" s="32"/>
      <c r="BC32" s="32"/>
      <c r="BD32" s="32"/>
      <c r="BE32" s="32"/>
      <c r="BF32" s="32"/>
      <c r="BG32" s="32"/>
      <c r="BH32" s="32"/>
      <c r="BI32" s="32"/>
      <c r="BJ32" s="32"/>
      <c r="BK32" s="32"/>
      <c r="BL32" s="32"/>
    </row>
    <row r="33" spans="1:64" s="13" customFormat="1">
      <c r="A33" s="76"/>
      <c r="B33" s="57">
        <v>21</v>
      </c>
      <c r="C33" s="87"/>
      <c r="D33" s="58"/>
      <c r="E33" s="77"/>
      <c r="F33" s="620"/>
      <c r="G33" s="620"/>
      <c r="H33" s="61"/>
      <c r="I33" s="62"/>
      <c r="J33" s="61"/>
      <c r="K33" s="622" t="str">
        <f t="shared" si="0"/>
        <v/>
      </c>
      <c r="L33" s="622" t="str">
        <f>IF($G33="","",IF(OR('２.全体概要'!$C$15=1,'２.全体概要'!$C$15=2),INDEX($BG$15,MATCH($G33,$BF$15,-1)),IF('２.全体概要'!$C$15=3,INDEX($BG$14,MATCH($G33,$BF$14,-1)),INDEX($BG$13,MATCH($G33,$BF$13,-1)))))</f>
        <v/>
      </c>
      <c r="M33" s="622" t="str">
        <f t="shared" si="1"/>
        <v/>
      </c>
      <c r="N33" s="623">
        <f t="shared" si="2"/>
        <v>0</v>
      </c>
      <c r="O33" s="74"/>
      <c r="P33" s="61"/>
      <c r="Q33" s="56"/>
      <c r="R33" s="72"/>
      <c r="S33" s="56"/>
      <c r="T33" s="56"/>
      <c r="U33" s="74"/>
      <c r="V33" s="61"/>
      <c r="W33" s="56"/>
      <c r="X33" s="72"/>
      <c r="Y33" s="56"/>
      <c r="Z33" s="56"/>
      <c r="AA33" s="74"/>
      <c r="AB33" s="61"/>
      <c r="AC33" s="74"/>
      <c r="AD33" s="61"/>
      <c r="AE33" s="74"/>
      <c r="AF33" s="61"/>
      <c r="AG33" s="74"/>
      <c r="AH33" s="61"/>
      <c r="AI33" s="74"/>
      <c r="AJ33" s="61"/>
      <c r="AK33" s="74"/>
      <c r="AL33" s="64"/>
      <c r="AM33" s="74"/>
      <c r="AN33" s="64"/>
      <c r="AO33" s="74"/>
      <c r="AP33" s="66"/>
      <c r="AQ33" s="74"/>
      <c r="AR33" s="61"/>
      <c r="AS33" s="275"/>
      <c r="AT33" s="74"/>
      <c r="AU33" s="61"/>
      <c r="AV33" s="626" t="str">
        <f>IF(AU33="","",IF(AU33="A",'１０.パネルラジエーター設備費用算出シート'!$G$13,IF(AU33="B",'１０.パネルラジエーター設備費用算出シート'!$N$13,IF(AU33="C",'１０.パネルラジエーター設備費用算出シート'!$G$23,IF(AU33="D",'１０.パネルラジエーター設備費用算出シート'!$N$23,IF(AU33="E",'１０.パネルラジエーター設備費用算出シート'!$G$33,IF(AU33="F",'１０.パネルラジエーター設備費用算出シート'!$N$33,IF(AU33="G",'１０.パネルラジエーター設備費用算出シート'!$G$43,IF(AU33="H",'１０.パネルラジエーター設備費用算出シート'!$N$43,IF(AU33="I",'１０.パネルラジエーター設備費用算出シート'!$G$54,'１０.パネルラジエーター設備費用算出シート'!$N$54))))))))))</f>
        <v/>
      </c>
      <c r="AW33" s="74"/>
      <c r="AX33" s="64"/>
      <c r="AY33" s="627"/>
      <c r="AZ33" s="74"/>
      <c r="BA33" s="32"/>
      <c r="BB33" s="32"/>
      <c r="BC33" s="32"/>
      <c r="BD33" s="32"/>
      <c r="BE33" s="32"/>
      <c r="BF33" s="32"/>
      <c r="BG33" s="32"/>
      <c r="BH33" s="32"/>
      <c r="BI33" s="32"/>
      <c r="BJ33" s="32"/>
      <c r="BK33" s="32"/>
      <c r="BL33" s="32"/>
    </row>
    <row r="34" spans="1:64" s="13" customFormat="1">
      <c r="A34" s="76"/>
      <c r="B34" s="57">
        <v>22</v>
      </c>
      <c r="C34" s="87"/>
      <c r="D34" s="58"/>
      <c r="E34" s="77"/>
      <c r="F34" s="620"/>
      <c r="G34" s="620"/>
      <c r="H34" s="61"/>
      <c r="I34" s="62"/>
      <c r="J34" s="61"/>
      <c r="K34" s="622" t="str">
        <f t="shared" si="0"/>
        <v/>
      </c>
      <c r="L34" s="622" t="str">
        <f>IF($G34="","",IF(OR('２.全体概要'!$C$15=1,'２.全体概要'!$C$15=2),INDEX($BG$15,MATCH($G34,$BF$15,-1)),IF('２.全体概要'!$C$15=3,INDEX($BG$14,MATCH($G34,$BF$14,-1)),INDEX($BG$13,MATCH($G34,$BF$13,-1)))))</f>
        <v/>
      </c>
      <c r="M34" s="622" t="str">
        <f t="shared" si="1"/>
        <v/>
      </c>
      <c r="N34" s="623">
        <f t="shared" si="2"/>
        <v>0</v>
      </c>
      <c r="O34" s="74"/>
      <c r="P34" s="61"/>
      <c r="Q34" s="56"/>
      <c r="R34" s="72"/>
      <c r="S34" s="56"/>
      <c r="T34" s="56"/>
      <c r="U34" s="74"/>
      <c r="V34" s="61"/>
      <c r="W34" s="56"/>
      <c r="X34" s="72"/>
      <c r="Y34" s="56"/>
      <c r="Z34" s="56"/>
      <c r="AA34" s="74"/>
      <c r="AB34" s="61"/>
      <c r="AC34" s="74"/>
      <c r="AD34" s="61"/>
      <c r="AE34" s="74"/>
      <c r="AF34" s="61"/>
      <c r="AG34" s="74"/>
      <c r="AH34" s="61"/>
      <c r="AI34" s="74"/>
      <c r="AJ34" s="61"/>
      <c r="AK34" s="74"/>
      <c r="AL34" s="64"/>
      <c r="AM34" s="74"/>
      <c r="AN34" s="64"/>
      <c r="AO34" s="74"/>
      <c r="AP34" s="66"/>
      <c r="AQ34" s="74"/>
      <c r="AR34" s="61"/>
      <c r="AS34" s="275"/>
      <c r="AT34" s="74"/>
      <c r="AU34" s="61"/>
      <c r="AV34" s="626" t="str">
        <f>IF(AU34="","",IF(AU34="A",'１０.パネルラジエーター設備費用算出シート'!$G$13,IF(AU34="B",'１０.パネルラジエーター設備費用算出シート'!$N$13,IF(AU34="C",'１０.パネルラジエーター設備費用算出シート'!$G$23,IF(AU34="D",'１０.パネルラジエーター設備費用算出シート'!$N$23,IF(AU34="E",'１０.パネルラジエーター設備費用算出シート'!$G$33,IF(AU34="F",'１０.パネルラジエーター設備費用算出シート'!$N$33,IF(AU34="G",'１０.パネルラジエーター設備費用算出シート'!$G$43,IF(AU34="H",'１０.パネルラジエーター設備費用算出シート'!$N$43,IF(AU34="I",'１０.パネルラジエーター設備費用算出シート'!$G$54,'１０.パネルラジエーター設備費用算出シート'!$N$54))))))))))</f>
        <v/>
      </c>
      <c r="AW34" s="74"/>
      <c r="AX34" s="64"/>
      <c r="AY34" s="627"/>
      <c r="AZ34" s="74"/>
      <c r="BA34" s="32"/>
      <c r="BB34" s="32"/>
      <c r="BC34" s="32"/>
      <c r="BD34" s="32"/>
      <c r="BE34" s="32"/>
      <c r="BF34" s="32"/>
      <c r="BG34" s="32"/>
      <c r="BH34" s="32"/>
      <c r="BI34" s="32"/>
      <c r="BJ34" s="32"/>
      <c r="BK34" s="32"/>
      <c r="BL34" s="32"/>
    </row>
    <row r="35" spans="1:64" s="33" customFormat="1">
      <c r="A35" s="76"/>
      <c r="B35" s="57">
        <v>23</v>
      </c>
      <c r="C35" s="87"/>
      <c r="D35" s="58"/>
      <c r="E35" s="77"/>
      <c r="F35" s="620"/>
      <c r="G35" s="620"/>
      <c r="H35" s="61"/>
      <c r="I35" s="62"/>
      <c r="J35" s="61"/>
      <c r="K35" s="622" t="str">
        <f t="shared" si="0"/>
        <v/>
      </c>
      <c r="L35" s="622" t="str">
        <f>IF($G35="","",IF(OR('２.全体概要'!$C$15=1,'２.全体概要'!$C$15=2),INDEX($BG$15,MATCH($G35,$BF$15,-1)),IF('２.全体概要'!$C$15=3,INDEX($BG$14,MATCH($G35,$BF$14,-1)),INDEX($BG$13,MATCH($G35,$BF$13,-1)))))</f>
        <v/>
      </c>
      <c r="M35" s="622" t="str">
        <f t="shared" si="1"/>
        <v/>
      </c>
      <c r="N35" s="623">
        <f t="shared" si="2"/>
        <v>0</v>
      </c>
      <c r="O35" s="74"/>
      <c r="P35" s="61"/>
      <c r="Q35" s="56"/>
      <c r="R35" s="72"/>
      <c r="S35" s="56"/>
      <c r="T35" s="56"/>
      <c r="U35" s="74"/>
      <c r="V35" s="61"/>
      <c r="W35" s="56"/>
      <c r="X35" s="72"/>
      <c r="Y35" s="56"/>
      <c r="Z35" s="56"/>
      <c r="AA35" s="74"/>
      <c r="AB35" s="61"/>
      <c r="AC35" s="74"/>
      <c r="AD35" s="61"/>
      <c r="AE35" s="74"/>
      <c r="AF35" s="61"/>
      <c r="AG35" s="74"/>
      <c r="AH35" s="61"/>
      <c r="AI35" s="74"/>
      <c r="AJ35" s="61"/>
      <c r="AK35" s="74"/>
      <c r="AL35" s="64"/>
      <c r="AM35" s="74"/>
      <c r="AN35" s="64"/>
      <c r="AO35" s="74"/>
      <c r="AP35" s="66"/>
      <c r="AQ35" s="74"/>
      <c r="AR35" s="61"/>
      <c r="AS35" s="275"/>
      <c r="AT35" s="74"/>
      <c r="AU35" s="61"/>
      <c r="AV35" s="626" t="str">
        <f>IF(AU35="","",IF(AU35="A",'１０.パネルラジエーター設備費用算出シート'!$G$13,IF(AU35="B",'１０.パネルラジエーター設備費用算出シート'!$N$13,IF(AU35="C",'１０.パネルラジエーター設備費用算出シート'!$G$23,IF(AU35="D",'１０.パネルラジエーター設備費用算出シート'!$N$23,IF(AU35="E",'１０.パネルラジエーター設備費用算出シート'!$G$33,IF(AU35="F",'１０.パネルラジエーター設備費用算出シート'!$N$33,IF(AU35="G",'１０.パネルラジエーター設備費用算出シート'!$G$43,IF(AU35="H",'１０.パネルラジエーター設備費用算出シート'!$N$43,IF(AU35="I",'１０.パネルラジエーター設備費用算出シート'!$G$54,'１０.パネルラジエーター設備費用算出シート'!$N$54))))))))))</f>
        <v/>
      </c>
      <c r="AW35" s="74"/>
      <c r="AX35" s="64"/>
      <c r="AY35" s="627"/>
      <c r="AZ35" s="74"/>
      <c r="BA35" s="32"/>
      <c r="BB35" s="32"/>
      <c r="BC35" s="32"/>
      <c r="BD35" s="32"/>
      <c r="BE35" s="32"/>
      <c r="BF35" s="32"/>
      <c r="BG35" s="32"/>
      <c r="BH35" s="32"/>
      <c r="BI35" s="32"/>
      <c r="BJ35" s="32"/>
      <c r="BK35" s="32"/>
      <c r="BL35" s="32"/>
    </row>
    <row r="36" spans="1:64" s="33" customFormat="1">
      <c r="A36" s="76"/>
      <c r="B36" s="57">
        <v>24</v>
      </c>
      <c r="C36" s="87"/>
      <c r="D36" s="58"/>
      <c r="E36" s="77"/>
      <c r="F36" s="620"/>
      <c r="G36" s="620"/>
      <c r="H36" s="61"/>
      <c r="I36" s="62"/>
      <c r="J36" s="61"/>
      <c r="K36" s="622" t="str">
        <f t="shared" si="0"/>
        <v/>
      </c>
      <c r="L36" s="622" t="str">
        <f>IF($G36="","",IF(OR('２.全体概要'!$C$15=1,'２.全体概要'!$C$15=2),INDEX($BG$15,MATCH($G36,$BF$15,-1)),IF('２.全体概要'!$C$15=3,INDEX($BG$14,MATCH($G36,$BF$14,-1)),INDEX($BG$13,MATCH($G36,$BF$13,-1)))))</f>
        <v/>
      </c>
      <c r="M36" s="622" t="str">
        <f t="shared" si="1"/>
        <v/>
      </c>
      <c r="N36" s="623">
        <f t="shared" si="2"/>
        <v>0</v>
      </c>
      <c r="O36" s="74"/>
      <c r="P36" s="61"/>
      <c r="Q36" s="56"/>
      <c r="R36" s="72"/>
      <c r="S36" s="56"/>
      <c r="T36" s="56"/>
      <c r="U36" s="74"/>
      <c r="V36" s="61"/>
      <c r="W36" s="56"/>
      <c r="X36" s="72"/>
      <c r="Y36" s="56"/>
      <c r="Z36" s="56"/>
      <c r="AA36" s="74"/>
      <c r="AB36" s="61"/>
      <c r="AC36" s="74"/>
      <c r="AD36" s="61"/>
      <c r="AE36" s="74"/>
      <c r="AF36" s="61"/>
      <c r="AG36" s="74"/>
      <c r="AH36" s="61"/>
      <c r="AI36" s="74"/>
      <c r="AJ36" s="61"/>
      <c r="AK36" s="74"/>
      <c r="AL36" s="64"/>
      <c r="AM36" s="74"/>
      <c r="AN36" s="64"/>
      <c r="AO36" s="74"/>
      <c r="AP36" s="66"/>
      <c r="AQ36" s="74"/>
      <c r="AR36" s="61"/>
      <c r="AS36" s="275"/>
      <c r="AT36" s="74"/>
      <c r="AU36" s="61"/>
      <c r="AV36" s="626" t="str">
        <f>IF(AU36="","",IF(AU36="A",'１０.パネルラジエーター設備費用算出シート'!$G$13,IF(AU36="B",'１０.パネルラジエーター設備費用算出シート'!$N$13,IF(AU36="C",'１０.パネルラジエーター設備費用算出シート'!$G$23,IF(AU36="D",'１０.パネルラジエーター設備費用算出シート'!$N$23,IF(AU36="E",'１０.パネルラジエーター設備費用算出シート'!$G$33,IF(AU36="F",'１０.パネルラジエーター設備費用算出シート'!$N$33,IF(AU36="G",'１０.パネルラジエーター設備費用算出シート'!$G$43,IF(AU36="H",'１０.パネルラジエーター設備費用算出シート'!$N$43,IF(AU36="I",'１０.パネルラジエーター設備費用算出シート'!$G$54,'１０.パネルラジエーター設備費用算出シート'!$N$54))))))))))</f>
        <v/>
      </c>
      <c r="AW36" s="74"/>
      <c r="AX36" s="64"/>
      <c r="AY36" s="627"/>
      <c r="AZ36" s="74"/>
      <c r="BA36" s="32"/>
      <c r="BB36" s="32"/>
      <c r="BC36" s="32"/>
      <c r="BD36" s="32"/>
      <c r="BE36" s="32"/>
      <c r="BF36" s="32"/>
      <c r="BG36" s="32"/>
      <c r="BH36" s="32"/>
      <c r="BI36" s="32"/>
      <c r="BJ36" s="32"/>
      <c r="BK36" s="32"/>
      <c r="BL36" s="32"/>
    </row>
    <row r="37" spans="1:64" s="33" customFormat="1">
      <c r="A37" s="76"/>
      <c r="B37" s="57">
        <v>25</v>
      </c>
      <c r="C37" s="87"/>
      <c r="D37" s="58"/>
      <c r="E37" s="77"/>
      <c r="F37" s="620"/>
      <c r="G37" s="620"/>
      <c r="H37" s="61"/>
      <c r="I37" s="62"/>
      <c r="J37" s="61"/>
      <c r="K37" s="622" t="str">
        <f t="shared" si="0"/>
        <v/>
      </c>
      <c r="L37" s="622" t="str">
        <f>IF($G37="","",IF(OR('２.全体概要'!$C$15=1,'２.全体概要'!$C$15=2),INDEX($BG$15,MATCH($G37,$BF$15,-1)),IF('２.全体概要'!$C$15=3,INDEX($BG$14,MATCH($G37,$BF$14,-1)),INDEX($BG$13,MATCH($G37,$BF$13,-1)))))</f>
        <v/>
      </c>
      <c r="M37" s="622" t="str">
        <f t="shared" si="1"/>
        <v/>
      </c>
      <c r="N37" s="623">
        <f t="shared" si="2"/>
        <v>0</v>
      </c>
      <c r="O37" s="74"/>
      <c r="P37" s="61"/>
      <c r="Q37" s="56"/>
      <c r="R37" s="72"/>
      <c r="S37" s="56"/>
      <c r="T37" s="56"/>
      <c r="U37" s="74"/>
      <c r="V37" s="61"/>
      <c r="W37" s="56"/>
      <c r="X37" s="72"/>
      <c r="Y37" s="56"/>
      <c r="Z37" s="56"/>
      <c r="AA37" s="74"/>
      <c r="AB37" s="61"/>
      <c r="AC37" s="74"/>
      <c r="AD37" s="61"/>
      <c r="AE37" s="74"/>
      <c r="AF37" s="61"/>
      <c r="AG37" s="74"/>
      <c r="AH37" s="61"/>
      <c r="AI37" s="74"/>
      <c r="AJ37" s="61"/>
      <c r="AK37" s="74"/>
      <c r="AL37" s="64"/>
      <c r="AM37" s="74"/>
      <c r="AN37" s="64"/>
      <c r="AO37" s="74"/>
      <c r="AP37" s="66"/>
      <c r="AQ37" s="74"/>
      <c r="AR37" s="61"/>
      <c r="AS37" s="275"/>
      <c r="AT37" s="74"/>
      <c r="AU37" s="61"/>
      <c r="AV37" s="626" t="str">
        <f>IF(AU37="","",IF(AU37="A",'１０.パネルラジエーター設備費用算出シート'!$G$13,IF(AU37="B",'１０.パネルラジエーター設備費用算出シート'!$N$13,IF(AU37="C",'１０.パネルラジエーター設備費用算出シート'!$G$23,IF(AU37="D",'１０.パネルラジエーター設備費用算出シート'!$N$23,IF(AU37="E",'１０.パネルラジエーター設備費用算出シート'!$G$33,IF(AU37="F",'１０.パネルラジエーター設備費用算出シート'!$N$33,IF(AU37="G",'１０.パネルラジエーター設備費用算出シート'!$G$43,IF(AU37="H",'１０.パネルラジエーター設備費用算出シート'!$N$43,IF(AU37="I",'１０.パネルラジエーター設備費用算出シート'!$G$54,'１０.パネルラジエーター設備費用算出シート'!$N$54))))))))))</f>
        <v/>
      </c>
      <c r="AW37" s="74"/>
      <c r="AX37" s="64"/>
      <c r="AY37" s="627"/>
      <c r="AZ37" s="74"/>
      <c r="BA37" s="32"/>
      <c r="BB37" s="32"/>
      <c r="BC37" s="32"/>
      <c r="BD37" s="32"/>
      <c r="BE37" s="32"/>
      <c r="BF37" s="32"/>
      <c r="BG37" s="32"/>
      <c r="BH37" s="32"/>
      <c r="BI37" s="32"/>
      <c r="BJ37" s="32"/>
      <c r="BK37" s="32"/>
      <c r="BL37" s="32"/>
    </row>
    <row r="38" spans="1:64" s="33" customFormat="1">
      <c r="A38" s="76"/>
      <c r="B38" s="57">
        <v>26</v>
      </c>
      <c r="C38" s="87"/>
      <c r="D38" s="58"/>
      <c r="E38" s="77"/>
      <c r="F38" s="620"/>
      <c r="G38" s="620"/>
      <c r="H38" s="61"/>
      <c r="I38" s="62"/>
      <c r="J38" s="61"/>
      <c r="K38" s="622" t="str">
        <f t="shared" si="0"/>
        <v/>
      </c>
      <c r="L38" s="622" t="str">
        <f>IF($G38="","",IF(OR('２.全体概要'!$C$15=1,'２.全体概要'!$C$15=2),INDEX($BG$15,MATCH($G38,$BF$15,-1)),IF('２.全体概要'!$C$15=3,INDEX($BG$14,MATCH($G38,$BF$14,-1)),INDEX($BG$13,MATCH($G38,$BF$13,-1)))))</f>
        <v/>
      </c>
      <c r="M38" s="622" t="str">
        <f t="shared" si="1"/>
        <v/>
      </c>
      <c r="N38" s="623">
        <f t="shared" si="2"/>
        <v>0</v>
      </c>
      <c r="O38" s="74"/>
      <c r="P38" s="61"/>
      <c r="Q38" s="56"/>
      <c r="R38" s="72"/>
      <c r="S38" s="56"/>
      <c r="T38" s="56"/>
      <c r="U38" s="74"/>
      <c r="V38" s="61"/>
      <c r="W38" s="56"/>
      <c r="X38" s="72"/>
      <c r="Y38" s="56"/>
      <c r="Z38" s="56"/>
      <c r="AA38" s="74"/>
      <c r="AB38" s="61"/>
      <c r="AC38" s="74"/>
      <c r="AD38" s="61"/>
      <c r="AE38" s="74"/>
      <c r="AF38" s="61"/>
      <c r="AG38" s="74"/>
      <c r="AH38" s="61"/>
      <c r="AI38" s="74"/>
      <c r="AJ38" s="61"/>
      <c r="AK38" s="74"/>
      <c r="AL38" s="64"/>
      <c r="AM38" s="74"/>
      <c r="AN38" s="64"/>
      <c r="AO38" s="74"/>
      <c r="AP38" s="66"/>
      <c r="AQ38" s="74"/>
      <c r="AR38" s="61"/>
      <c r="AS38" s="275"/>
      <c r="AT38" s="74"/>
      <c r="AU38" s="61"/>
      <c r="AV38" s="626" t="str">
        <f>IF(AU38="","",IF(AU38="A",'１０.パネルラジエーター設備費用算出シート'!$G$13,IF(AU38="B",'１０.パネルラジエーター設備費用算出シート'!$N$13,IF(AU38="C",'１０.パネルラジエーター設備費用算出シート'!$G$23,IF(AU38="D",'１０.パネルラジエーター設備費用算出シート'!$N$23,IF(AU38="E",'１０.パネルラジエーター設備費用算出シート'!$G$33,IF(AU38="F",'１０.パネルラジエーター設備費用算出シート'!$N$33,IF(AU38="G",'１０.パネルラジエーター設備費用算出シート'!$G$43,IF(AU38="H",'１０.パネルラジエーター設備費用算出シート'!$N$43,IF(AU38="I",'１０.パネルラジエーター設備費用算出シート'!$G$54,'１０.パネルラジエーター設備費用算出シート'!$N$54))))))))))</f>
        <v/>
      </c>
      <c r="AW38" s="74"/>
      <c r="AX38" s="64"/>
      <c r="AY38" s="627"/>
      <c r="AZ38" s="74"/>
      <c r="BA38" s="32"/>
      <c r="BB38" s="32"/>
      <c r="BC38" s="32"/>
      <c r="BD38" s="32"/>
      <c r="BE38" s="32"/>
      <c r="BF38" s="32"/>
      <c r="BG38" s="32"/>
      <c r="BH38" s="32"/>
      <c r="BI38" s="32"/>
      <c r="BJ38" s="32"/>
      <c r="BK38" s="32"/>
      <c r="BL38" s="32"/>
    </row>
    <row r="39" spans="1:64" s="33" customFormat="1">
      <c r="A39" s="76"/>
      <c r="B39" s="57">
        <v>27</v>
      </c>
      <c r="C39" s="87"/>
      <c r="D39" s="58"/>
      <c r="E39" s="77"/>
      <c r="F39" s="620"/>
      <c r="G39" s="620"/>
      <c r="H39" s="61"/>
      <c r="I39" s="62"/>
      <c r="J39" s="61"/>
      <c r="K39" s="622" t="str">
        <f t="shared" si="0"/>
        <v/>
      </c>
      <c r="L39" s="622" t="str">
        <f>IF($G39="","",IF(OR('２.全体概要'!$C$15=1,'２.全体概要'!$C$15=2),INDEX($BG$15,MATCH($G39,$BF$15,-1)),IF('２.全体概要'!$C$15=3,INDEX($BG$14,MATCH($G39,$BF$14,-1)),INDEX($BG$13,MATCH($G39,$BF$13,-1)))))</f>
        <v/>
      </c>
      <c r="M39" s="622" t="str">
        <f t="shared" si="1"/>
        <v/>
      </c>
      <c r="N39" s="623">
        <f t="shared" si="2"/>
        <v>0</v>
      </c>
      <c r="O39" s="74"/>
      <c r="P39" s="61"/>
      <c r="Q39" s="56"/>
      <c r="R39" s="72"/>
      <c r="S39" s="56"/>
      <c r="T39" s="56"/>
      <c r="U39" s="74"/>
      <c r="V39" s="61"/>
      <c r="W39" s="56"/>
      <c r="X39" s="72"/>
      <c r="Y39" s="56"/>
      <c r="Z39" s="56"/>
      <c r="AA39" s="74"/>
      <c r="AB39" s="61"/>
      <c r="AC39" s="74"/>
      <c r="AD39" s="61"/>
      <c r="AE39" s="74"/>
      <c r="AF39" s="61"/>
      <c r="AG39" s="74"/>
      <c r="AH39" s="61"/>
      <c r="AI39" s="74"/>
      <c r="AJ39" s="61"/>
      <c r="AK39" s="74"/>
      <c r="AL39" s="64"/>
      <c r="AM39" s="74"/>
      <c r="AN39" s="64"/>
      <c r="AO39" s="74"/>
      <c r="AP39" s="66"/>
      <c r="AQ39" s="74"/>
      <c r="AR39" s="61"/>
      <c r="AS39" s="275"/>
      <c r="AT39" s="74"/>
      <c r="AU39" s="61"/>
      <c r="AV39" s="626" t="str">
        <f>IF(AU39="","",IF(AU39="A",'１０.パネルラジエーター設備費用算出シート'!$G$13,IF(AU39="B",'１０.パネルラジエーター設備費用算出シート'!$N$13,IF(AU39="C",'１０.パネルラジエーター設備費用算出シート'!$G$23,IF(AU39="D",'１０.パネルラジエーター設備費用算出シート'!$N$23,IF(AU39="E",'１０.パネルラジエーター設備費用算出シート'!$G$33,IF(AU39="F",'１０.パネルラジエーター設備費用算出シート'!$N$33,IF(AU39="G",'１０.パネルラジエーター設備費用算出シート'!$G$43,IF(AU39="H",'１０.パネルラジエーター設備費用算出シート'!$N$43,IF(AU39="I",'１０.パネルラジエーター設備費用算出シート'!$G$54,'１０.パネルラジエーター設備費用算出シート'!$N$54))))))))))</f>
        <v/>
      </c>
      <c r="AW39" s="74"/>
      <c r="AX39" s="64"/>
      <c r="AY39" s="627"/>
      <c r="AZ39" s="74"/>
      <c r="BA39" s="32"/>
      <c r="BB39" s="32"/>
      <c r="BC39" s="32"/>
      <c r="BD39" s="32"/>
      <c r="BE39" s="32"/>
      <c r="BF39" s="32"/>
      <c r="BG39" s="32"/>
      <c r="BH39" s="32"/>
      <c r="BI39" s="32"/>
      <c r="BJ39" s="32"/>
      <c r="BK39" s="32"/>
      <c r="BL39" s="32"/>
    </row>
    <row r="40" spans="1:64" s="33" customFormat="1">
      <c r="A40" s="76"/>
      <c r="B40" s="57">
        <v>28</v>
      </c>
      <c r="C40" s="87"/>
      <c r="D40" s="58"/>
      <c r="E40" s="77"/>
      <c r="F40" s="620"/>
      <c r="G40" s="620"/>
      <c r="H40" s="61"/>
      <c r="I40" s="62"/>
      <c r="J40" s="61"/>
      <c r="K40" s="622" t="str">
        <f t="shared" si="0"/>
        <v/>
      </c>
      <c r="L40" s="622" t="str">
        <f>IF($G40="","",IF(OR('２.全体概要'!$C$15=1,'２.全体概要'!$C$15=2),INDEX($BG$15,MATCH($G40,$BF$15,-1)),IF('２.全体概要'!$C$15=3,INDEX($BG$14,MATCH($G40,$BF$14,-1)),INDEX($BG$13,MATCH($G40,$BF$13,-1)))))</f>
        <v/>
      </c>
      <c r="M40" s="622" t="str">
        <f t="shared" si="1"/>
        <v/>
      </c>
      <c r="N40" s="623">
        <f t="shared" si="2"/>
        <v>0</v>
      </c>
      <c r="O40" s="74"/>
      <c r="P40" s="61"/>
      <c r="Q40" s="56"/>
      <c r="R40" s="72"/>
      <c r="S40" s="56"/>
      <c r="T40" s="56"/>
      <c r="U40" s="74"/>
      <c r="V40" s="61"/>
      <c r="W40" s="56"/>
      <c r="X40" s="72"/>
      <c r="Y40" s="56"/>
      <c r="Z40" s="56"/>
      <c r="AA40" s="74"/>
      <c r="AB40" s="61"/>
      <c r="AC40" s="74"/>
      <c r="AD40" s="61"/>
      <c r="AE40" s="74"/>
      <c r="AF40" s="61"/>
      <c r="AG40" s="74"/>
      <c r="AH40" s="61"/>
      <c r="AI40" s="74"/>
      <c r="AJ40" s="61"/>
      <c r="AK40" s="74"/>
      <c r="AL40" s="64"/>
      <c r="AM40" s="74"/>
      <c r="AN40" s="64"/>
      <c r="AO40" s="74"/>
      <c r="AP40" s="66"/>
      <c r="AQ40" s="74"/>
      <c r="AR40" s="61"/>
      <c r="AS40" s="275"/>
      <c r="AT40" s="74"/>
      <c r="AU40" s="61"/>
      <c r="AV40" s="626" t="str">
        <f>IF(AU40="","",IF(AU40="A",'１０.パネルラジエーター設備費用算出シート'!$G$13,IF(AU40="B",'１０.パネルラジエーター設備費用算出シート'!$N$13,IF(AU40="C",'１０.パネルラジエーター設備費用算出シート'!$G$23,IF(AU40="D",'１０.パネルラジエーター設備費用算出シート'!$N$23,IF(AU40="E",'１０.パネルラジエーター設備費用算出シート'!$G$33,IF(AU40="F",'１０.パネルラジエーター設備費用算出シート'!$N$33,IF(AU40="G",'１０.パネルラジエーター設備費用算出シート'!$G$43,IF(AU40="H",'１０.パネルラジエーター設備費用算出シート'!$N$43,IF(AU40="I",'１０.パネルラジエーター設備費用算出シート'!$G$54,'１０.パネルラジエーター設備費用算出シート'!$N$54))))))))))</f>
        <v/>
      </c>
      <c r="AW40" s="74"/>
      <c r="AX40" s="64"/>
      <c r="AY40" s="627"/>
      <c r="AZ40" s="74"/>
      <c r="BA40" s="32"/>
      <c r="BB40" s="32"/>
      <c r="BC40" s="32"/>
      <c r="BD40" s="32"/>
      <c r="BE40" s="32"/>
      <c r="BF40" s="32"/>
      <c r="BG40" s="32"/>
      <c r="BH40" s="32"/>
      <c r="BI40" s="32"/>
      <c r="BJ40" s="32"/>
      <c r="BK40" s="32"/>
      <c r="BL40" s="32"/>
    </row>
    <row r="41" spans="1:64" s="33" customFormat="1">
      <c r="A41" s="76"/>
      <c r="B41" s="57">
        <v>29</v>
      </c>
      <c r="C41" s="87"/>
      <c r="D41" s="58"/>
      <c r="E41" s="77"/>
      <c r="F41" s="620"/>
      <c r="G41" s="620"/>
      <c r="H41" s="61"/>
      <c r="I41" s="62"/>
      <c r="J41" s="61"/>
      <c r="K41" s="622" t="str">
        <f t="shared" si="0"/>
        <v/>
      </c>
      <c r="L41" s="622" t="str">
        <f>IF($G41="","",IF(OR('２.全体概要'!$C$15=1,'２.全体概要'!$C$15=2),INDEX($BG$15,MATCH($G41,$BF$15,-1)),IF('２.全体概要'!$C$15=3,INDEX($BG$14,MATCH($G41,$BF$14,-1)),INDEX($BG$13,MATCH($G41,$BF$13,-1)))))</f>
        <v/>
      </c>
      <c r="M41" s="622" t="str">
        <f t="shared" si="1"/>
        <v/>
      </c>
      <c r="N41" s="623">
        <f t="shared" si="2"/>
        <v>0</v>
      </c>
      <c r="O41" s="74"/>
      <c r="P41" s="61"/>
      <c r="Q41" s="56"/>
      <c r="R41" s="72"/>
      <c r="S41" s="56"/>
      <c r="T41" s="56"/>
      <c r="U41" s="74"/>
      <c r="V41" s="61"/>
      <c r="W41" s="56"/>
      <c r="X41" s="72"/>
      <c r="Y41" s="56"/>
      <c r="Z41" s="56"/>
      <c r="AA41" s="74"/>
      <c r="AB41" s="61"/>
      <c r="AC41" s="74"/>
      <c r="AD41" s="61"/>
      <c r="AE41" s="74"/>
      <c r="AF41" s="61"/>
      <c r="AG41" s="74"/>
      <c r="AH41" s="61"/>
      <c r="AI41" s="74"/>
      <c r="AJ41" s="61"/>
      <c r="AK41" s="74"/>
      <c r="AL41" s="64"/>
      <c r="AM41" s="74"/>
      <c r="AN41" s="64"/>
      <c r="AO41" s="74"/>
      <c r="AP41" s="66"/>
      <c r="AQ41" s="74"/>
      <c r="AR41" s="61"/>
      <c r="AS41" s="275"/>
      <c r="AT41" s="74"/>
      <c r="AU41" s="61"/>
      <c r="AV41" s="626" t="str">
        <f>IF(AU41="","",IF(AU41="A",'１０.パネルラジエーター設備費用算出シート'!$G$13,IF(AU41="B",'１０.パネルラジエーター設備費用算出シート'!$N$13,IF(AU41="C",'１０.パネルラジエーター設備費用算出シート'!$G$23,IF(AU41="D",'１０.パネルラジエーター設備費用算出シート'!$N$23,IF(AU41="E",'１０.パネルラジエーター設備費用算出シート'!$G$33,IF(AU41="F",'１０.パネルラジエーター設備費用算出シート'!$N$33,IF(AU41="G",'１０.パネルラジエーター設備費用算出シート'!$G$43,IF(AU41="H",'１０.パネルラジエーター設備費用算出シート'!$N$43,IF(AU41="I",'１０.パネルラジエーター設備費用算出シート'!$G$54,'１０.パネルラジエーター設備費用算出シート'!$N$54))))))))))</f>
        <v/>
      </c>
      <c r="AW41" s="74"/>
      <c r="AX41" s="64"/>
      <c r="AY41" s="627"/>
      <c r="AZ41" s="74"/>
      <c r="BA41" s="32"/>
      <c r="BB41" s="32"/>
      <c r="BC41" s="32"/>
      <c r="BD41" s="32"/>
      <c r="BE41" s="32"/>
      <c r="BF41" s="32"/>
      <c r="BG41" s="32"/>
      <c r="BH41" s="32"/>
      <c r="BI41" s="32"/>
      <c r="BJ41" s="32"/>
      <c r="BK41" s="32"/>
      <c r="BL41" s="32"/>
    </row>
    <row r="42" spans="1:64" s="33" customFormat="1">
      <c r="A42" s="76"/>
      <c r="B42" s="57">
        <v>30</v>
      </c>
      <c r="C42" s="87"/>
      <c r="D42" s="58"/>
      <c r="E42" s="77"/>
      <c r="F42" s="620"/>
      <c r="G42" s="620"/>
      <c r="H42" s="61"/>
      <c r="I42" s="62"/>
      <c r="J42" s="61"/>
      <c r="K42" s="622" t="str">
        <f t="shared" si="0"/>
        <v/>
      </c>
      <c r="L42" s="622" t="str">
        <f>IF($G42="","",IF(OR('２.全体概要'!$C$15=1,'２.全体概要'!$C$15=2),INDEX($BG$15,MATCH($G42,$BF$15,-1)),IF('２.全体概要'!$C$15=3,INDEX($BG$14,MATCH($G42,$BF$14,-1)),INDEX($BG$13,MATCH($G42,$BF$13,-1)))))</f>
        <v/>
      </c>
      <c r="M42" s="622" t="str">
        <f t="shared" si="1"/>
        <v/>
      </c>
      <c r="N42" s="623">
        <f t="shared" si="2"/>
        <v>0</v>
      </c>
      <c r="O42" s="74"/>
      <c r="P42" s="61"/>
      <c r="Q42" s="56"/>
      <c r="R42" s="72"/>
      <c r="S42" s="56"/>
      <c r="T42" s="56"/>
      <c r="U42" s="74"/>
      <c r="V42" s="61"/>
      <c r="W42" s="56"/>
      <c r="X42" s="72"/>
      <c r="Y42" s="56"/>
      <c r="Z42" s="56"/>
      <c r="AA42" s="74"/>
      <c r="AB42" s="61"/>
      <c r="AC42" s="74"/>
      <c r="AD42" s="61"/>
      <c r="AE42" s="74"/>
      <c r="AF42" s="61"/>
      <c r="AG42" s="74"/>
      <c r="AH42" s="61"/>
      <c r="AI42" s="74"/>
      <c r="AJ42" s="61"/>
      <c r="AK42" s="74"/>
      <c r="AL42" s="64"/>
      <c r="AM42" s="74"/>
      <c r="AN42" s="64"/>
      <c r="AO42" s="74"/>
      <c r="AP42" s="66"/>
      <c r="AQ42" s="74"/>
      <c r="AR42" s="61"/>
      <c r="AS42" s="275"/>
      <c r="AT42" s="74"/>
      <c r="AU42" s="61"/>
      <c r="AV42" s="626" t="str">
        <f>IF(AU42="","",IF(AU42="A",'１０.パネルラジエーター設備費用算出シート'!$G$13,IF(AU42="B",'１０.パネルラジエーター設備費用算出シート'!$N$13,IF(AU42="C",'１０.パネルラジエーター設備費用算出シート'!$G$23,IF(AU42="D",'１０.パネルラジエーター設備費用算出シート'!$N$23,IF(AU42="E",'１０.パネルラジエーター設備費用算出シート'!$G$33,IF(AU42="F",'１０.パネルラジエーター設備費用算出シート'!$N$33,IF(AU42="G",'１０.パネルラジエーター設備費用算出シート'!$G$43,IF(AU42="H",'１０.パネルラジエーター設備費用算出シート'!$N$43,IF(AU42="I",'１０.パネルラジエーター設備費用算出シート'!$G$54,'１０.パネルラジエーター設備費用算出シート'!$N$54))))))))))</f>
        <v/>
      </c>
      <c r="AW42" s="74"/>
      <c r="AX42" s="64"/>
      <c r="AY42" s="627"/>
      <c r="AZ42" s="74"/>
      <c r="BA42" s="32"/>
      <c r="BB42" s="32"/>
      <c r="BC42" s="32"/>
      <c r="BD42" s="32"/>
      <c r="BE42" s="32"/>
      <c r="BF42" s="32"/>
      <c r="BG42" s="32"/>
      <c r="BH42" s="32"/>
      <c r="BI42" s="32"/>
      <c r="BJ42" s="32"/>
      <c r="BK42" s="32"/>
      <c r="BL42" s="32"/>
    </row>
    <row r="43" spans="1:64" s="33" customFormat="1">
      <c r="A43" s="76"/>
      <c r="B43" s="57">
        <v>31</v>
      </c>
      <c r="C43" s="87"/>
      <c r="D43" s="58"/>
      <c r="E43" s="77"/>
      <c r="F43" s="620"/>
      <c r="G43" s="620"/>
      <c r="H43" s="61"/>
      <c r="I43" s="62"/>
      <c r="J43" s="61"/>
      <c r="K43" s="622" t="str">
        <f t="shared" si="0"/>
        <v/>
      </c>
      <c r="L43" s="622" t="str">
        <f>IF($G43="","",IF(OR('２.全体概要'!$C$15=1,'２.全体概要'!$C$15=2),INDEX($BG$15,MATCH($G43,$BF$15,-1)),IF('２.全体概要'!$C$15=3,INDEX($BG$14,MATCH($G43,$BF$14,-1)),INDEX($BG$13,MATCH($G43,$BF$13,-1)))))</f>
        <v/>
      </c>
      <c r="M43" s="622" t="str">
        <f t="shared" si="1"/>
        <v/>
      </c>
      <c r="N43" s="623">
        <f t="shared" si="2"/>
        <v>0</v>
      </c>
      <c r="O43" s="74"/>
      <c r="P43" s="61"/>
      <c r="Q43" s="56"/>
      <c r="R43" s="72"/>
      <c r="S43" s="56"/>
      <c r="T43" s="56"/>
      <c r="U43" s="74"/>
      <c r="V43" s="61"/>
      <c r="W43" s="56"/>
      <c r="X43" s="72"/>
      <c r="Y43" s="56"/>
      <c r="Z43" s="56"/>
      <c r="AA43" s="74"/>
      <c r="AB43" s="61"/>
      <c r="AC43" s="74"/>
      <c r="AD43" s="61"/>
      <c r="AE43" s="74"/>
      <c r="AF43" s="61"/>
      <c r="AG43" s="74"/>
      <c r="AH43" s="61"/>
      <c r="AI43" s="74"/>
      <c r="AJ43" s="61"/>
      <c r="AK43" s="74"/>
      <c r="AL43" s="64"/>
      <c r="AM43" s="74"/>
      <c r="AN43" s="64"/>
      <c r="AO43" s="74"/>
      <c r="AP43" s="66"/>
      <c r="AQ43" s="74"/>
      <c r="AR43" s="61"/>
      <c r="AS43" s="275"/>
      <c r="AT43" s="74"/>
      <c r="AU43" s="61"/>
      <c r="AV43" s="626" t="str">
        <f>IF(AU43="","",IF(AU43="A",'１０.パネルラジエーター設備費用算出シート'!$G$13,IF(AU43="B",'１０.パネルラジエーター設備費用算出シート'!$N$13,IF(AU43="C",'１０.パネルラジエーター設備費用算出シート'!$G$23,IF(AU43="D",'１０.パネルラジエーター設備費用算出シート'!$N$23,IF(AU43="E",'１０.パネルラジエーター設備費用算出シート'!$G$33,IF(AU43="F",'１０.パネルラジエーター設備費用算出シート'!$N$33,IF(AU43="G",'１０.パネルラジエーター設備費用算出シート'!$G$43,IF(AU43="H",'１０.パネルラジエーター設備費用算出シート'!$N$43,IF(AU43="I",'１０.パネルラジエーター設備費用算出シート'!$G$54,'１０.パネルラジエーター設備費用算出シート'!$N$54))))))))))</f>
        <v/>
      </c>
      <c r="AW43" s="74"/>
      <c r="AX43" s="64"/>
      <c r="AY43" s="627"/>
      <c r="AZ43" s="74"/>
      <c r="BA43" s="32"/>
      <c r="BB43" s="32"/>
      <c r="BC43" s="32"/>
      <c r="BD43" s="32"/>
      <c r="BE43" s="32"/>
      <c r="BF43" s="32"/>
      <c r="BG43" s="32"/>
      <c r="BH43" s="32"/>
      <c r="BI43" s="32"/>
      <c r="BJ43" s="32"/>
      <c r="BK43" s="32"/>
      <c r="BL43" s="32"/>
    </row>
    <row r="44" spans="1:64" s="33" customFormat="1">
      <c r="A44" s="76"/>
      <c r="B44" s="57">
        <v>32</v>
      </c>
      <c r="C44" s="87"/>
      <c r="D44" s="58"/>
      <c r="E44" s="77"/>
      <c r="F44" s="620"/>
      <c r="G44" s="620"/>
      <c r="H44" s="61"/>
      <c r="I44" s="62"/>
      <c r="J44" s="61"/>
      <c r="K44" s="622" t="str">
        <f t="shared" si="0"/>
        <v/>
      </c>
      <c r="L44" s="622" t="str">
        <f>IF($G44="","",IF(OR('２.全体概要'!$C$15=1,'２.全体概要'!$C$15=2),INDEX($BG$15,MATCH($G44,$BF$15,-1)),IF('２.全体概要'!$C$15=3,INDEX($BG$14,MATCH($G44,$BF$14,-1)),INDEX($BG$13,MATCH($G44,$BF$13,-1)))))</f>
        <v/>
      </c>
      <c r="M44" s="622" t="str">
        <f t="shared" si="1"/>
        <v/>
      </c>
      <c r="N44" s="623">
        <f t="shared" si="2"/>
        <v>0</v>
      </c>
      <c r="O44" s="74"/>
      <c r="P44" s="61"/>
      <c r="Q44" s="56"/>
      <c r="R44" s="72"/>
      <c r="S44" s="56"/>
      <c r="T44" s="56"/>
      <c r="U44" s="74"/>
      <c r="V44" s="61"/>
      <c r="W44" s="56"/>
      <c r="X44" s="72"/>
      <c r="Y44" s="56"/>
      <c r="Z44" s="56"/>
      <c r="AA44" s="74"/>
      <c r="AB44" s="61"/>
      <c r="AC44" s="74"/>
      <c r="AD44" s="61"/>
      <c r="AE44" s="74"/>
      <c r="AF44" s="61"/>
      <c r="AG44" s="74"/>
      <c r="AH44" s="61"/>
      <c r="AI44" s="74"/>
      <c r="AJ44" s="61"/>
      <c r="AK44" s="74"/>
      <c r="AL44" s="64"/>
      <c r="AM44" s="74"/>
      <c r="AN44" s="64"/>
      <c r="AO44" s="74"/>
      <c r="AP44" s="66"/>
      <c r="AQ44" s="74"/>
      <c r="AR44" s="61"/>
      <c r="AS44" s="275"/>
      <c r="AT44" s="74"/>
      <c r="AU44" s="61"/>
      <c r="AV44" s="626" t="str">
        <f>IF(AU44="","",IF(AU44="A",'１０.パネルラジエーター設備費用算出シート'!$G$13,IF(AU44="B",'１０.パネルラジエーター設備費用算出シート'!$N$13,IF(AU44="C",'１０.パネルラジエーター設備費用算出シート'!$G$23,IF(AU44="D",'１０.パネルラジエーター設備費用算出シート'!$N$23,IF(AU44="E",'１０.パネルラジエーター設備費用算出シート'!$G$33,IF(AU44="F",'１０.パネルラジエーター設備費用算出シート'!$N$33,IF(AU44="G",'１０.パネルラジエーター設備費用算出シート'!$G$43,IF(AU44="H",'１０.パネルラジエーター設備費用算出シート'!$N$43,IF(AU44="I",'１０.パネルラジエーター設備費用算出シート'!$G$54,'１０.パネルラジエーター設備費用算出シート'!$N$54))))))))))</f>
        <v/>
      </c>
      <c r="AW44" s="74"/>
      <c r="AX44" s="64"/>
      <c r="AY44" s="627"/>
      <c r="AZ44" s="74"/>
      <c r="BA44" s="32"/>
      <c r="BB44" s="32"/>
      <c r="BC44" s="32"/>
      <c r="BD44" s="32"/>
      <c r="BE44" s="32"/>
      <c r="BF44" s="32"/>
      <c r="BG44" s="32"/>
      <c r="BH44" s="32"/>
      <c r="BI44" s="32"/>
      <c r="BJ44" s="32"/>
      <c r="BK44" s="32"/>
      <c r="BL44" s="32"/>
    </row>
    <row r="45" spans="1:64" s="33" customFormat="1">
      <c r="A45" s="76"/>
      <c r="B45" s="57">
        <v>33</v>
      </c>
      <c r="C45" s="87"/>
      <c r="D45" s="58"/>
      <c r="E45" s="77"/>
      <c r="F45" s="620"/>
      <c r="G45" s="620"/>
      <c r="H45" s="61"/>
      <c r="I45" s="62"/>
      <c r="J45" s="61"/>
      <c r="K45" s="622" t="str">
        <f t="shared" si="0"/>
        <v/>
      </c>
      <c r="L45" s="622" t="str">
        <f>IF($G45="","",IF(OR('２.全体概要'!$C$15=1,'２.全体概要'!$C$15=2),INDEX($BG$15,MATCH($G45,$BF$15,-1)),IF('２.全体概要'!$C$15=3,INDEX($BG$14,MATCH($G45,$BF$14,-1)),INDEX($BG$13,MATCH($G45,$BF$13,-1)))))</f>
        <v/>
      </c>
      <c r="M45" s="622" t="str">
        <f t="shared" si="1"/>
        <v/>
      </c>
      <c r="N45" s="623">
        <f t="shared" si="2"/>
        <v>0</v>
      </c>
      <c r="O45" s="74"/>
      <c r="P45" s="61"/>
      <c r="Q45" s="56"/>
      <c r="R45" s="72"/>
      <c r="S45" s="56"/>
      <c r="T45" s="56"/>
      <c r="U45" s="74"/>
      <c r="V45" s="61"/>
      <c r="W45" s="56"/>
      <c r="X45" s="72"/>
      <c r="Y45" s="56"/>
      <c r="Z45" s="56"/>
      <c r="AA45" s="74"/>
      <c r="AB45" s="61"/>
      <c r="AC45" s="74"/>
      <c r="AD45" s="61"/>
      <c r="AE45" s="74"/>
      <c r="AF45" s="61"/>
      <c r="AG45" s="74"/>
      <c r="AH45" s="61"/>
      <c r="AI45" s="74"/>
      <c r="AJ45" s="61"/>
      <c r="AK45" s="74"/>
      <c r="AL45" s="64"/>
      <c r="AM45" s="74"/>
      <c r="AN45" s="64"/>
      <c r="AO45" s="74"/>
      <c r="AP45" s="66"/>
      <c r="AQ45" s="74"/>
      <c r="AR45" s="61"/>
      <c r="AS45" s="275"/>
      <c r="AT45" s="74"/>
      <c r="AU45" s="61"/>
      <c r="AV45" s="626" t="str">
        <f>IF(AU45="","",IF(AU45="A",'１０.パネルラジエーター設備費用算出シート'!$G$13,IF(AU45="B",'１０.パネルラジエーター設備費用算出シート'!$N$13,IF(AU45="C",'１０.パネルラジエーター設備費用算出シート'!$G$23,IF(AU45="D",'１０.パネルラジエーター設備費用算出シート'!$N$23,IF(AU45="E",'１０.パネルラジエーター設備費用算出シート'!$G$33,IF(AU45="F",'１０.パネルラジエーター設備費用算出シート'!$N$33,IF(AU45="G",'１０.パネルラジエーター設備費用算出シート'!$G$43,IF(AU45="H",'１０.パネルラジエーター設備費用算出シート'!$N$43,IF(AU45="I",'１０.パネルラジエーター設備費用算出シート'!$G$54,'１０.パネルラジエーター設備費用算出シート'!$N$54))))))))))</f>
        <v/>
      </c>
      <c r="AW45" s="74"/>
      <c r="AX45" s="64"/>
      <c r="AY45" s="627"/>
      <c r="AZ45" s="74"/>
      <c r="BA45" s="32"/>
      <c r="BB45" s="32"/>
      <c r="BC45" s="32"/>
      <c r="BD45" s="32"/>
      <c r="BE45" s="32"/>
      <c r="BF45" s="32"/>
      <c r="BG45" s="32"/>
      <c r="BH45" s="32"/>
      <c r="BI45" s="32"/>
      <c r="BJ45" s="32"/>
      <c r="BK45" s="32"/>
      <c r="BL45" s="32"/>
    </row>
    <row r="46" spans="1:64" s="33" customFormat="1">
      <c r="A46" s="76"/>
      <c r="B46" s="57">
        <v>34</v>
      </c>
      <c r="C46" s="87"/>
      <c r="D46" s="58"/>
      <c r="E46" s="77"/>
      <c r="F46" s="620"/>
      <c r="G46" s="620"/>
      <c r="H46" s="61"/>
      <c r="I46" s="62"/>
      <c r="J46" s="61"/>
      <c r="K46" s="622" t="str">
        <f t="shared" si="0"/>
        <v/>
      </c>
      <c r="L46" s="622" t="str">
        <f>IF($G46="","",IF(OR('２.全体概要'!$C$15=1,'２.全体概要'!$C$15=2),INDEX($BG$15,MATCH($G46,$BF$15,-1)),IF('２.全体概要'!$C$15=3,INDEX($BG$14,MATCH($G46,$BF$14,-1)),INDEX($BG$13,MATCH($G46,$BF$13,-1)))))</f>
        <v/>
      </c>
      <c r="M46" s="622" t="str">
        <f t="shared" si="1"/>
        <v/>
      </c>
      <c r="N46" s="623">
        <f t="shared" si="2"/>
        <v>0</v>
      </c>
      <c r="O46" s="74"/>
      <c r="P46" s="61"/>
      <c r="Q46" s="56"/>
      <c r="R46" s="72"/>
      <c r="S46" s="56"/>
      <c r="T46" s="56"/>
      <c r="U46" s="74"/>
      <c r="V46" s="61"/>
      <c r="W46" s="56"/>
      <c r="X46" s="72"/>
      <c r="Y46" s="56"/>
      <c r="Z46" s="56"/>
      <c r="AA46" s="74"/>
      <c r="AB46" s="61"/>
      <c r="AC46" s="74"/>
      <c r="AD46" s="61"/>
      <c r="AE46" s="74"/>
      <c r="AF46" s="61"/>
      <c r="AG46" s="74"/>
      <c r="AH46" s="61"/>
      <c r="AI46" s="74"/>
      <c r="AJ46" s="61"/>
      <c r="AK46" s="74"/>
      <c r="AL46" s="64"/>
      <c r="AM46" s="74"/>
      <c r="AN46" s="64"/>
      <c r="AO46" s="74"/>
      <c r="AP46" s="66"/>
      <c r="AQ46" s="74"/>
      <c r="AR46" s="61"/>
      <c r="AS46" s="275"/>
      <c r="AT46" s="74"/>
      <c r="AU46" s="61"/>
      <c r="AV46" s="626" t="str">
        <f>IF(AU46="","",IF(AU46="A",'１０.パネルラジエーター設備費用算出シート'!$G$13,IF(AU46="B",'１０.パネルラジエーター設備費用算出シート'!$N$13,IF(AU46="C",'１０.パネルラジエーター設備費用算出シート'!$G$23,IF(AU46="D",'１０.パネルラジエーター設備費用算出シート'!$N$23,IF(AU46="E",'１０.パネルラジエーター設備費用算出シート'!$G$33,IF(AU46="F",'１０.パネルラジエーター設備費用算出シート'!$N$33,IF(AU46="G",'１０.パネルラジエーター設備費用算出シート'!$G$43,IF(AU46="H",'１０.パネルラジエーター設備費用算出シート'!$N$43,IF(AU46="I",'１０.パネルラジエーター設備費用算出シート'!$G$54,'１０.パネルラジエーター設備費用算出シート'!$N$54))))))))))</f>
        <v/>
      </c>
      <c r="AW46" s="74"/>
      <c r="AX46" s="64"/>
      <c r="AY46" s="627"/>
      <c r="AZ46" s="74"/>
      <c r="BA46" s="32"/>
      <c r="BB46" s="32"/>
      <c r="BC46" s="32"/>
      <c r="BD46" s="32"/>
      <c r="BE46" s="32"/>
      <c r="BF46" s="32"/>
      <c r="BG46" s="32"/>
      <c r="BH46" s="32"/>
      <c r="BI46" s="32"/>
      <c r="BJ46" s="32"/>
      <c r="BK46" s="32"/>
      <c r="BL46" s="32"/>
    </row>
    <row r="47" spans="1:64" s="33" customFormat="1">
      <c r="A47" s="76"/>
      <c r="B47" s="57">
        <v>35</v>
      </c>
      <c r="C47" s="87"/>
      <c r="D47" s="58"/>
      <c r="E47" s="77"/>
      <c r="F47" s="620"/>
      <c r="G47" s="620"/>
      <c r="H47" s="61"/>
      <c r="I47" s="62"/>
      <c r="J47" s="61"/>
      <c r="K47" s="622" t="str">
        <f t="shared" si="0"/>
        <v/>
      </c>
      <c r="L47" s="622" t="str">
        <f>IF($G47="","",IF(OR('２.全体概要'!$C$15=1,'２.全体概要'!$C$15=2),INDEX($BG$15,MATCH($G47,$BF$15,-1)),IF('２.全体概要'!$C$15=3,INDEX($BG$14,MATCH($G47,$BF$14,-1)),INDEX($BG$13,MATCH($G47,$BF$13,-1)))))</f>
        <v/>
      </c>
      <c r="M47" s="622" t="str">
        <f t="shared" si="1"/>
        <v/>
      </c>
      <c r="N47" s="623">
        <f t="shared" si="2"/>
        <v>0</v>
      </c>
      <c r="O47" s="74"/>
      <c r="P47" s="61"/>
      <c r="Q47" s="56"/>
      <c r="R47" s="72"/>
      <c r="S47" s="56"/>
      <c r="T47" s="56"/>
      <c r="U47" s="74"/>
      <c r="V47" s="61"/>
      <c r="W47" s="56"/>
      <c r="X47" s="72"/>
      <c r="Y47" s="56"/>
      <c r="Z47" s="56"/>
      <c r="AA47" s="74"/>
      <c r="AB47" s="61"/>
      <c r="AC47" s="74"/>
      <c r="AD47" s="61"/>
      <c r="AE47" s="74"/>
      <c r="AF47" s="61"/>
      <c r="AG47" s="74"/>
      <c r="AH47" s="61"/>
      <c r="AI47" s="74"/>
      <c r="AJ47" s="61"/>
      <c r="AK47" s="74"/>
      <c r="AL47" s="64"/>
      <c r="AM47" s="74"/>
      <c r="AN47" s="64"/>
      <c r="AO47" s="74"/>
      <c r="AP47" s="66"/>
      <c r="AQ47" s="74"/>
      <c r="AR47" s="61"/>
      <c r="AS47" s="275"/>
      <c r="AT47" s="74"/>
      <c r="AU47" s="61"/>
      <c r="AV47" s="626" t="str">
        <f>IF(AU47="","",IF(AU47="A",'１０.パネルラジエーター設備費用算出シート'!$G$13,IF(AU47="B",'１０.パネルラジエーター設備費用算出シート'!$N$13,IF(AU47="C",'１０.パネルラジエーター設備費用算出シート'!$G$23,IF(AU47="D",'１０.パネルラジエーター設備費用算出シート'!$N$23,IF(AU47="E",'１０.パネルラジエーター設備費用算出シート'!$G$33,IF(AU47="F",'１０.パネルラジエーター設備費用算出シート'!$N$33,IF(AU47="G",'１０.パネルラジエーター設備費用算出シート'!$G$43,IF(AU47="H",'１０.パネルラジエーター設備費用算出シート'!$N$43,IF(AU47="I",'１０.パネルラジエーター設備費用算出シート'!$G$54,'１０.パネルラジエーター設備費用算出シート'!$N$54))))))))))</f>
        <v/>
      </c>
      <c r="AW47" s="74"/>
      <c r="AX47" s="64"/>
      <c r="AY47" s="627"/>
      <c r="AZ47" s="74"/>
      <c r="BA47" s="32"/>
      <c r="BB47" s="32"/>
      <c r="BC47" s="32"/>
      <c r="BD47" s="32"/>
      <c r="BE47" s="32"/>
      <c r="BF47" s="32"/>
      <c r="BG47" s="32"/>
      <c r="BH47" s="32"/>
      <c r="BI47" s="32"/>
      <c r="BJ47" s="32"/>
      <c r="BK47" s="32"/>
      <c r="BL47" s="32"/>
    </row>
    <row r="48" spans="1:64" s="33" customFormat="1">
      <c r="A48" s="76"/>
      <c r="B48" s="57">
        <v>36</v>
      </c>
      <c r="C48" s="87"/>
      <c r="D48" s="58"/>
      <c r="E48" s="77"/>
      <c r="F48" s="620"/>
      <c r="G48" s="620"/>
      <c r="H48" s="61"/>
      <c r="I48" s="62"/>
      <c r="J48" s="61"/>
      <c r="K48" s="622" t="str">
        <f t="shared" si="0"/>
        <v/>
      </c>
      <c r="L48" s="622" t="str">
        <f>IF($G48="","",IF(OR('２.全体概要'!$C$15=1,'２.全体概要'!$C$15=2),INDEX($BG$15,MATCH($G48,$BF$15,-1)),IF('２.全体概要'!$C$15=3,INDEX($BG$14,MATCH($G48,$BF$14,-1)),INDEX($BG$13,MATCH($G48,$BF$13,-1)))))</f>
        <v/>
      </c>
      <c r="M48" s="622" t="str">
        <f t="shared" si="1"/>
        <v/>
      </c>
      <c r="N48" s="623">
        <f t="shared" si="2"/>
        <v>0</v>
      </c>
      <c r="O48" s="74"/>
      <c r="P48" s="61"/>
      <c r="Q48" s="56"/>
      <c r="R48" s="72"/>
      <c r="S48" s="56"/>
      <c r="T48" s="56"/>
      <c r="U48" s="74"/>
      <c r="V48" s="61"/>
      <c r="W48" s="56"/>
      <c r="X48" s="72"/>
      <c r="Y48" s="56"/>
      <c r="Z48" s="56"/>
      <c r="AA48" s="74"/>
      <c r="AB48" s="61"/>
      <c r="AC48" s="74"/>
      <c r="AD48" s="61"/>
      <c r="AE48" s="74"/>
      <c r="AF48" s="61"/>
      <c r="AG48" s="74"/>
      <c r="AH48" s="61"/>
      <c r="AI48" s="74"/>
      <c r="AJ48" s="61"/>
      <c r="AK48" s="74"/>
      <c r="AL48" s="64"/>
      <c r="AM48" s="74"/>
      <c r="AN48" s="64"/>
      <c r="AO48" s="74"/>
      <c r="AP48" s="66"/>
      <c r="AQ48" s="74"/>
      <c r="AR48" s="61"/>
      <c r="AS48" s="275"/>
      <c r="AT48" s="74"/>
      <c r="AU48" s="61"/>
      <c r="AV48" s="626" t="str">
        <f>IF(AU48="","",IF(AU48="A",'１０.パネルラジエーター設備費用算出シート'!$G$13,IF(AU48="B",'１０.パネルラジエーター設備費用算出シート'!$N$13,IF(AU48="C",'１０.パネルラジエーター設備費用算出シート'!$G$23,IF(AU48="D",'１０.パネルラジエーター設備費用算出シート'!$N$23,IF(AU48="E",'１０.パネルラジエーター設備費用算出シート'!$G$33,IF(AU48="F",'１０.パネルラジエーター設備費用算出シート'!$N$33,IF(AU48="G",'１０.パネルラジエーター設備費用算出シート'!$G$43,IF(AU48="H",'１０.パネルラジエーター設備費用算出シート'!$N$43,IF(AU48="I",'１０.パネルラジエーター設備費用算出シート'!$G$54,'１０.パネルラジエーター設備費用算出シート'!$N$54))))))))))</f>
        <v/>
      </c>
      <c r="AW48" s="74"/>
      <c r="AX48" s="64"/>
      <c r="AY48" s="627"/>
      <c r="AZ48" s="74"/>
      <c r="BA48" s="32"/>
      <c r="BB48" s="32"/>
      <c r="BC48" s="32"/>
      <c r="BD48" s="32"/>
      <c r="BE48" s="32"/>
      <c r="BF48" s="32"/>
      <c r="BG48" s="32"/>
      <c r="BH48" s="32"/>
      <c r="BI48" s="32"/>
      <c r="BJ48" s="32"/>
      <c r="BK48" s="32"/>
      <c r="BL48" s="32"/>
    </row>
    <row r="49" spans="1:64" s="33" customFormat="1">
      <c r="A49" s="76"/>
      <c r="B49" s="57">
        <v>37</v>
      </c>
      <c r="C49" s="87"/>
      <c r="D49" s="58"/>
      <c r="E49" s="77"/>
      <c r="F49" s="620"/>
      <c r="G49" s="620"/>
      <c r="H49" s="61"/>
      <c r="I49" s="62"/>
      <c r="J49" s="61"/>
      <c r="K49" s="622" t="str">
        <f t="shared" si="0"/>
        <v/>
      </c>
      <c r="L49" s="622" t="str">
        <f>IF($G49="","",IF(OR('２.全体概要'!$C$15=1,'２.全体概要'!$C$15=2),INDEX($BG$15,MATCH($G49,$BF$15,-1)),IF('２.全体概要'!$C$15=3,INDEX($BG$14,MATCH($G49,$BF$14,-1)),INDEX($BG$13,MATCH($G49,$BF$13,-1)))))</f>
        <v/>
      </c>
      <c r="M49" s="622" t="str">
        <f t="shared" si="1"/>
        <v/>
      </c>
      <c r="N49" s="623">
        <f t="shared" si="2"/>
        <v>0</v>
      </c>
      <c r="O49" s="74"/>
      <c r="P49" s="61"/>
      <c r="Q49" s="56"/>
      <c r="R49" s="72"/>
      <c r="S49" s="56"/>
      <c r="T49" s="56"/>
      <c r="U49" s="74"/>
      <c r="V49" s="61"/>
      <c r="W49" s="56"/>
      <c r="X49" s="72"/>
      <c r="Y49" s="56"/>
      <c r="Z49" s="56"/>
      <c r="AA49" s="74"/>
      <c r="AB49" s="61"/>
      <c r="AC49" s="74"/>
      <c r="AD49" s="61"/>
      <c r="AE49" s="74"/>
      <c r="AF49" s="61"/>
      <c r="AG49" s="74"/>
      <c r="AH49" s="61"/>
      <c r="AI49" s="74"/>
      <c r="AJ49" s="61"/>
      <c r="AK49" s="74"/>
      <c r="AL49" s="64"/>
      <c r="AM49" s="74"/>
      <c r="AN49" s="64"/>
      <c r="AO49" s="74"/>
      <c r="AP49" s="66"/>
      <c r="AQ49" s="74"/>
      <c r="AR49" s="61"/>
      <c r="AS49" s="275"/>
      <c r="AT49" s="74"/>
      <c r="AU49" s="61"/>
      <c r="AV49" s="626" t="str">
        <f>IF(AU49="","",IF(AU49="A",'１０.パネルラジエーター設備費用算出シート'!$G$13,IF(AU49="B",'１０.パネルラジエーター設備費用算出シート'!$N$13,IF(AU49="C",'１０.パネルラジエーター設備費用算出シート'!$G$23,IF(AU49="D",'１０.パネルラジエーター設備費用算出シート'!$N$23,IF(AU49="E",'１０.パネルラジエーター設備費用算出シート'!$G$33,IF(AU49="F",'１０.パネルラジエーター設備費用算出シート'!$N$33,IF(AU49="G",'１０.パネルラジエーター設備費用算出シート'!$G$43,IF(AU49="H",'１０.パネルラジエーター設備費用算出シート'!$N$43,IF(AU49="I",'１０.パネルラジエーター設備費用算出シート'!$G$54,'１０.パネルラジエーター設備費用算出シート'!$N$54))))))))))</f>
        <v/>
      </c>
      <c r="AW49" s="74"/>
      <c r="AX49" s="64"/>
      <c r="AY49" s="627"/>
      <c r="AZ49" s="74"/>
      <c r="BA49" s="32"/>
      <c r="BB49" s="32"/>
      <c r="BC49" s="32"/>
      <c r="BD49" s="32"/>
      <c r="BE49" s="32"/>
      <c r="BF49" s="32"/>
      <c r="BG49" s="32"/>
      <c r="BH49" s="32"/>
      <c r="BI49" s="32"/>
      <c r="BJ49" s="32"/>
      <c r="BK49" s="32"/>
      <c r="BL49" s="32"/>
    </row>
    <row r="50" spans="1:64" s="33" customFormat="1">
      <c r="A50" s="76"/>
      <c r="B50" s="57">
        <v>38</v>
      </c>
      <c r="C50" s="87"/>
      <c r="D50" s="58"/>
      <c r="E50" s="77"/>
      <c r="F50" s="620"/>
      <c r="G50" s="620"/>
      <c r="H50" s="61"/>
      <c r="I50" s="62"/>
      <c r="J50" s="61"/>
      <c r="K50" s="622" t="str">
        <f t="shared" si="0"/>
        <v/>
      </c>
      <c r="L50" s="622" t="str">
        <f>IF($G50="","",IF(OR('２.全体概要'!$C$15=1,'２.全体概要'!$C$15=2),INDEX($BG$15,MATCH($G50,$BF$15,-1)),IF('２.全体概要'!$C$15=3,INDEX($BG$14,MATCH($G50,$BF$14,-1)),INDEX($BG$13,MATCH($G50,$BF$13,-1)))))</f>
        <v/>
      </c>
      <c r="M50" s="622" t="str">
        <f t="shared" si="1"/>
        <v/>
      </c>
      <c r="N50" s="623">
        <f t="shared" si="2"/>
        <v>0</v>
      </c>
      <c r="O50" s="74"/>
      <c r="P50" s="61"/>
      <c r="Q50" s="56"/>
      <c r="R50" s="72"/>
      <c r="S50" s="56"/>
      <c r="T50" s="56"/>
      <c r="U50" s="74"/>
      <c r="V50" s="61"/>
      <c r="W50" s="56"/>
      <c r="X50" s="72"/>
      <c r="Y50" s="56"/>
      <c r="Z50" s="56"/>
      <c r="AA50" s="74"/>
      <c r="AB50" s="61"/>
      <c r="AC50" s="74"/>
      <c r="AD50" s="61"/>
      <c r="AE50" s="74"/>
      <c r="AF50" s="61"/>
      <c r="AG50" s="74"/>
      <c r="AH50" s="61"/>
      <c r="AI50" s="74"/>
      <c r="AJ50" s="61"/>
      <c r="AK50" s="74"/>
      <c r="AL50" s="64"/>
      <c r="AM50" s="74"/>
      <c r="AN50" s="64"/>
      <c r="AO50" s="74"/>
      <c r="AP50" s="66"/>
      <c r="AQ50" s="74"/>
      <c r="AR50" s="61"/>
      <c r="AS50" s="275"/>
      <c r="AT50" s="74"/>
      <c r="AU50" s="61"/>
      <c r="AV50" s="626" t="str">
        <f>IF(AU50="","",IF(AU50="A",'１０.パネルラジエーター設備費用算出シート'!$G$13,IF(AU50="B",'１０.パネルラジエーター設備費用算出シート'!$N$13,IF(AU50="C",'１０.パネルラジエーター設備費用算出シート'!$G$23,IF(AU50="D",'１０.パネルラジエーター設備費用算出シート'!$N$23,IF(AU50="E",'１０.パネルラジエーター設備費用算出シート'!$G$33,IF(AU50="F",'１０.パネルラジエーター設備費用算出シート'!$N$33,IF(AU50="G",'１０.パネルラジエーター設備費用算出シート'!$G$43,IF(AU50="H",'１０.パネルラジエーター設備費用算出シート'!$N$43,IF(AU50="I",'１０.パネルラジエーター設備費用算出シート'!$G$54,'１０.パネルラジエーター設備費用算出シート'!$N$54))))))))))</f>
        <v/>
      </c>
      <c r="AW50" s="74"/>
      <c r="AX50" s="64"/>
      <c r="AY50" s="627"/>
      <c r="AZ50" s="74"/>
      <c r="BA50" s="32"/>
      <c r="BB50" s="32"/>
      <c r="BC50" s="32"/>
      <c r="BD50" s="32"/>
      <c r="BE50" s="32"/>
      <c r="BF50" s="32"/>
      <c r="BG50" s="32"/>
      <c r="BH50" s="32"/>
      <c r="BI50" s="32"/>
      <c r="BJ50" s="32"/>
      <c r="BK50" s="32"/>
      <c r="BL50" s="32"/>
    </row>
    <row r="51" spans="1:64" s="33" customFormat="1">
      <c r="A51" s="76"/>
      <c r="B51" s="57">
        <v>39</v>
      </c>
      <c r="C51" s="87"/>
      <c r="D51" s="58"/>
      <c r="E51" s="77"/>
      <c r="F51" s="620"/>
      <c r="G51" s="620"/>
      <c r="H51" s="61"/>
      <c r="I51" s="62"/>
      <c r="J51" s="61"/>
      <c r="K51" s="622" t="str">
        <f t="shared" si="0"/>
        <v/>
      </c>
      <c r="L51" s="622" t="str">
        <f>IF($G51="","",IF(OR('２.全体概要'!$C$15=1,'２.全体概要'!$C$15=2),INDEX($BG$15,MATCH($G51,$BF$15,-1)),IF('２.全体概要'!$C$15=3,INDEX($BG$14,MATCH($G51,$BF$14,-1)),INDEX($BG$13,MATCH($G51,$BF$13,-1)))))</f>
        <v/>
      </c>
      <c r="M51" s="622" t="str">
        <f t="shared" si="1"/>
        <v/>
      </c>
      <c r="N51" s="623">
        <f t="shared" si="2"/>
        <v>0</v>
      </c>
      <c r="O51" s="74"/>
      <c r="P51" s="61"/>
      <c r="Q51" s="56"/>
      <c r="R51" s="72"/>
      <c r="S51" s="56"/>
      <c r="T51" s="56"/>
      <c r="U51" s="74"/>
      <c r="V51" s="61"/>
      <c r="W51" s="56"/>
      <c r="X51" s="72"/>
      <c r="Y51" s="56"/>
      <c r="Z51" s="56"/>
      <c r="AA51" s="74"/>
      <c r="AB51" s="61"/>
      <c r="AC51" s="74"/>
      <c r="AD51" s="61"/>
      <c r="AE51" s="74"/>
      <c r="AF51" s="61"/>
      <c r="AG51" s="74"/>
      <c r="AH51" s="61"/>
      <c r="AI51" s="74"/>
      <c r="AJ51" s="61"/>
      <c r="AK51" s="74"/>
      <c r="AL51" s="64"/>
      <c r="AM51" s="74"/>
      <c r="AN51" s="64"/>
      <c r="AO51" s="74"/>
      <c r="AP51" s="66"/>
      <c r="AQ51" s="74"/>
      <c r="AR51" s="61"/>
      <c r="AS51" s="275"/>
      <c r="AT51" s="74"/>
      <c r="AU51" s="61"/>
      <c r="AV51" s="626" t="str">
        <f>IF(AU51="","",IF(AU51="A",'１０.パネルラジエーター設備費用算出シート'!$G$13,IF(AU51="B",'１０.パネルラジエーター設備費用算出シート'!$N$13,IF(AU51="C",'１０.パネルラジエーター設備費用算出シート'!$G$23,IF(AU51="D",'１０.パネルラジエーター設備費用算出シート'!$N$23,IF(AU51="E",'１０.パネルラジエーター設備費用算出シート'!$G$33,IF(AU51="F",'１０.パネルラジエーター設備費用算出シート'!$N$33,IF(AU51="G",'１０.パネルラジエーター設備費用算出シート'!$G$43,IF(AU51="H",'１０.パネルラジエーター設備費用算出シート'!$N$43,IF(AU51="I",'１０.パネルラジエーター設備費用算出シート'!$G$54,'１０.パネルラジエーター設備費用算出シート'!$N$54))))))))))</f>
        <v/>
      </c>
      <c r="AW51" s="74"/>
      <c r="AX51" s="64"/>
      <c r="AY51" s="627"/>
      <c r="AZ51" s="74"/>
      <c r="BA51" s="32"/>
      <c r="BB51" s="32"/>
      <c r="BC51" s="32"/>
      <c r="BD51" s="32"/>
      <c r="BE51" s="32"/>
      <c r="BF51" s="32"/>
      <c r="BG51" s="32"/>
      <c r="BH51" s="32"/>
      <c r="BI51" s="32"/>
      <c r="BJ51" s="32"/>
      <c r="BK51" s="32"/>
      <c r="BL51" s="32"/>
    </row>
    <row r="52" spans="1:64" s="33" customFormat="1">
      <c r="A52" s="76"/>
      <c r="B52" s="57">
        <v>40</v>
      </c>
      <c r="C52" s="87"/>
      <c r="D52" s="58"/>
      <c r="E52" s="77"/>
      <c r="F52" s="620"/>
      <c r="G52" s="620"/>
      <c r="H52" s="61"/>
      <c r="I52" s="62"/>
      <c r="J52" s="61"/>
      <c r="K52" s="622" t="str">
        <f t="shared" si="0"/>
        <v/>
      </c>
      <c r="L52" s="622" t="str">
        <f>IF($G52="","",IF(OR('２.全体概要'!$C$15=1,'２.全体概要'!$C$15=2),INDEX($BG$15,MATCH($G52,$BF$15,-1)),IF('２.全体概要'!$C$15=3,INDEX($BG$14,MATCH($G52,$BF$14,-1)),INDEX($BG$13,MATCH($G52,$BF$13,-1)))))</f>
        <v/>
      </c>
      <c r="M52" s="622" t="str">
        <f t="shared" si="1"/>
        <v/>
      </c>
      <c r="N52" s="623">
        <f t="shared" si="2"/>
        <v>0</v>
      </c>
      <c r="O52" s="74"/>
      <c r="P52" s="61"/>
      <c r="Q52" s="56"/>
      <c r="R52" s="72"/>
      <c r="S52" s="56"/>
      <c r="T52" s="56"/>
      <c r="U52" s="74"/>
      <c r="V52" s="61"/>
      <c r="W52" s="56"/>
      <c r="X52" s="72"/>
      <c r="Y52" s="56"/>
      <c r="Z52" s="56"/>
      <c r="AA52" s="74"/>
      <c r="AB52" s="61"/>
      <c r="AC52" s="74"/>
      <c r="AD52" s="61"/>
      <c r="AE52" s="74"/>
      <c r="AF52" s="61"/>
      <c r="AG52" s="74"/>
      <c r="AH52" s="61"/>
      <c r="AI52" s="74"/>
      <c r="AJ52" s="61"/>
      <c r="AK52" s="74"/>
      <c r="AL52" s="64"/>
      <c r="AM52" s="74"/>
      <c r="AN52" s="64"/>
      <c r="AO52" s="74"/>
      <c r="AP52" s="66"/>
      <c r="AQ52" s="74"/>
      <c r="AR52" s="61"/>
      <c r="AS52" s="275"/>
      <c r="AT52" s="74"/>
      <c r="AU52" s="61"/>
      <c r="AV52" s="626" t="str">
        <f>IF(AU52="","",IF(AU52="A",'１０.パネルラジエーター設備費用算出シート'!$G$13,IF(AU52="B",'１０.パネルラジエーター設備費用算出シート'!$N$13,IF(AU52="C",'１０.パネルラジエーター設備費用算出シート'!$G$23,IF(AU52="D",'１０.パネルラジエーター設備費用算出シート'!$N$23,IF(AU52="E",'１０.パネルラジエーター設備費用算出シート'!$G$33,IF(AU52="F",'１０.パネルラジエーター設備費用算出シート'!$N$33,IF(AU52="G",'１０.パネルラジエーター設備費用算出シート'!$G$43,IF(AU52="H",'１０.パネルラジエーター設備費用算出シート'!$N$43,IF(AU52="I",'１０.パネルラジエーター設備費用算出シート'!$G$54,'１０.パネルラジエーター設備費用算出シート'!$N$54))))))))))</f>
        <v/>
      </c>
      <c r="AW52" s="74"/>
      <c r="AX52" s="64"/>
      <c r="AY52" s="627"/>
      <c r="AZ52" s="74"/>
      <c r="BA52" s="32"/>
      <c r="BB52" s="32"/>
      <c r="BC52" s="32"/>
      <c r="BD52" s="32"/>
      <c r="BE52" s="32"/>
      <c r="BF52" s="32"/>
      <c r="BG52" s="32"/>
      <c r="BH52" s="32"/>
      <c r="BI52" s="32"/>
      <c r="BJ52" s="32"/>
      <c r="BK52" s="32"/>
      <c r="BL52" s="32"/>
    </row>
    <row r="53" spans="1:64" s="33" customFormat="1">
      <c r="A53" s="76"/>
      <c r="B53" s="57">
        <v>41</v>
      </c>
      <c r="C53" s="87"/>
      <c r="D53" s="58"/>
      <c r="E53" s="77"/>
      <c r="F53" s="620"/>
      <c r="G53" s="620"/>
      <c r="H53" s="61"/>
      <c r="I53" s="62"/>
      <c r="J53" s="61"/>
      <c r="K53" s="622" t="str">
        <f t="shared" si="0"/>
        <v/>
      </c>
      <c r="L53" s="622" t="str">
        <f>IF($G53="","",IF(OR('２.全体概要'!$C$15=1,'２.全体概要'!$C$15=2),INDEX($BG$15,MATCH($G53,$BF$15,-1)),IF('２.全体概要'!$C$15=3,INDEX($BG$14,MATCH($G53,$BF$14,-1)),INDEX($BG$13,MATCH($G53,$BF$13,-1)))))</f>
        <v/>
      </c>
      <c r="M53" s="622" t="str">
        <f t="shared" si="1"/>
        <v/>
      </c>
      <c r="N53" s="623">
        <f t="shared" si="2"/>
        <v>0</v>
      </c>
      <c r="O53" s="74"/>
      <c r="P53" s="61"/>
      <c r="Q53" s="56"/>
      <c r="R53" s="72"/>
      <c r="S53" s="56"/>
      <c r="T53" s="56"/>
      <c r="U53" s="74"/>
      <c r="V53" s="61"/>
      <c r="W53" s="56"/>
      <c r="X53" s="72"/>
      <c r="Y53" s="56"/>
      <c r="Z53" s="56"/>
      <c r="AA53" s="74"/>
      <c r="AB53" s="61"/>
      <c r="AC53" s="74"/>
      <c r="AD53" s="61"/>
      <c r="AE53" s="74"/>
      <c r="AF53" s="61"/>
      <c r="AG53" s="74"/>
      <c r="AH53" s="61"/>
      <c r="AI53" s="74"/>
      <c r="AJ53" s="61"/>
      <c r="AK53" s="74"/>
      <c r="AL53" s="64"/>
      <c r="AM53" s="74"/>
      <c r="AN53" s="64"/>
      <c r="AO53" s="74"/>
      <c r="AP53" s="66"/>
      <c r="AQ53" s="74"/>
      <c r="AR53" s="61"/>
      <c r="AS53" s="275"/>
      <c r="AT53" s="74"/>
      <c r="AU53" s="61"/>
      <c r="AV53" s="626" t="str">
        <f>IF(AU53="","",IF(AU53="A",'１０.パネルラジエーター設備費用算出シート'!$G$13,IF(AU53="B",'１０.パネルラジエーター設備費用算出シート'!$N$13,IF(AU53="C",'１０.パネルラジエーター設備費用算出シート'!$G$23,IF(AU53="D",'１０.パネルラジエーター設備費用算出シート'!$N$23,IF(AU53="E",'１０.パネルラジエーター設備費用算出シート'!$G$33,IF(AU53="F",'１０.パネルラジエーター設備費用算出シート'!$N$33,IF(AU53="G",'１０.パネルラジエーター設備費用算出シート'!$G$43,IF(AU53="H",'１０.パネルラジエーター設備費用算出シート'!$N$43,IF(AU53="I",'１０.パネルラジエーター設備費用算出シート'!$G$54,'１０.パネルラジエーター設備費用算出シート'!$N$54))))))))))</f>
        <v/>
      </c>
      <c r="AW53" s="74"/>
      <c r="AX53" s="64"/>
      <c r="AY53" s="627"/>
      <c r="AZ53" s="74"/>
      <c r="BA53" s="32"/>
      <c r="BB53" s="32"/>
      <c r="BC53" s="32"/>
      <c r="BD53" s="32"/>
      <c r="BE53" s="32"/>
      <c r="BF53" s="32"/>
      <c r="BG53" s="32"/>
      <c r="BH53" s="32"/>
      <c r="BI53" s="32"/>
      <c r="BJ53" s="32"/>
      <c r="BK53" s="32"/>
      <c r="BL53" s="32"/>
    </row>
    <row r="54" spans="1:64" s="33" customFormat="1">
      <c r="A54" s="76"/>
      <c r="B54" s="57">
        <v>42</v>
      </c>
      <c r="C54" s="87"/>
      <c r="D54" s="58"/>
      <c r="E54" s="77"/>
      <c r="F54" s="620"/>
      <c r="G54" s="620"/>
      <c r="H54" s="61"/>
      <c r="I54" s="62"/>
      <c r="J54" s="61"/>
      <c r="K54" s="622" t="str">
        <f t="shared" si="0"/>
        <v/>
      </c>
      <c r="L54" s="622" t="str">
        <f>IF($G54="","",IF(OR('２.全体概要'!$C$15=1,'２.全体概要'!$C$15=2),INDEX($BG$15,MATCH($G54,$BF$15,-1)),IF('２.全体概要'!$C$15=3,INDEX($BG$14,MATCH($G54,$BF$14,-1)),INDEX($BG$13,MATCH($G54,$BF$13,-1)))))</f>
        <v/>
      </c>
      <c r="M54" s="622" t="str">
        <f t="shared" si="1"/>
        <v/>
      </c>
      <c r="N54" s="623">
        <f t="shared" si="2"/>
        <v>0</v>
      </c>
      <c r="O54" s="74"/>
      <c r="P54" s="61"/>
      <c r="Q54" s="56"/>
      <c r="R54" s="72"/>
      <c r="S54" s="56"/>
      <c r="T54" s="56"/>
      <c r="U54" s="74"/>
      <c r="V54" s="61"/>
      <c r="W54" s="56"/>
      <c r="X54" s="72"/>
      <c r="Y54" s="56"/>
      <c r="Z54" s="56"/>
      <c r="AA54" s="74"/>
      <c r="AB54" s="61"/>
      <c r="AC54" s="74"/>
      <c r="AD54" s="61"/>
      <c r="AE54" s="74"/>
      <c r="AF54" s="61"/>
      <c r="AG54" s="74"/>
      <c r="AH54" s="61"/>
      <c r="AI54" s="74"/>
      <c r="AJ54" s="61"/>
      <c r="AK54" s="74"/>
      <c r="AL54" s="64"/>
      <c r="AM54" s="74"/>
      <c r="AN54" s="64"/>
      <c r="AO54" s="74"/>
      <c r="AP54" s="66"/>
      <c r="AQ54" s="74"/>
      <c r="AR54" s="61"/>
      <c r="AS54" s="275"/>
      <c r="AT54" s="74"/>
      <c r="AU54" s="61"/>
      <c r="AV54" s="626" t="str">
        <f>IF(AU54="","",IF(AU54="A",'１０.パネルラジエーター設備費用算出シート'!$G$13,IF(AU54="B",'１０.パネルラジエーター設備費用算出シート'!$N$13,IF(AU54="C",'１０.パネルラジエーター設備費用算出シート'!$G$23,IF(AU54="D",'１０.パネルラジエーター設備費用算出シート'!$N$23,IF(AU54="E",'１０.パネルラジエーター設備費用算出シート'!$G$33,IF(AU54="F",'１０.パネルラジエーター設備費用算出シート'!$N$33,IF(AU54="G",'１０.パネルラジエーター設備費用算出シート'!$G$43,IF(AU54="H",'１０.パネルラジエーター設備費用算出シート'!$N$43,IF(AU54="I",'１０.パネルラジエーター設備費用算出シート'!$G$54,'１０.パネルラジエーター設備費用算出シート'!$N$54))))))))))</f>
        <v/>
      </c>
      <c r="AW54" s="74"/>
      <c r="AX54" s="64"/>
      <c r="AY54" s="627"/>
      <c r="AZ54" s="74"/>
      <c r="BA54" s="32"/>
      <c r="BB54" s="32"/>
      <c r="BC54" s="32"/>
      <c r="BD54" s="32"/>
      <c r="BE54" s="32"/>
      <c r="BF54" s="32"/>
      <c r="BG54" s="32"/>
      <c r="BH54" s="32"/>
      <c r="BI54" s="32"/>
      <c r="BJ54" s="32"/>
      <c r="BK54" s="32"/>
      <c r="BL54" s="32"/>
    </row>
    <row r="55" spans="1:64" s="33" customFormat="1">
      <c r="A55" s="76"/>
      <c r="B55" s="57">
        <v>43</v>
      </c>
      <c r="C55" s="87"/>
      <c r="D55" s="58"/>
      <c r="E55" s="77"/>
      <c r="F55" s="620"/>
      <c r="G55" s="620"/>
      <c r="H55" s="61"/>
      <c r="I55" s="62"/>
      <c r="J55" s="61"/>
      <c r="K55" s="622" t="str">
        <f t="shared" si="0"/>
        <v/>
      </c>
      <c r="L55" s="622" t="str">
        <f>IF($G55="","",IF(OR('２.全体概要'!$C$15=1,'２.全体概要'!$C$15=2),INDEX($BG$15,MATCH($G55,$BF$15,-1)),IF('２.全体概要'!$C$15=3,INDEX($BG$14,MATCH($G55,$BF$14,-1)),INDEX($BG$13,MATCH($G55,$BF$13,-1)))))</f>
        <v/>
      </c>
      <c r="M55" s="622" t="str">
        <f t="shared" si="1"/>
        <v/>
      </c>
      <c r="N55" s="623">
        <f t="shared" si="2"/>
        <v>0</v>
      </c>
      <c r="O55" s="74"/>
      <c r="P55" s="61"/>
      <c r="Q55" s="56"/>
      <c r="R55" s="72"/>
      <c r="S55" s="56"/>
      <c r="T55" s="56"/>
      <c r="U55" s="74"/>
      <c r="V55" s="61"/>
      <c r="W55" s="56"/>
      <c r="X55" s="72"/>
      <c r="Y55" s="56"/>
      <c r="Z55" s="56"/>
      <c r="AA55" s="74"/>
      <c r="AB55" s="61"/>
      <c r="AC55" s="74"/>
      <c r="AD55" s="61"/>
      <c r="AE55" s="74"/>
      <c r="AF55" s="61"/>
      <c r="AG55" s="74"/>
      <c r="AH55" s="61"/>
      <c r="AI55" s="74"/>
      <c r="AJ55" s="61"/>
      <c r="AK55" s="74"/>
      <c r="AL55" s="64"/>
      <c r="AM55" s="74"/>
      <c r="AN55" s="64"/>
      <c r="AO55" s="74"/>
      <c r="AP55" s="66"/>
      <c r="AQ55" s="74"/>
      <c r="AR55" s="61"/>
      <c r="AS55" s="275"/>
      <c r="AT55" s="74"/>
      <c r="AU55" s="61"/>
      <c r="AV55" s="626" t="str">
        <f>IF(AU55="","",IF(AU55="A",'１０.パネルラジエーター設備費用算出シート'!$G$13,IF(AU55="B",'１０.パネルラジエーター設備費用算出シート'!$N$13,IF(AU55="C",'１０.パネルラジエーター設備費用算出シート'!$G$23,IF(AU55="D",'１０.パネルラジエーター設備費用算出シート'!$N$23,IF(AU55="E",'１０.パネルラジエーター設備費用算出シート'!$G$33,IF(AU55="F",'１０.パネルラジエーター設備費用算出シート'!$N$33,IF(AU55="G",'１０.パネルラジエーター設備費用算出シート'!$G$43,IF(AU55="H",'１０.パネルラジエーター設備費用算出シート'!$N$43,IF(AU55="I",'１０.パネルラジエーター設備費用算出シート'!$G$54,'１０.パネルラジエーター設備費用算出シート'!$N$54))))))))))</f>
        <v/>
      </c>
      <c r="AW55" s="74"/>
      <c r="AX55" s="64"/>
      <c r="AY55" s="627"/>
      <c r="AZ55" s="74"/>
      <c r="BA55" s="32"/>
      <c r="BB55" s="32"/>
      <c r="BC55" s="32"/>
      <c r="BD55" s="32"/>
      <c r="BE55" s="32"/>
      <c r="BF55" s="32"/>
      <c r="BG55" s="32"/>
      <c r="BH55" s="32"/>
      <c r="BI55" s="32"/>
      <c r="BJ55" s="32"/>
      <c r="BK55" s="32"/>
      <c r="BL55" s="32"/>
    </row>
    <row r="56" spans="1:64" s="33" customFormat="1">
      <c r="A56" s="76"/>
      <c r="B56" s="57">
        <v>44</v>
      </c>
      <c r="C56" s="87"/>
      <c r="D56" s="58"/>
      <c r="E56" s="77"/>
      <c r="F56" s="620"/>
      <c r="G56" s="620"/>
      <c r="H56" s="61"/>
      <c r="I56" s="62"/>
      <c r="J56" s="61"/>
      <c r="K56" s="622" t="str">
        <f t="shared" si="0"/>
        <v/>
      </c>
      <c r="L56" s="622" t="str">
        <f>IF($G56="","",IF(OR('２.全体概要'!$C$15=1,'２.全体概要'!$C$15=2),INDEX($BG$15,MATCH($G56,$BF$15,-1)),IF('２.全体概要'!$C$15=3,INDEX($BG$14,MATCH($G56,$BF$14,-1)),INDEX($BG$13,MATCH($G56,$BF$13,-1)))))</f>
        <v/>
      </c>
      <c r="M56" s="622" t="str">
        <f t="shared" si="1"/>
        <v/>
      </c>
      <c r="N56" s="623">
        <f t="shared" si="2"/>
        <v>0</v>
      </c>
      <c r="O56" s="74"/>
      <c r="P56" s="61"/>
      <c r="Q56" s="56"/>
      <c r="R56" s="72"/>
      <c r="S56" s="56"/>
      <c r="T56" s="56"/>
      <c r="U56" s="74"/>
      <c r="V56" s="61"/>
      <c r="W56" s="56"/>
      <c r="X56" s="72"/>
      <c r="Y56" s="56"/>
      <c r="Z56" s="56"/>
      <c r="AA56" s="74"/>
      <c r="AB56" s="61"/>
      <c r="AC56" s="74"/>
      <c r="AD56" s="61"/>
      <c r="AE56" s="74"/>
      <c r="AF56" s="61"/>
      <c r="AG56" s="74"/>
      <c r="AH56" s="61"/>
      <c r="AI56" s="74"/>
      <c r="AJ56" s="61"/>
      <c r="AK56" s="74"/>
      <c r="AL56" s="64"/>
      <c r="AM56" s="74"/>
      <c r="AN56" s="64"/>
      <c r="AO56" s="74"/>
      <c r="AP56" s="66"/>
      <c r="AQ56" s="74"/>
      <c r="AR56" s="61"/>
      <c r="AS56" s="275"/>
      <c r="AT56" s="74"/>
      <c r="AU56" s="61"/>
      <c r="AV56" s="626" t="str">
        <f>IF(AU56="","",IF(AU56="A",'１０.パネルラジエーター設備費用算出シート'!$G$13,IF(AU56="B",'１０.パネルラジエーター設備費用算出シート'!$N$13,IF(AU56="C",'１０.パネルラジエーター設備費用算出シート'!$G$23,IF(AU56="D",'１０.パネルラジエーター設備費用算出シート'!$N$23,IF(AU56="E",'１０.パネルラジエーター設備費用算出シート'!$G$33,IF(AU56="F",'１０.パネルラジエーター設備費用算出シート'!$N$33,IF(AU56="G",'１０.パネルラジエーター設備費用算出シート'!$G$43,IF(AU56="H",'１０.パネルラジエーター設備費用算出シート'!$N$43,IF(AU56="I",'１０.パネルラジエーター設備費用算出シート'!$G$54,'１０.パネルラジエーター設備費用算出シート'!$N$54))))))))))</f>
        <v/>
      </c>
      <c r="AW56" s="74"/>
      <c r="AX56" s="64"/>
      <c r="AY56" s="627"/>
      <c r="AZ56" s="74"/>
      <c r="BA56" s="32"/>
      <c r="BB56" s="32"/>
      <c r="BC56" s="32"/>
      <c r="BD56" s="32"/>
      <c r="BE56" s="32"/>
      <c r="BF56" s="32"/>
      <c r="BG56" s="32"/>
      <c r="BH56" s="32"/>
      <c r="BI56" s="32"/>
      <c r="BJ56" s="32"/>
      <c r="BK56" s="32"/>
      <c r="BL56" s="32"/>
    </row>
    <row r="57" spans="1:64" s="33" customFormat="1">
      <c r="A57" s="76"/>
      <c r="B57" s="57">
        <v>45</v>
      </c>
      <c r="C57" s="87"/>
      <c r="D57" s="58"/>
      <c r="E57" s="77"/>
      <c r="F57" s="620"/>
      <c r="G57" s="620"/>
      <c r="H57" s="61"/>
      <c r="I57" s="62"/>
      <c r="J57" s="61"/>
      <c r="K57" s="622" t="str">
        <f t="shared" si="0"/>
        <v/>
      </c>
      <c r="L57" s="622" t="str">
        <f>IF($G57="","",IF(OR('２.全体概要'!$C$15=1,'２.全体概要'!$C$15=2),INDEX($BG$15,MATCH($G57,$BF$15,-1)),IF('２.全体概要'!$C$15=3,INDEX($BG$14,MATCH($G57,$BF$14,-1)),INDEX($BG$13,MATCH($G57,$BF$13,-1)))))</f>
        <v/>
      </c>
      <c r="M57" s="622" t="str">
        <f t="shared" si="1"/>
        <v/>
      </c>
      <c r="N57" s="623">
        <f t="shared" si="2"/>
        <v>0</v>
      </c>
      <c r="O57" s="74"/>
      <c r="P57" s="61"/>
      <c r="Q57" s="56"/>
      <c r="R57" s="72"/>
      <c r="S57" s="56"/>
      <c r="T57" s="56"/>
      <c r="U57" s="74"/>
      <c r="V57" s="61"/>
      <c r="W57" s="56"/>
      <c r="X57" s="72"/>
      <c r="Y57" s="56"/>
      <c r="Z57" s="56"/>
      <c r="AA57" s="74"/>
      <c r="AB57" s="61"/>
      <c r="AC57" s="74"/>
      <c r="AD57" s="61"/>
      <c r="AE57" s="74"/>
      <c r="AF57" s="61"/>
      <c r="AG57" s="74"/>
      <c r="AH57" s="61"/>
      <c r="AI57" s="74"/>
      <c r="AJ57" s="61"/>
      <c r="AK57" s="74"/>
      <c r="AL57" s="64"/>
      <c r="AM57" s="74"/>
      <c r="AN57" s="64"/>
      <c r="AO57" s="74"/>
      <c r="AP57" s="66"/>
      <c r="AQ57" s="74"/>
      <c r="AR57" s="61"/>
      <c r="AS57" s="275"/>
      <c r="AT57" s="74"/>
      <c r="AU57" s="61"/>
      <c r="AV57" s="626" t="str">
        <f>IF(AU57="","",IF(AU57="A",'１０.パネルラジエーター設備費用算出シート'!$G$13,IF(AU57="B",'１０.パネルラジエーター設備費用算出シート'!$N$13,IF(AU57="C",'１０.パネルラジエーター設備費用算出シート'!$G$23,IF(AU57="D",'１０.パネルラジエーター設備費用算出シート'!$N$23,IF(AU57="E",'１０.パネルラジエーター設備費用算出シート'!$G$33,IF(AU57="F",'１０.パネルラジエーター設備費用算出シート'!$N$33,IF(AU57="G",'１０.パネルラジエーター設備費用算出シート'!$G$43,IF(AU57="H",'１０.パネルラジエーター設備費用算出シート'!$N$43,IF(AU57="I",'１０.パネルラジエーター設備費用算出シート'!$G$54,'１０.パネルラジエーター設備費用算出シート'!$N$54))))))))))</f>
        <v/>
      </c>
      <c r="AW57" s="74"/>
      <c r="AX57" s="64"/>
      <c r="AY57" s="627"/>
      <c r="AZ57" s="74"/>
      <c r="BA57" s="32"/>
      <c r="BB57" s="32"/>
      <c r="BC57" s="32"/>
      <c r="BD57" s="32"/>
      <c r="BE57" s="32"/>
      <c r="BF57" s="32"/>
      <c r="BG57" s="32"/>
      <c r="BH57" s="32"/>
      <c r="BI57" s="32"/>
      <c r="BJ57" s="32"/>
      <c r="BK57" s="32"/>
      <c r="BL57" s="32"/>
    </row>
    <row r="58" spans="1:64" s="33" customFormat="1">
      <c r="A58" s="76"/>
      <c r="B58" s="57">
        <v>46</v>
      </c>
      <c r="C58" s="87"/>
      <c r="D58" s="58"/>
      <c r="E58" s="77"/>
      <c r="F58" s="620"/>
      <c r="G58" s="620"/>
      <c r="H58" s="61"/>
      <c r="I58" s="62"/>
      <c r="J58" s="61"/>
      <c r="K58" s="622" t="str">
        <f t="shared" si="0"/>
        <v/>
      </c>
      <c r="L58" s="622" t="str">
        <f>IF($G58="","",IF(OR('２.全体概要'!$C$15=1,'２.全体概要'!$C$15=2),INDEX($BG$15,MATCH($G58,$BF$15,-1)),IF('２.全体概要'!$C$15=3,INDEX($BG$14,MATCH($G58,$BF$14,-1)),INDEX($BG$13,MATCH($G58,$BF$13,-1)))))</f>
        <v/>
      </c>
      <c r="M58" s="622" t="str">
        <f t="shared" si="1"/>
        <v/>
      </c>
      <c r="N58" s="623">
        <f t="shared" si="2"/>
        <v>0</v>
      </c>
      <c r="O58" s="74"/>
      <c r="P58" s="61"/>
      <c r="Q58" s="56"/>
      <c r="R58" s="72"/>
      <c r="S58" s="56"/>
      <c r="T58" s="56"/>
      <c r="U58" s="74"/>
      <c r="V58" s="61"/>
      <c r="W58" s="56"/>
      <c r="X58" s="72"/>
      <c r="Y58" s="56"/>
      <c r="Z58" s="56"/>
      <c r="AA58" s="74"/>
      <c r="AB58" s="61"/>
      <c r="AC58" s="74"/>
      <c r="AD58" s="61"/>
      <c r="AE58" s="74"/>
      <c r="AF58" s="61"/>
      <c r="AG58" s="74"/>
      <c r="AH58" s="61"/>
      <c r="AI58" s="74"/>
      <c r="AJ58" s="61"/>
      <c r="AK58" s="74"/>
      <c r="AL58" s="64"/>
      <c r="AM58" s="74"/>
      <c r="AN58" s="64"/>
      <c r="AO58" s="74"/>
      <c r="AP58" s="66"/>
      <c r="AQ58" s="74"/>
      <c r="AR58" s="61"/>
      <c r="AS58" s="275"/>
      <c r="AT58" s="74"/>
      <c r="AU58" s="61"/>
      <c r="AV58" s="626" t="str">
        <f>IF(AU58="","",IF(AU58="A",'１０.パネルラジエーター設備費用算出シート'!$G$13,IF(AU58="B",'１０.パネルラジエーター設備費用算出シート'!$N$13,IF(AU58="C",'１０.パネルラジエーター設備費用算出シート'!$G$23,IF(AU58="D",'１０.パネルラジエーター設備費用算出シート'!$N$23,IF(AU58="E",'１０.パネルラジエーター設備費用算出シート'!$G$33,IF(AU58="F",'１０.パネルラジエーター設備費用算出シート'!$N$33,IF(AU58="G",'１０.パネルラジエーター設備費用算出シート'!$G$43,IF(AU58="H",'１０.パネルラジエーター設備費用算出シート'!$N$43,IF(AU58="I",'１０.パネルラジエーター設備費用算出シート'!$G$54,'１０.パネルラジエーター設備費用算出シート'!$N$54))))))))))</f>
        <v/>
      </c>
      <c r="AW58" s="74"/>
      <c r="AX58" s="64"/>
      <c r="AY58" s="627"/>
      <c r="AZ58" s="74"/>
      <c r="BA58" s="32"/>
      <c r="BB58" s="32"/>
      <c r="BC58" s="32"/>
      <c r="BD58" s="32"/>
      <c r="BE58" s="32"/>
      <c r="BF58" s="32"/>
      <c r="BG58" s="32"/>
      <c r="BH58" s="32"/>
      <c r="BI58" s="32"/>
      <c r="BJ58" s="32"/>
      <c r="BK58" s="32"/>
      <c r="BL58" s="32"/>
    </row>
    <row r="59" spans="1:64" s="33" customFormat="1">
      <c r="A59" s="76"/>
      <c r="B59" s="57">
        <v>47</v>
      </c>
      <c r="C59" s="87"/>
      <c r="D59" s="58"/>
      <c r="E59" s="77"/>
      <c r="F59" s="620"/>
      <c r="G59" s="620"/>
      <c r="H59" s="61"/>
      <c r="I59" s="62"/>
      <c r="J59" s="61"/>
      <c r="K59" s="622" t="str">
        <f t="shared" si="0"/>
        <v/>
      </c>
      <c r="L59" s="622" t="str">
        <f>IF($G59="","",IF(OR('２.全体概要'!$C$15=1,'２.全体概要'!$C$15=2),INDEX($BG$15,MATCH($G59,$BF$15,-1)),IF('２.全体概要'!$C$15=3,INDEX($BG$14,MATCH($G59,$BF$14,-1)),INDEX($BG$13,MATCH($G59,$BF$13,-1)))))</f>
        <v/>
      </c>
      <c r="M59" s="622" t="str">
        <f t="shared" si="1"/>
        <v/>
      </c>
      <c r="N59" s="623">
        <f t="shared" si="2"/>
        <v>0</v>
      </c>
      <c r="O59" s="74"/>
      <c r="P59" s="61"/>
      <c r="Q59" s="56"/>
      <c r="R59" s="72"/>
      <c r="S59" s="56"/>
      <c r="T59" s="56"/>
      <c r="U59" s="74"/>
      <c r="V59" s="61"/>
      <c r="W59" s="56"/>
      <c r="X59" s="72"/>
      <c r="Y59" s="56"/>
      <c r="Z59" s="56"/>
      <c r="AA59" s="74"/>
      <c r="AB59" s="61"/>
      <c r="AC59" s="74"/>
      <c r="AD59" s="61"/>
      <c r="AE59" s="74"/>
      <c r="AF59" s="61"/>
      <c r="AG59" s="74"/>
      <c r="AH59" s="61"/>
      <c r="AI59" s="74"/>
      <c r="AJ59" s="61"/>
      <c r="AK59" s="74"/>
      <c r="AL59" s="64"/>
      <c r="AM59" s="74"/>
      <c r="AN59" s="64"/>
      <c r="AO59" s="74"/>
      <c r="AP59" s="66"/>
      <c r="AQ59" s="74"/>
      <c r="AR59" s="61"/>
      <c r="AS59" s="275"/>
      <c r="AT59" s="74"/>
      <c r="AU59" s="61"/>
      <c r="AV59" s="626" t="str">
        <f>IF(AU59="","",IF(AU59="A",'１０.パネルラジエーター設備費用算出シート'!$G$13,IF(AU59="B",'１０.パネルラジエーター設備費用算出シート'!$N$13,IF(AU59="C",'１０.パネルラジエーター設備費用算出シート'!$G$23,IF(AU59="D",'１０.パネルラジエーター設備費用算出シート'!$N$23,IF(AU59="E",'１０.パネルラジエーター設備費用算出シート'!$G$33,IF(AU59="F",'１０.パネルラジエーター設備費用算出シート'!$N$33,IF(AU59="G",'１０.パネルラジエーター設備費用算出シート'!$G$43,IF(AU59="H",'１０.パネルラジエーター設備費用算出シート'!$N$43,IF(AU59="I",'１０.パネルラジエーター設備費用算出シート'!$G$54,'１０.パネルラジエーター設備費用算出シート'!$N$54))))))))))</f>
        <v/>
      </c>
      <c r="AW59" s="74"/>
      <c r="AX59" s="64"/>
      <c r="AY59" s="627"/>
      <c r="AZ59" s="74"/>
      <c r="BA59" s="32"/>
      <c r="BB59" s="32"/>
      <c r="BC59" s="32"/>
      <c r="BD59" s="32"/>
      <c r="BE59" s="32"/>
      <c r="BF59" s="32"/>
      <c r="BG59" s="32"/>
      <c r="BH59" s="32"/>
      <c r="BI59" s="32"/>
      <c r="BJ59" s="32"/>
      <c r="BK59" s="32"/>
      <c r="BL59" s="32"/>
    </row>
    <row r="60" spans="1:64" s="33" customFormat="1">
      <c r="A60" s="76"/>
      <c r="B60" s="57">
        <v>48</v>
      </c>
      <c r="C60" s="87"/>
      <c r="D60" s="58"/>
      <c r="E60" s="77"/>
      <c r="F60" s="620"/>
      <c r="G60" s="620"/>
      <c r="H60" s="61"/>
      <c r="I60" s="62"/>
      <c r="J60" s="61"/>
      <c r="K60" s="622" t="str">
        <f t="shared" si="0"/>
        <v/>
      </c>
      <c r="L60" s="622" t="str">
        <f>IF($G60="","",IF(OR('２.全体概要'!$C$15=1,'２.全体概要'!$C$15=2),INDEX($BG$15,MATCH($G60,$BF$15,-1)),IF('２.全体概要'!$C$15=3,INDEX($BG$14,MATCH($G60,$BF$14,-1)),INDEX($BG$13,MATCH($G60,$BF$13,-1)))))</f>
        <v/>
      </c>
      <c r="M60" s="622" t="str">
        <f t="shared" si="1"/>
        <v/>
      </c>
      <c r="N60" s="623">
        <f t="shared" si="2"/>
        <v>0</v>
      </c>
      <c r="O60" s="74"/>
      <c r="P60" s="61"/>
      <c r="Q60" s="56"/>
      <c r="R60" s="72"/>
      <c r="S60" s="56"/>
      <c r="T60" s="56"/>
      <c r="U60" s="74"/>
      <c r="V60" s="61"/>
      <c r="W60" s="56"/>
      <c r="X60" s="72"/>
      <c r="Y60" s="56"/>
      <c r="Z60" s="56"/>
      <c r="AA60" s="74"/>
      <c r="AB60" s="61"/>
      <c r="AC60" s="74"/>
      <c r="AD60" s="61"/>
      <c r="AE60" s="74"/>
      <c r="AF60" s="61"/>
      <c r="AG60" s="74"/>
      <c r="AH60" s="61"/>
      <c r="AI60" s="74"/>
      <c r="AJ60" s="61"/>
      <c r="AK60" s="74"/>
      <c r="AL60" s="64"/>
      <c r="AM60" s="74"/>
      <c r="AN60" s="64"/>
      <c r="AO60" s="74"/>
      <c r="AP60" s="66"/>
      <c r="AQ60" s="74"/>
      <c r="AR60" s="61"/>
      <c r="AS60" s="275"/>
      <c r="AT60" s="74"/>
      <c r="AU60" s="61"/>
      <c r="AV60" s="626" t="str">
        <f>IF(AU60="","",IF(AU60="A",'１０.パネルラジエーター設備費用算出シート'!$G$13,IF(AU60="B",'１０.パネルラジエーター設備費用算出シート'!$N$13,IF(AU60="C",'１０.パネルラジエーター設備費用算出シート'!$G$23,IF(AU60="D",'１０.パネルラジエーター設備費用算出シート'!$N$23,IF(AU60="E",'１０.パネルラジエーター設備費用算出シート'!$G$33,IF(AU60="F",'１０.パネルラジエーター設備費用算出シート'!$N$33,IF(AU60="G",'１０.パネルラジエーター設備費用算出シート'!$G$43,IF(AU60="H",'１０.パネルラジエーター設備費用算出シート'!$N$43,IF(AU60="I",'１０.パネルラジエーター設備費用算出シート'!$G$54,'１０.パネルラジエーター設備費用算出シート'!$N$54))))))))))</f>
        <v/>
      </c>
      <c r="AW60" s="74"/>
      <c r="AX60" s="64"/>
      <c r="AY60" s="627"/>
      <c r="AZ60" s="74"/>
      <c r="BA60" s="32"/>
      <c r="BB60" s="32"/>
      <c r="BC60" s="32"/>
      <c r="BD60" s="32"/>
      <c r="BE60" s="32"/>
      <c r="BF60" s="32"/>
      <c r="BG60" s="32"/>
      <c r="BH60" s="32"/>
      <c r="BI60" s="32"/>
      <c r="BJ60" s="32"/>
      <c r="BK60" s="32"/>
      <c r="BL60" s="32"/>
    </row>
    <row r="61" spans="1:64" s="33" customFormat="1">
      <c r="A61" s="76"/>
      <c r="B61" s="57">
        <v>49</v>
      </c>
      <c r="C61" s="87"/>
      <c r="D61" s="58"/>
      <c r="E61" s="77"/>
      <c r="F61" s="620"/>
      <c r="G61" s="620"/>
      <c r="H61" s="61"/>
      <c r="I61" s="62"/>
      <c r="J61" s="61"/>
      <c r="K61" s="622" t="str">
        <f t="shared" si="0"/>
        <v/>
      </c>
      <c r="L61" s="622" t="str">
        <f>IF($G61="","",IF(OR('２.全体概要'!$C$15=1,'２.全体概要'!$C$15=2),INDEX($BG$15,MATCH($G61,$BF$15,-1)),IF('２.全体概要'!$C$15=3,INDEX($BG$14,MATCH($G61,$BF$14,-1)),INDEX($BG$13,MATCH($G61,$BF$13,-1)))))</f>
        <v/>
      </c>
      <c r="M61" s="622" t="str">
        <f t="shared" si="1"/>
        <v/>
      </c>
      <c r="N61" s="623">
        <f t="shared" si="2"/>
        <v>0</v>
      </c>
      <c r="O61" s="74"/>
      <c r="P61" s="61"/>
      <c r="Q61" s="56"/>
      <c r="R61" s="72"/>
      <c r="S61" s="56"/>
      <c r="T61" s="56"/>
      <c r="U61" s="74"/>
      <c r="V61" s="61"/>
      <c r="W61" s="56"/>
      <c r="X61" s="72"/>
      <c r="Y61" s="56"/>
      <c r="Z61" s="56"/>
      <c r="AA61" s="74"/>
      <c r="AB61" s="61"/>
      <c r="AC61" s="74"/>
      <c r="AD61" s="61"/>
      <c r="AE61" s="74"/>
      <c r="AF61" s="61"/>
      <c r="AG61" s="74"/>
      <c r="AH61" s="61"/>
      <c r="AI61" s="74"/>
      <c r="AJ61" s="61"/>
      <c r="AK61" s="74"/>
      <c r="AL61" s="64"/>
      <c r="AM61" s="74"/>
      <c r="AN61" s="64"/>
      <c r="AO61" s="74"/>
      <c r="AP61" s="66"/>
      <c r="AQ61" s="74"/>
      <c r="AR61" s="61"/>
      <c r="AS61" s="275"/>
      <c r="AT61" s="74"/>
      <c r="AU61" s="61"/>
      <c r="AV61" s="626" t="str">
        <f>IF(AU61="","",IF(AU61="A",'１０.パネルラジエーター設備費用算出シート'!$G$13,IF(AU61="B",'１０.パネルラジエーター設備費用算出シート'!$N$13,IF(AU61="C",'１０.パネルラジエーター設備費用算出シート'!$G$23,IF(AU61="D",'１０.パネルラジエーター設備費用算出シート'!$N$23,IF(AU61="E",'１０.パネルラジエーター設備費用算出シート'!$G$33,IF(AU61="F",'１０.パネルラジエーター設備費用算出シート'!$N$33,IF(AU61="G",'１０.パネルラジエーター設備費用算出シート'!$G$43,IF(AU61="H",'１０.パネルラジエーター設備費用算出シート'!$N$43,IF(AU61="I",'１０.パネルラジエーター設備費用算出シート'!$G$54,'１０.パネルラジエーター設備費用算出シート'!$N$54))))))))))</f>
        <v/>
      </c>
      <c r="AW61" s="74"/>
      <c r="AX61" s="64"/>
      <c r="AY61" s="627"/>
      <c r="AZ61" s="74"/>
      <c r="BA61" s="32"/>
      <c r="BB61" s="32"/>
      <c r="BC61" s="32"/>
      <c r="BD61" s="32"/>
      <c r="BE61" s="32"/>
      <c r="BF61" s="32"/>
      <c r="BG61" s="32"/>
      <c r="BH61" s="32"/>
      <c r="BI61" s="32"/>
      <c r="BJ61" s="32"/>
      <c r="BK61" s="32"/>
      <c r="BL61" s="32"/>
    </row>
    <row r="62" spans="1:64" s="33" customFormat="1">
      <c r="A62" s="76"/>
      <c r="B62" s="57">
        <v>50</v>
      </c>
      <c r="C62" s="87"/>
      <c r="D62" s="58"/>
      <c r="E62" s="77"/>
      <c r="F62" s="620"/>
      <c r="G62" s="620"/>
      <c r="H62" s="61"/>
      <c r="I62" s="62"/>
      <c r="J62" s="61"/>
      <c r="K62" s="622" t="str">
        <f t="shared" si="0"/>
        <v/>
      </c>
      <c r="L62" s="622" t="str">
        <f>IF($G62="","",IF(OR('２.全体概要'!$C$15=1,'２.全体概要'!$C$15=2),INDEX($BG$15,MATCH($G62,$BF$15,-1)),IF('２.全体概要'!$C$15=3,INDEX($BG$14,MATCH($G62,$BF$14,-1)),INDEX($BG$13,MATCH($G62,$BF$13,-1)))))</f>
        <v/>
      </c>
      <c r="M62" s="622" t="str">
        <f t="shared" si="1"/>
        <v/>
      </c>
      <c r="N62" s="623">
        <f t="shared" si="2"/>
        <v>0</v>
      </c>
      <c r="O62" s="74"/>
      <c r="P62" s="61"/>
      <c r="Q62" s="56"/>
      <c r="R62" s="72"/>
      <c r="S62" s="56"/>
      <c r="T62" s="56"/>
      <c r="U62" s="74"/>
      <c r="V62" s="61"/>
      <c r="W62" s="56"/>
      <c r="X62" s="72"/>
      <c r="Y62" s="56"/>
      <c r="Z62" s="56"/>
      <c r="AA62" s="74"/>
      <c r="AB62" s="61"/>
      <c r="AC62" s="74"/>
      <c r="AD62" s="61"/>
      <c r="AE62" s="74"/>
      <c r="AF62" s="61"/>
      <c r="AG62" s="74"/>
      <c r="AH62" s="61"/>
      <c r="AI62" s="74"/>
      <c r="AJ62" s="61"/>
      <c r="AK62" s="74"/>
      <c r="AL62" s="64"/>
      <c r="AM62" s="74"/>
      <c r="AN62" s="64"/>
      <c r="AO62" s="74"/>
      <c r="AP62" s="66"/>
      <c r="AQ62" s="74"/>
      <c r="AR62" s="61"/>
      <c r="AS62" s="275"/>
      <c r="AT62" s="74"/>
      <c r="AU62" s="61"/>
      <c r="AV62" s="626" t="str">
        <f>IF(AU62="","",IF(AU62="A",'１０.パネルラジエーター設備費用算出シート'!$G$13,IF(AU62="B",'１０.パネルラジエーター設備費用算出シート'!$N$13,IF(AU62="C",'１０.パネルラジエーター設備費用算出シート'!$G$23,IF(AU62="D",'１０.パネルラジエーター設備費用算出シート'!$N$23,IF(AU62="E",'１０.パネルラジエーター設備費用算出シート'!$G$33,IF(AU62="F",'１０.パネルラジエーター設備費用算出シート'!$N$33,IF(AU62="G",'１０.パネルラジエーター設備費用算出シート'!$G$43,IF(AU62="H",'１０.パネルラジエーター設備費用算出シート'!$N$43,IF(AU62="I",'１０.パネルラジエーター設備費用算出シート'!$G$54,'１０.パネルラジエーター設備費用算出シート'!$N$54))))))))))</f>
        <v/>
      </c>
      <c r="AW62" s="74"/>
      <c r="AX62" s="64"/>
      <c r="AY62" s="627"/>
      <c r="AZ62" s="74"/>
      <c r="BA62" s="32"/>
      <c r="BB62" s="32"/>
      <c r="BC62" s="32"/>
      <c r="BD62" s="32"/>
      <c r="BE62" s="32"/>
      <c r="BF62" s="32"/>
      <c r="BG62" s="32"/>
      <c r="BH62" s="32"/>
      <c r="BI62" s="32"/>
      <c r="BJ62" s="32"/>
      <c r="BK62" s="32"/>
      <c r="BL62" s="32"/>
    </row>
    <row r="63" spans="1:64" s="33" customFormat="1">
      <c r="A63" s="76"/>
      <c r="B63" s="57">
        <v>51</v>
      </c>
      <c r="C63" s="87"/>
      <c r="D63" s="58"/>
      <c r="E63" s="77"/>
      <c r="F63" s="620"/>
      <c r="G63" s="620"/>
      <c r="H63" s="61"/>
      <c r="I63" s="62"/>
      <c r="J63" s="61"/>
      <c r="K63" s="622" t="str">
        <f t="shared" si="0"/>
        <v/>
      </c>
      <c r="L63" s="622" t="str">
        <f>IF($G63="","",IF(OR('２.全体概要'!$C$15=1,'２.全体概要'!$C$15=2),INDEX($BG$15,MATCH($G63,$BF$15,-1)),IF('２.全体概要'!$C$15=3,INDEX($BG$14,MATCH($G63,$BF$14,-1)),INDEX($BG$13,MATCH($G63,$BF$13,-1)))))</f>
        <v/>
      </c>
      <c r="M63" s="622" t="str">
        <f t="shared" si="1"/>
        <v/>
      </c>
      <c r="N63" s="623">
        <f t="shared" si="2"/>
        <v>0</v>
      </c>
      <c r="O63" s="74"/>
      <c r="P63" s="61"/>
      <c r="Q63" s="56"/>
      <c r="R63" s="72"/>
      <c r="S63" s="56"/>
      <c r="T63" s="56"/>
      <c r="U63" s="74"/>
      <c r="V63" s="61"/>
      <c r="W63" s="56"/>
      <c r="X63" s="72"/>
      <c r="Y63" s="56"/>
      <c r="Z63" s="56"/>
      <c r="AA63" s="74"/>
      <c r="AB63" s="61"/>
      <c r="AC63" s="74"/>
      <c r="AD63" s="61"/>
      <c r="AE63" s="74"/>
      <c r="AF63" s="61"/>
      <c r="AG63" s="74"/>
      <c r="AH63" s="61"/>
      <c r="AI63" s="74"/>
      <c r="AJ63" s="61"/>
      <c r="AK63" s="74"/>
      <c r="AL63" s="64"/>
      <c r="AM63" s="74"/>
      <c r="AN63" s="64"/>
      <c r="AO63" s="74"/>
      <c r="AP63" s="66"/>
      <c r="AQ63" s="74"/>
      <c r="AR63" s="61"/>
      <c r="AS63" s="275"/>
      <c r="AT63" s="74"/>
      <c r="AU63" s="61"/>
      <c r="AV63" s="626" t="str">
        <f>IF(AU63="","",IF(AU63="A",'１０.パネルラジエーター設備費用算出シート'!$G$13,IF(AU63="B",'１０.パネルラジエーター設備費用算出シート'!$N$13,IF(AU63="C",'１０.パネルラジエーター設備費用算出シート'!$G$23,IF(AU63="D",'１０.パネルラジエーター設備費用算出シート'!$N$23,IF(AU63="E",'１０.パネルラジエーター設備費用算出シート'!$G$33,IF(AU63="F",'１０.パネルラジエーター設備費用算出シート'!$N$33,IF(AU63="G",'１０.パネルラジエーター設備費用算出シート'!$G$43,IF(AU63="H",'１０.パネルラジエーター設備費用算出シート'!$N$43,IF(AU63="I",'１０.パネルラジエーター設備費用算出シート'!$G$54,'１０.パネルラジエーター設備費用算出シート'!$N$54))))))))))</f>
        <v/>
      </c>
      <c r="AW63" s="74"/>
      <c r="AX63" s="64"/>
      <c r="AY63" s="627"/>
      <c r="AZ63" s="74"/>
      <c r="BA63" s="32"/>
      <c r="BB63" s="32"/>
      <c r="BC63" s="32"/>
      <c r="BD63" s="32"/>
      <c r="BE63" s="32"/>
      <c r="BF63" s="32"/>
      <c r="BG63" s="32"/>
      <c r="BH63" s="32"/>
      <c r="BI63" s="32"/>
      <c r="BJ63" s="32"/>
      <c r="BK63" s="32"/>
      <c r="BL63" s="32"/>
    </row>
    <row r="64" spans="1:64" s="33" customFormat="1">
      <c r="A64" s="76"/>
      <c r="B64" s="57">
        <v>52</v>
      </c>
      <c r="C64" s="87"/>
      <c r="D64" s="58"/>
      <c r="E64" s="77"/>
      <c r="F64" s="620"/>
      <c r="G64" s="620"/>
      <c r="H64" s="61"/>
      <c r="I64" s="62"/>
      <c r="J64" s="61"/>
      <c r="K64" s="622" t="str">
        <f t="shared" si="0"/>
        <v/>
      </c>
      <c r="L64" s="622" t="str">
        <f>IF($G64="","",IF(OR('２.全体概要'!$C$15=1,'２.全体概要'!$C$15=2),INDEX($BG$15,MATCH($G64,$BF$15,-1)),IF('２.全体概要'!$C$15=3,INDEX($BG$14,MATCH($G64,$BF$14,-1)),INDEX($BG$13,MATCH($G64,$BF$13,-1)))))</f>
        <v/>
      </c>
      <c r="M64" s="622" t="str">
        <f t="shared" si="1"/>
        <v/>
      </c>
      <c r="N64" s="623">
        <f t="shared" si="2"/>
        <v>0</v>
      </c>
      <c r="O64" s="74"/>
      <c r="P64" s="61"/>
      <c r="Q64" s="56"/>
      <c r="R64" s="72"/>
      <c r="S64" s="56"/>
      <c r="T64" s="56"/>
      <c r="U64" s="74"/>
      <c r="V64" s="61"/>
      <c r="W64" s="56"/>
      <c r="X64" s="72"/>
      <c r="Y64" s="56"/>
      <c r="Z64" s="56"/>
      <c r="AA64" s="74"/>
      <c r="AB64" s="61"/>
      <c r="AC64" s="74"/>
      <c r="AD64" s="61"/>
      <c r="AE64" s="74"/>
      <c r="AF64" s="61"/>
      <c r="AG64" s="74"/>
      <c r="AH64" s="61"/>
      <c r="AI64" s="74"/>
      <c r="AJ64" s="61"/>
      <c r="AK64" s="74"/>
      <c r="AL64" s="64"/>
      <c r="AM64" s="74"/>
      <c r="AN64" s="64"/>
      <c r="AO64" s="74"/>
      <c r="AP64" s="66"/>
      <c r="AQ64" s="74"/>
      <c r="AR64" s="61"/>
      <c r="AS64" s="275"/>
      <c r="AT64" s="74"/>
      <c r="AU64" s="61"/>
      <c r="AV64" s="626" t="str">
        <f>IF(AU64="","",IF(AU64="A",'１０.パネルラジエーター設備費用算出シート'!$G$13,IF(AU64="B",'１０.パネルラジエーター設備費用算出シート'!$N$13,IF(AU64="C",'１０.パネルラジエーター設備費用算出シート'!$G$23,IF(AU64="D",'１０.パネルラジエーター設備費用算出シート'!$N$23,IF(AU64="E",'１０.パネルラジエーター設備費用算出シート'!$G$33,IF(AU64="F",'１０.パネルラジエーター設備費用算出シート'!$N$33,IF(AU64="G",'１０.パネルラジエーター設備費用算出シート'!$G$43,IF(AU64="H",'１０.パネルラジエーター設備費用算出シート'!$N$43,IF(AU64="I",'１０.パネルラジエーター設備費用算出シート'!$G$54,'１０.パネルラジエーター設備費用算出シート'!$N$54))))))))))</f>
        <v/>
      </c>
      <c r="AW64" s="74"/>
      <c r="AX64" s="64"/>
      <c r="AY64" s="627"/>
      <c r="AZ64" s="74"/>
      <c r="BA64" s="32"/>
      <c r="BB64" s="32"/>
      <c r="BC64" s="32"/>
      <c r="BD64" s="32"/>
      <c r="BE64" s="32"/>
      <c r="BF64" s="32"/>
      <c r="BG64" s="32"/>
      <c r="BH64" s="32"/>
      <c r="BI64" s="32"/>
      <c r="BJ64" s="32"/>
      <c r="BK64" s="32"/>
      <c r="BL64" s="32"/>
    </row>
    <row r="65" spans="1:64" s="33" customFormat="1">
      <c r="A65" s="76"/>
      <c r="B65" s="57">
        <v>53</v>
      </c>
      <c r="C65" s="87"/>
      <c r="D65" s="58"/>
      <c r="E65" s="77"/>
      <c r="F65" s="620"/>
      <c r="G65" s="620"/>
      <c r="H65" s="61"/>
      <c r="I65" s="62"/>
      <c r="J65" s="61"/>
      <c r="K65" s="622" t="str">
        <f t="shared" si="0"/>
        <v/>
      </c>
      <c r="L65" s="622" t="str">
        <f>IF($G65="","",IF(OR('２.全体概要'!$C$15=1,'２.全体概要'!$C$15=2),INDEX($BG$15,MATCH($G65,$BF$15,-1)),IF('２.全体概要'!$C$15=3,INDEX($BG$14,MATCH($G65,$BF$14,-1)),INDEX($BG$13,MATCH($G65,$BF$13,-1)))))</f>
        <v/>
      </c>
      <c r="M65" s="622" t="str">
        <f t="shared" si="1"/>
        <v/>
      </c>
      <c r="N65" s="623">
        <f t="shared" si="2"/>
        <v>0</v>
      </c>
      <c r="O65" s="74"/>
      <c r="P65" s="61"/>
      <c r="Q65" s="56"/>
      <c r="R65" s="72"/>
      <c r="S65" s="56"/>
      <c r="T65" s="56"/>
      <c r="U65" s="74"/>
      <c r="V65" s="61"/>
      <c r="W65" s="56"/>
      <c r="X65" s="72"/>
      <c r="Y65" s="56"/>
      <c r="Z65" s="56"/>
      <c r="AA65" s="74"/>
      <c r="AB65" s="61"/>
      <c r="AC65" s="74"/>
      <c r="AD65" s="61"/>
      <c r="AE65" s="74"/>
      <c r="AF65" s="61"/>
      <c r="AG65" s="74"/>
      <c r="AH65" s="61"/>
      <c r="AI65" s="74"/>
      <c r="AJ65" s="61"/>
      <c r="AK65" s="74"/>
      <c r="AL65" s="64"/>
      <c r="AM65" s="74"/>
      <c r="AN65" s="64"/>
      <c r="AO65" s="74"/>
      <c r="AP65" s="66"/>
      <c r="AQ65" s="74"/>
      <c r="AR65" s="61"/>
      <c r="AS65" s="275"/>
      <c r="AT65" s="74"/>
      <c r="AU65" s="61"/>
      <c r="AV65" s="626" t="str">
        <f>IF(AU65="","",IF(AU65="A",'１０.パネルラジエーター設備費用算出シート'!$G$13,IF(AU65="B",'１０.パネルラジエーター設備費用算出シート'!$N$13,IF(AU65="C",'１０.パネルラジエーター設備費用算出シート'!$G$23,IF(AU65="D",'１０.パネルラジエーター設備費用算出シート'!$N$23,IF(AU65="E",'１０.パネルラジエーター設備費用算出シート'!$G$33,IF(AU65="F",'１０.パネルラジエーター設備費用算出シート'!$N$33,IF(AU65="G",'１０.パネルラジエーター設備費用算出シート'!$G$43,IF(AU65="H",'１０.パネルラジエーター設備費用算出シート'!$N$43,IF(AU65="I",'１０.パネルラジエーター設備費用算出シート'!$G$54,'１０.パネルラジエーター設備費用算出シート'!$N$54))))))))))</f>
        <v/>
      </c>
      <c r="AW65" s="74"/>
      <c r="AX65" s="64"/>
      <c r="AY65" s="627"/>
      <c r="AZ65" s="74"/>
      <c r="BA65" s="32"/>
      <c r="BB65" s="32"/>
      <c r="BC65" s="32"/>
      <c r="BD65" s="32"/>
      <c r="BE65" s="32"/>
      <c r="BF65" s="32"/>
      <c r="BG65" s="32"/>
      <c r="BH65" s="32"/>
      <c r="BI65" s="32"/>
      <c r="BJ65" s="32"/>
      <c r="BK65" s="32"/>
      <c r="BL65" s="32"/>
    </row>
    <row r="66" spans="1:64" s="33" customFormat="1">
      <c r="A66" s="76"/>
      <c r="B66" s="57">
        <v>54</v>
      </c>
      <c r="C66" s="87"/>
      <c r="D66" s="58"/>
      <c r="E66" s="77"/>
      <c r="F66" s="620"/>
      <c r="G66" s="620"/>
      <c r="H66" s="61"/>
      <c r="I66" s="62"/>
      <c r="J66" s="61"/>
      <c r="K66" s="622" t="str">
        <f t="shared" si="0"/>
        <v/>
      </c>
      <c r="L66" s="622" t="str">
        <f>IF($G66="","",IF(OR('２.全体概要'!$C$15=1,'２.全体概要'!$C$15=2),INDEX($BG$15,MATCH($G66,$BF$15,-1)),IF('２.全体概要'!$C$15=3,INDEX($BG$14,MATCH($G66,$BF$14,-1)),INDEX($BG$13,MATCH($G66,$BF$13,-1)))))</f>
        <v/>
      </c>
      <c r="M66" s="622" t="str">
        <f t="shared" si="1"/>
        <v/>
      </c>
      <c r="N66" s="623">
        <f t="shared" si="2"/>
        <v>0</v>
      </c>
      <c r="O66" s="74"/>
      <c r="P66" s="61"/>
      <c r="Q66" s="56"/>
      <c r="R66" s="72"/>
      <c r="S66" s="56"/>
      <c r="T66" s="56"/>
      <c r="U66" s="74"/>
      <c r="V66" s="61"/>
      <c r="W66" s="56"/>
      <c r="X66" s="72"/>
      <c r="Y66" s="56"/>
      <c r="Z66" s="56"/>
      <c r="AA66" s="74"/>
      <c r="AB66" s="61"/>
      <c r="AC66" s="74"/>
      <c r="AD66" s="61"/>
      <c r="AE66" s="74"/>
      <c r="AF66" s="61"/>
      <c r="AG66" s="74"/>
      <c r="AH66" s="61"/>
      <c r="AI66" s="74"/>
      <c r="AJ66" s="61"/>
      <c r="AK66" s="74"/>
      <c r="AL66" s="64"/>
      <c r="AM66" s="74"/>
      <c r="AN66" s="64"/>
      <c r="AO66" s="74"/>
      <c r="AP66" s="66"/>
      <c r="AQ66" s="74"/>
      <c r="AR66" s="61"/>
      <c r="AS66" s="275"/>
      <c r="AT66" s="74"/>
      <c r="AU66" s="61"/>
      <c r="AV66" s="626" t="str">
        <f>IF(AU66="","",IF(AU66="A",'１０.パネルラジエーター設備費用算出シート'!$G$13,IF(AU66="B",'１０.パネルラジエーター設備費用算出シート'!$N$13,IF(AU66="C",'１０.パネルラジエーター設備費用算出シート'!$G$23,IF(AU66="D",'１０.パネルラジエーター設備費用算出シート'!$N$23,IF(AU66="E",'１０.パネルラジエーター設備費用算出シート'!$G$33,IF(AU66="F",'１０.パネルラジエーター設備費用算出シート'!$N$33,IF(AU66="G",'１０.パネルラジエーター設備費用算出シート'!$G$43,IF(AU66="H",'１０.パネルラジエーター設備費用算出シート'!$N$43,IF(AU66="I",'１０.パネルラジエーター設備費用算出シート'!$G$54,'１０.パネルラジエーター設備費用算出シート'!$N$54))))))))))</f>
        <v/>
      </c>
      <c r="AW66" s="74"/>
      <c r="AX66" s="64"/>
      <c r="AY66" s="627"/>
      <c r="AZ66" s="74"/>
      <c r="BA66" s="32"/>
      <c r="BB66" s="32"/>
      <c r="BC66" s="32"/>
      <c r="BD66" s="32"/>
      <c r="BE66" s="32"/>
      <c r="BF66" s="32"/>
      <c r="BG66" s="32"/>
      <c r="BH66" s="32"/>
      <c r="BI66" s="32"/>
      <c r="BJ66" s="32"/>
      <c r="BK66" s="32"/>
      <c r="BL66" s="32"/>
    </row>
    <row r="67" spans="1:64" s="33" customFormat="1">
      <c r="A67" s="76"/>
      <c r="B67" s="57">
        <v>55</v>
      </c>
      <c r="C67" s="87"/>
      <c r="D67" s="58"/>
      <c r="E67" s="77"/>
      <c r="F67" s="620"/>
      <c r="G67" s="620"/>
      <c r="H67" s="61"/>
      <c r="I67" s="62"/>
      <c r="J67" s="61"/>
      <c r="K67" s="622" t="str">
        <f t="shared" si="0"/>
        <v/>
      </c>
      <c r="L67" s="622" t="str">
        <f>IF($G67="","",IF(OR('２.全体概要'!$C$15=1,'２.全体概要'!$C$15=2),INDEX($BG$15,MATCH($G67,$BF$15,-1)),IF('２.全体概要'!$C$15=3,INDEX($BG$14,MATCH($G67,$BF$14,-1)),INDEX($BG$13,MATCH($G67,$BF$13,-1)))))</f>
        <v/>
      </c>
      <c r="M67" s="622" t="str">
        <f t="shared" si="1"/>
        <v/>
      </c>
      <c r="N67" s="623">
        <f t="shared" si="2"/>
        <v>0</v>
      </c>
      <c r="O67" s="74"/>
      <c r="P67" s="61"/>
      <c r="Q67" s="56"/>
      <c r="R67" s="72"/>
      <c r="S67" s="56"/>
      <c r="T67" s="56"/>
      <c r="U67" s="74"/>
      <c r="V67" s="61"/>
      <c r="W67" s="56"/>
      <c r="X67" s="72"/>
      <c r="Y67" s="56"/>
      <c r="Z67" s="56"/>
      <c r="AA67" s="74"/>
      <c r="AB67" s="61"/>
      <c r="AC67" s="74"/>
      <c r="AD67" s="61"/>
      <c r="AE67" s="74"/>
      <c r="AF67" s="61"/>
      <c r="AG67" s="74"/>
      <c r="AH67" s="61"/>
      <c r="AI67" s="74"/>
      <c r="AJ67" s="61"/>
      <c r="AK67" s="74"/>
      <c r="AL67" s="64"/>
      <c r="AM67" s="74"/>
      <c r="AN67" s="64"/>
      <c r="AO67" s="74"/>
      <c r="AP67" s="66"/>
      <c r="AQ67" s="74"/>
      <c r="AR67" s="61"/>
      <c r="AS67" s="275"/>
      <c r="AT67" s="74"/>
      <c r="AU67" s="61"/>
      <c r="AV67" s="626" t="str">
        <f>IF(AU67="","",IF(AU67="A",'１０.パネルラジエーター設備費用算出シート'!$G$13,IF(AU67="B",'１０.パネルラジエーター設備費用算出シート'!$N$13,IF(AU67="C",'１０.パネルラジエーター設備費用算出シート'!$G$23,IF(AU67="D",'１０.パネルラジエーター設備費用算出シート'!$N$23,IF(AU67="E",'１０.パネルラジエーター設備費用算出シート'!$G$33,IF(AU67="F",'１０.パネルラジエーター設備費用算出シート'!$N$33,IF(AU67="G",'１０.パネルラジエーター設備費用算出シート'!$G$43,IF(AU67="H",'１０.パネルラジエーター設備費用算出シート'!$N$43,IF(AU67="I",'１０.パネルラジエーター設備費用算出シート'!$G$54,'１０.パネルラジエーター設備費用算出シート'!$N$54))))))))))</f>
        <v/>
      </c>
      <c r="AW67" s="74"/>
      <c r="AX67" s="64"/>
      <c r="AY67" s="627"/>
      <c r="AZ67" s="74"/>
      <c r="BA67" s="32"/>
      <c r="BB67" s="32"/>
      <c r="BC67" s="32"/>
      <c r="BD67" s="32"/>
      <c r="BE67" s="32"/>
      <c r="BF67" s="32"/>
      <c r="BG67" s="32"/>
      <c r="BH67" s="32"/>
      <c r="BI67" s="32"/>
      <c r="BJ67" s="32"/>
      <c r="BK67" s="32"/>
      <c r="BL67" s="32"/>
    </row>
    <row r="68" spans="1:64" s="33" customFormat="1">
      <c r="A68" s="76"/>
      <c r="B68" s="57">
        <v>56</v>
      </c>
      <c r="C68" s="87"/>
      <c r="D68" s="58"/>
      <c r="E68" s="77"/>
      <c r="F68" s="620"/>
      <c r="G68" s="620"/>
      <c r="H68" s="61"/>
      <c r="I68" s="62"/>
      <c r="J68" s="61"/>
      <c r="K68" s="622" t="str">
        <f t="shared" si="0"/>
        <v/>
      </c>
      <c r="L68" s="622" t="str">
        <f>IF($G68="","",IF(OR('２.全体概要'!$C$15=1,'２.全体概要'!$C$15=2),INDEX($BG$15,MATCH($G68,$BF$15,-1)),IF('２.全体概要'!$C$15=3,INDEX($BG$14,MATCH($G68,$BF$14,-1)),INDEX($BG$13,MATCH($G68,$BF$13,-1)))))</f>
        <v/>
      </c>
      <c r="M68" s="622" t="str">
        <f t="shared" si="1"/>
        <v/>
      </c>
      <c r="N68" s="623">
        <f t="shared" si="2"/>
        <v>0</v>
      </c>
      <c r="O68" s="74"/>
      <c r="P68" s="61"/>
      <c r="Q68" s="56"/>
      <c r="R68" s="72"/>
      <c r="S68" s="56"/>
      <c r="T68" s="56"/>
      <c r="U68" s="74"/>
      <c r="V68" s="61"/>
      <c r="W68" s="56"/>
      <c r="X68" s="72"/>
      <c r="Y68" s="56"/>
      <c r="Z68" s="56"/>
      <c r="AA68" s="74"/>
      <c r="AB68" s="61"/>
      <c r="AC68" s="74"/>
      <c r="AD68" s="61"/>
      <c r="AE68" s="74"/>
      <c r="AF68" s="61"/>
      <c r="AG68" s="74"/>
      <c r="AH68" s="61"/>
      <c r="AI68" s="74"/>
      <c r="AJ68" s="61"/>
      <c r="AK68" s="74"/>
      <c r="AL68" s="64"/>
      <c r="AM68" s="74"/>
      <c r="AN68" s="64"/>
      <c r="AO68" s="74"/>
      <c r="AP68" s="66"/>
      <c r="AQ68" s="74"/>
      <c r="AR68" s="61"/>
      <c r="AS68" s="275"/>
      <c r="AT68" s="74"/>
      <c r="AU68" s="61"/>
      <c r="AV68" s="626" t="str">
        <f>IF(AU68="","",IF(AU68="A",'１０.パネルラジエーター設備費用算出シート'!$G$13,IF(AU68="B",'１０.パネルラジエーター設備費用算出シート'!$N$13,IF(AU68="C",'１０.パネルラジエーター設備費用算出シート'!$G$23,IF(AU68="D",'１０.パネルラジエーター設備費用算出シート'!$N$23,IF(AU68="E",'１０.パネルラジエーター設備費用算出シート'!$G$33,IF(AU68="F",'１０.パネルラジエーター設備費用算出シート'!$N$33,IF(AU68="G",'１０.パネルラジエーター設備費用算出シート'!$G$43,IF(AU68="H",'１０.パネルラジエーター設備費用算出シート'!$N$43,IF(AU68="I",'１０.パネルラジエーター設備費用算出シート'!$G$54,'１０.パネルラジエーター設備費用算出シート'!$N$54))))))))))</f>
        <v/>
      </c>
      <c r="AW68" s="74"/>
      <c r="AX68" s="64"/>
      <c r="AY68" s="627"/>
      <c r="AZ68" s="74"/>
      <c r="BA68" s="32"/>
      <c r="BB68" s="32"/>
      <c r="BC68" s="32"/>
      <c r="BD68" s="32"/>
      <c r="BE68" s="32"/>
      <c r="BF68" s="32"/>
      <c r="BG68" s="32"/>
      <c r="BH68" s="32"/>
      <c r="BI68" s="32"/>
      <c r="BJ68" s="32"/>
      <c r="BK68" s="32"/>
      <c r="BL68" s="32"/>
    </row>
    <row r="69" spans="1:64" s="33" customFormat="1">
      <c r="A69" s="76"/>
      <c r="B69" s="57">
        <v>57</v>
      </c>
      <c r="C69" s="87"/>
      <c r="D69" s="58"/>
      <c r="E69" s="77"/>
      <c r="F69" s="620"/>
      <c r="G69" s="620"/>
      <c r="H69" s="61"/>
      <c r="I69" s="62"/>
      <c r="J69" s="61"/>
      <c r="K69" s="622" t="str">
        <f t="shared" si="0"/>
        <v/>
      </c>
      <c r="L69" s="622" t="str">
        <f>IF($G69="","",IF(OR('２.全体概要'!$C$15=1,'２.全体概要'!$C$15=2),INDEX($BG$15,MATCH($G69,$BF$15,-1)),IF('２.全体概要'!$C$15=3,INDEX($BG$14,MATCH($G69,$BF$14,-1)),INDEX($BG$13,MATCH($G69,$BF$13,-1)))))</f>
        <v/>
      </c>
      <c r="M69" s="622" t="str">
        <f t="shared" si="1"/>
        <v/>
      </c>
      <c r="N69" s="623">
        <f t="shared" si="2"/>
        <v>0</v>
      </c>
      <c r="O69" s="74"/>
      <c r="P69" s="61"/>
      <c r="Q69" s="56"/>
      <c r="R69" s="72"/>
      <c r="S69" s="56"/>
      <c r="T69" s="56"/>
      <c r="U69" s="74"/>
      <c r="V69" s="61"/>
      <c r="W69" s="56"/>
      <c r="X69" s="72"/>
      <c r="Y69" s="56"/>
      <c r="Z69" s="56"/>
      <c r="AA69" s="74"/>
      <c r="AB69" s="61"/>
      <c r="AC69" s="74"/>
      <c r="AD69" s="61"/>
      <c r="AE69" s="74"/>
      <c r="AF69" s="61"/>
      <c r="AG69" s="74"/>
      <c r="AH69" s="61"/>
      <c r="AI69" s="74"/>
      <c r="AJ69" s="61"/>
      <c r="AK69" s="74"/>
      <c r="AL69" s="64"/>
      <c r="AM69" s="74"/>
      <c r="AN69" s="64"/>
      <c r="AO69" s="74"/>
      <c r="AP69" s="66"/>
      <c r="AQ69" s="74"/>
      <c r="AR69" s="61"/>
      <c r="AS69" s="275"/>
      <c r="AT69" s="74"/>
      <c r="AU69" s="61"/>
      <c r="AV69" s="626" t="str">
        <f>IF(AU69="","",IF(AU69="A",'１０.パネルラジエーター設備費用算出シート'!$G$13,IF(AU69="B",'１０.パネルラジエーター設備費用算出シート'!$N$13,IF(AU69="C",'１０.パネルラジエーター設備費用算出シート'!$G$23,IF(AU69="D",'１０.パネルラジエーター設備費用算出シート'!$N$23,IF(AU69="E",'１０.パネルラジエーター設備費用算出シート'!$G$33,IF(AU69="F",'１０.パネルラジエーター設備費用算出シート'!$N$33,IF(AU69="G",'１０.パネルラジエーター設備費用算出シート'!$G$43,IF(AU69="H",'１０.パネルラジエーター設備費用算出シート'!$N$43,IF(AU69="I",'１０.パネルラジエーター設備費用算出シート'!$G$54,'１０.パネルラジエーター設備費用算出シート'!$N$54))))))))))</f>
        <v/>
      </c>
      <c r="AW69" s="74"/>
      <c r="AX69" s="64"/>
      <c r="AY69" s="627"/>
      <c r="AZ69" s="74"/>
      <c r="BA69" s="32"/>
      <c r="BB69" s="32"/>
      <c r="BC69" s="32"/>
      <c r="BD69" s="32"/>
      <c r="BE69" s="32"/>
      <c r="BF69" s="32"/>
      <c r="BG69" s="32"/>
      <c r="BH69" s="32"/>
      <c r="BI69" s="32"/>
      <c r="BJ69" s="32"/>
      <c r="BK69" s="32"/>
      <c r="BL69" s="32"/>
    </row>
    <row r="70" spans="1:64" s="33" customFormat="1">
      <c r="A70" s="76"/>
      <c r="B70" s="57">
        <v>58</v>
      </c>
      <c r="C70" s="87"/>
      <c r="D70" s="58"/>
      <c r="E70" s="77"/>
      <c r="F70" s="620"/>
      <c r="G70" s="620"/>
      <c r="H70" s="61"/>
      <c r="I70" s="62"/>
      <c r="J70" s="61"/>
      <c r="K70" s="622" t="str">
        <f t="shared" si="0"/>
        <v/>
      </c>
      <c r="L70" s="622" t="str">
        <f>IF($G70="","",IF(OR('２.全体概要'!$C$15=1,'２.全体概要'!$C$15=2),INDEX($BG$15,MATCH($G70,$BF$15,-1)),IF('２.全体概要'!$C$15=3,INDEX($BG$14,MATCH($G70,$BF$14,-1)),INDEX($BG$13,MATCH($G70,$BF$13,-1)))))</f>
        <v/>
      </c>
      <c r="M70" s="622" t="str">
        <f t="shared" si="1"/>
        <v/>
      </c>
      <c r="N70" s="623">
        <f t="shared" si="2"/>
        <v>0</v>
      </c>
      <c r="O70" s="74"/>
      <c r="P70" s="61"/>
      <c r="Q70" s="56"/>
      <c r="R70" s="72"/>
      <c r="S70" s="56"/>
      <c r="T70" s="56"/>
      <c r="U70" s="74"/>
      <c r="V70" s="61"/>
      <c r="W70" s="56"/>
      <c r="X70" s="72"/>
      <c r="Y70" s="56"/>
      <c r="Z70" s="56"/>
      <c r="AA70" s="74"/>
      <c r="AB70" s="61"/>
      <c r="AC70" s="74"/>
      <c r="AD70" s="61"/>
      <c r="AE70" s="74"/>
      <c r="AF70" s="61"/>
      <c r="AG70" s="74"/>
      <c r="AH70" s="61"/>
      <c r="AI70" s="74"/>
      <c r="AJ70" s="61"/>
      <c r="AK70" s="74"/>
      <c r="AL70" s="64"/>
      <c r="AM70" s="74"/>
      <c r="AN70" s="64"/>
      <c r="AO70" s="74"/>
      <c r="AP70" s="66"/>
      <c r="AQ70" s="74"/>
      <c r="AR70" s="61"/>
      <c r="AS70" s="275"/>
      <c r="AT70" s="74"/>
      <c r="AU70" s="61"/>
      <c r="AV70" s="626" t="str">
        <f>IF(AU70="","",IF(AU70="A",'１０.パネルラジエーター設備費用算出シート'!$G$13,IF(AU70="B",'１０.パネルラジエーター設備費用算出シート'!$N$13,IF(AU70="C",'１０.パネルラジエーター設備費用算出シート'!$G$23,IF(AU70="D",'１０.パネルラジエーター設備費用算出シート'!$N$23,IF(AU70="E",'１０.パネルラジエーター設備費用算出シート'!$G$33,IF(AU70="F",'１０.パネルラジエーター設備費用算出シート'!$N$33,IF(AU70="G",'１０.パネルラジエーター設備費用算出シート'!$G$43,IF(AU70="H",'１０.パネルラジエーター設備費用算出シート'!$N$43,IF(AU70="I",'１０.パネルラジエーター設備費用算出シート'!$G$54,'１０.パネルラジエーター設備費用算出シート'!$N$54))))))))))</f>
        <v/>
      </c>
      <c r="AW70" s="74"/>
      <c r="AX70" s="64"/>
      <c r="AY70" s="627"/>
      <c r="AZ70" s="74"/>
      <c r="BA70" s="32"/>
      <c r="BB70" s="32"/>
      <c r="BC70" s="32"/>
      <c r="BD70" s="32"/>
      <c r="BE70" s="32"/>
      <c r="BF70" s="32"/>
      <c r="BG70" s="32"/>
      <c r="BH70" s="32"/>
      <c r="BI70" s="32"/>
      <c r="BJ70" s="32"/>
      <c r="BK70" s="32"/>
      <c r="BL70" s="32"/>
    </row>
    <row r="71" spans="1:64" s="33" customFormat="1">
      <c r="A71" s="76"/>
      <c r="B71" s="57">
        <v>59</v>
      </c>
      <c r="C71" s="87"/>
      <c r="D71" s="58"/>
      <c r="E71" s="77"/>
      <c r="F71" s="620"/>
      <c r="G71" s="620"/>
      <c r="H71" s="61"/>
      <c r="I71" s="62"/>
      <c r="J71" s="61"/>
      <c r="K71" s="622" t="str">
        <f t="shared" si="0"/>
        <v/>
      </c>
      <c r="L71" s="622" t="str">
        <f>IF($G71="","",IF(OR('２.全体概要'!$C$15=1,'２.全体概要'!$C$15=2),INDEX($BG$15,MATCH($G71,$BF$15,-1)),IF('２.全体概要'!$C$15=3,INDEX($BG$14,MATCH($G71,$BF$14,-1)),INDEX($BG$13,MATCH($G71,$BF$13,-1)))))</f>
        <v/>
      </c>
      <c r="M71" s="622" t="str">
        <f t="shared" si="1"/>
        <v/>
      </c>
      <c r="N71" s="623">
        <f t="shared" si="2"/>
        <v>0</v>
      </c>
      <c r="O71" s="74"/>
      <c r="P71" s="61"/>
      <c r="Q71" s="56"/>
      <c r="R71" s="72"/>
      <c r="S71" s="56"/>
      <c r="T71" s="56"/>
      <c r="U71" s="74"/>
      <c r="V71" s="61"/>
      <c r="W71" s="56"/>
      <c r="X71" s="72"/>
      <c r="Y71" s="56"/>
      <c r="Z71" s="56"/>
      <c r="AA71" s="74"/>
      <c r="AB71" s="61"/>
      <c r="AC71" s="74"/>
      <c r="AD71" s="61"/>
      <c r="AE71" s="74"/>
      <c r="AF71" s="61"/>
      <c r="AG71" s="74"/>
      <c r="AH71" s="61"/>
      <c r="AI71" s="74"/>
      <c r="AJ71" s="61"/>
      <c r="AK71" s="74"/>
      <c r="AL71" s="64"/>
      <c r="AM71" s="74"/>
      <c r="AN71" s="64"/>
      <c r="AO71" s="74"/>
      <c r="AP71" s="66"/>
      <c r="AQ71" s="74"/>
      <c r="AR71" s="61"/>
      <c r="AS71" s="275"/>
      <c r="AT71" s="74"/>
      <c r="AU71" s="61"/>
      <c r="AV71" s="626" t="str">
        <f>IF(AU71="","",IF(AU71="A",'１０.パネルラジエーター設備費用算出シート'!$G$13,IF(AU71="B",'１０.パネルラジエーター設備費用算出シート'!$N$13,IF(AU71="C",'１０.パネルラジエーター設備費用算出シート'!$G$23,IF(AU71="D",'１０.パネルラジエーター設備費用算出シート'!$N$23,IF(AU71="E",'１０.パネルラジエーター設備費用算出シート'!$G$33,IF(AU71="F",'１０.パネルラジエーター設備費用算出シート'!$N$33,IF(AU71="G",'１０.パネルラジエーター設備費用算出シート'!$G$43,IF(AU71="H",'１０.パネルラジエーター設備費用算出シート'!$N$43,IF(AU71="I",'１０.パネルラジエーター設備費用算出シート'!$G$54,'１０.パネルラジエーター設備費用算出シート'!$N$54))))))))))</f>
        <v/>
      </c>
      <c r="AW71" s="74"/>
      <c r="AX71" s="64"/>
      <c r="AY71" s="627"/>
      <c r="AZ71" s="74"/>
      <c r="BA71" s="32"/>
      <c r="BB71" s="32"/>
      <c r="BC71" s="32"/>
      <c r="BD71" s="32"/>
      <c r="BE71" s="32"/>
      <c r="BF71" s="32"/>
      <c r="BG71" s="32"/>
      <c r="BH71" s="32"/>
      <c r="BI71" s="32"/>
      <c r="BJ71" s="32"/>
      <c r="BK71" s="32"/>
      <c r="BL71" s="32"/>
    </row>
    <row r="72" spans="1:64" s="33" customFormat="1">
      <c r="A72" s="76"/>
      <c r="B72" s="57">
        <v>60</v>
      </c>
      <c r="C72" s="87"/>
      <c r="D72" s="58"/>
      <c r="E72" s="77"/>
      <c r="F72" s="620"/>
      <c r="G72" s="620"/>
      <c r="H72" s="61"/>
      <c r="I72" s="62"/>
      <c r="J72" s="61"/>
      <c r="K72" s="622" t="str">
        <f t="shared" si="0"/>
        <v/>
      </c>
      <c r="L72" s="622" t="str">
        <f>IF($G72="","",IF(OR('２.全体概要'!$C$15=1,'２.全体概要'!$C$15=2),INDEX($BG$15,MATCH($G72,$BF$15,-1)),IF('２.全体概要'!$C$15=3,INDEX($BG$14,MATCH($G72,$BF$14,-1)),INDEX($BG$13,MATCH($G72,$BF$13,-1)))))</f>
        <v/>
      </c>
      <c r="M72" s="622" t="str">
        <f t="shared" si="1"/>
        <v/>
      </c>
      <c r="N72" s="623">
        <f t="shared" si="2"/>
        <v>0</v>
      </c>
      <c r="O72" s="74"/>
      <c r="P72" s="61"/>
      <c r="Q72" s="56"/>
      <c r="R72" s="72"/>
      <c r="S72" s="56"/>
      <c r="T72" s="56"/>
      <c r="U72" s="74"/>
      <c r="V72" s="61"/>
      <c r="W72" s="56"/>
      <c r="X72" s="72"/>
      <c r="Y72" s="56"/>
      <c r="Z72" s="56"/>
      <c r="AA72" s="74"/>
      <c r="AB72" s="61"/>
      <c r="AC72" s="74"/>
      <c r="AD72" s="61"/>
      <c r="AE72" s="74"/>
      <c r="AF72" s="61"/>
      <c r="AG72" s="74"/>
      <c r="AH72" s="61"/>
      <c r="AI72" s="74"/>
      <c r="AJ72" s="61"/>
      <c r="AK72" s="74"/>
      <c r="AL72" s="64"/>
      <c r="AM72" s="74"/>
      <c r="AN72" s="64"/>
      <c r="AO72" s="74"/>
      <c r="AP72" s="66"/>
      <c r="AQ72" s="74"/>
      <c r="AR72" s="61"/>
      <c r="AS72" s="275"/>
      <c r="AT72" s="74"/>
      <c r="AU72" s="61"/>
      <c r="AV72" s="626" t="str">
        <f>IF(AU72="","",IF(AU72="A",'１０.パネルラジエーター設備費用算出シート'!$G$13,IF(AU72="B",'１０.パネルラジエーター設備費用算出シート'!$N$13,IF(AU72="C",'１０.パネルラジエーター設備費用算出シート'!$G$23,IF(AU72="D",'１０.パネルラジエーター設備費用算出シート'!$N$23,IF(AU72="E",'１０.パネルラジエーター設備費用算出シート'!$G$33,IF(AU72="F",'１０.パネルラジエーター設備費用算出シート'!$N$33,IF(AU72="G",'１０.パネルラジエーター設備費用算出シート'!$G$43,IF(AU72="H",'１０.パネルラジエーター設備費用算出シート'!$N$43,IF(AU72="I",'１０.パネルラジエーター設備費用算出シート'!$G$54,'１０.パネルラジエーター設備費用算出シート'!$N$54))))))))))</f>
        <v/>
      </c>
      <c r="AW72" s="74"/>
      <c r="AX72" s="64"/>
      <c r="AY72" s="627"/>
      <c r="AZ72" s="74"/>
      <c r="BA72" s="32"/>
      <c r="BB72" s="32"/>
      <c r="BC72" s="32"/>
      <c r="BD72" s="32"/>
      <c r="BE72" s="32"/>
      <c r="BF72" s="32"/>
      <c r="BG72" s="32"/>
      <c r="BH72" s="32"/>
      <c r="BI72" s="32"/>
      <c r="BJ72" s="32"/>
      <c r="BK72" s="32"/>
      <c r="BL72" s="32"/>
    </row>
    <row r="73" spans="1:64" s="33" customFormat="1">
      <c r="A73" s="76"/>
      <c r="B73" s="57">
        <v>61</v>
      </c>
      <c r="C73" s="87"/>
      <c r="D73" s="58"/>
      <c r="E73" s="77"/>
      <c r="F73" s="620"/>
      <c r="G73" s="620"/>
      <c r="H73" s="61"/>
      <c r="I73" s="62"/>
      <c r="J73" s="61"/>
      <c r="K73" s="622" t="str">
        <f t="shared" si="0"/>
        <v/>
      </c>
      <c r="L73" s="622" t="str">
        <f>IF($G73="","",IF(OR('２.全体概要'!$C$15=1,'２.全体概要'!$C$15=2),INDEX($BG$15,MATCH($G73,$BF$15,-1)),IF('２.全体概要'!$C$15=3,INDEX($BG$14,MATCH($G73,$BF$14,-1)),INDEX($BG$13,MATCH($G73,$BF$13,-1)))))</f>
        <v/>
      </c>
      <c r="M73" s="622" t="str">
        <f t="shared" si="1"/>
        <v/>
      </c>
      <c r="N73" s="623">
        <f t="shared" si="2"/>
        <v>0</v>
      </c>
      <c r="O73" s="74"/>
      <c r="P73" s="61"/>
      <c r="Q73" s="56"/>
      <c r="R73" s="72"/>
      <c r="S73" s="56"/>
      <c r="T73" s="56"/>
      <c r="U73" s="74"/>
      <c r="V73" s="61"/>
      <c r="W73" s="56"/>
      <c r="X73" s="72"/>
      <c r="Y73" s="56"/>
      <c r="Z73" s="56"/>
      <c r="AA73" s="74"/>
      <c r="AB73" s="61"/>
      <c r="AC73" s="74"/>
      <c r="AD73" s="61"/>
      <c r="AE73" s="74"/>
      <c r="AF73" s="61"/>
      <c r="AG73" s="74"/>
      <c r="AH73" s="61"/>
      <c r="AI73" s="74"/>
      <c r="AJ73" s="61"/>
      <c r="AK73" s="74"/>
      <c r="AL73" s="64"/>
      <c r="AM73" s="74"/>
      <c r="AN73" s="64"/>
      <c r="AO73" s="74"/>
      <c r="AP73" s="66"/>
      <c r="AQ73" s="74"/>
      <c r="AR73" s="61"/>
      <c r="AS73" s="275"/>
      <c r="AT73" s="74"/>
      <c r="AU73" s="61"/>
      <c r="AV73" s="626" t="str">
        <f>IF(AU73="","",IF(AU73="A",'１０.パネルラジエーター設備費用算出シート'!$G$13,IF(AU73="B",'１０.パネルラジエーター設備費用算出シート'!$N$13,IF(AU73="C",'１０.パネルラジエーター設備費用算出シート'!$G$23,IF(AU73="D",'１０.パネルラジエーター設備費用算出シート'!$N$23,IF(AU73="E",'１０.パネルラジエーター設備費用算出シート'!$G$33,IF(AU73="F",'１０.パネルラジエーター設備費用算出シート'!$N$33,IF(AU73="G",'１０.パネルラジエーター設備費用算出シート'!$G$43,IF(AU73="H",'１０.パネルラジエーター設備費用算出シート'!$N$43,IF(AU73="I",'１０.パネルラジエーター設備費用算出シート'!$G$54,'１０.パネルラジエーター設備費用算出シート'!$N$54))))))))))</f>
        <v/>
      </c>
      <c r="AW73" s="74"/>
      <c r="AX73" s="64"/>
      <c r="AY73" s="627"/>
      <c r="AZ73" s="74"/>
      <c r="BA73" s="32"/>
      <c r="BB73" s="32"/>
      <c r="BC73" s="32"/>
      <c r="BD73" s="32"/>
      <c r="BE73" s="32"/>
      <c r="BF73" s="32"/>
      <c r="BG73" s="32"/>
      <c r="BH73" s="32"/>
      <c r="BI73" s="32"/>
      <c r="BJ73" s="32"/>
      <c r="BK73" s="32"/>
      <c r="BL73" s="32"/>
    </row>
    <row r="74" spans="1:64" s="33" customFormat="1">
      <c r="A74" s="76"/>
      <c r="B74" s="57">
        <v>62</v>
      </c>
      <c r="C74" s="87"/>
      <c r="D74" s="58"/>
      <c r="E74" s="77"/>
      <c r="F74" s="620"/>
      <c r="G74" s="620"/>
      <c r="H74" s="61"/>
      <c r="I74" s="62"/>
      <c r="J74" s="61"/>
      <c r="K74" s="622" t="str">
        <f t="shared" si="0"/>
        <v/>
      </c>
      <c r="L74" s="622" t="str">
        <f>IF($G74="","",IF(OR('２.全体概要'!$C$15=1,'２.全体概要'!$C$15=2),INDEX($BG$15,MATCH($G74,$BF$15,-1)),IF('２.全体概要'!$C$15=3,INDEX($BG$14,MATCH($G74,$BF$14,-1)),INDEX($BG$13,MATCH($G74,$BF$13,-1)))))</f>
        <v/>
      </c>
      <c r="M74" s="622" t="str">
        <f t="shared" si="1"/>
        <v/>
      </c>
      <c r="N74" s="623">
        <f t="shared" si="2"/>
        <v>0</v>
      </c>
      <c r="O74" s="74"/>
      <c r="P74" s="61"/>
      <c r="Q74" s="56"/>
      <c r="R74" s="72"/>
      <c r="S74" s="56"/>
      <c r="T74" s="56"/>
      <c r="U74" s="74"/>
      <c r="V74" s="61"/>
      <c r="W74" s="56"/>
      <c r="X74" s="72"/>
      <c r="Y74" s="56"/>
      <c r="Z74" s="56"/>
      <c r="AA74" s="74"/>
      <c r="AB74" s="61"/>
      <c r="AC74" s="74"/>
      <c r="AD74" s="61"/>
      <c r="AE74" s="74"/>
      <c r="AF74" s="61"/>
      <c r="AG74" s="74"/>
      <c r="AH74" s="61"/>
      <c r="AI74" s="74"/>
      <c r="AJ74" s="61"/>
      <c r="AK74" s="74"/>
      <c r="AL74" s="64"/>
      <c r="AM74" s="74"/>
      <c r="AN74" s="64"/>
      <c r="AO74" s="74"/>
      <c r="AP74" s="66"/>
      <c r="AQ74" s="74"/>
      <c r="AR74" s="61"/>
      <c r="AS74" s="275"/>
      <c r="AT74" s="74"/>
      <c r="AU74" s="61"/>
      <c r="AV74" s="626" t="str">
        <f>IF(AU74="","",IF(AU74="A",'１０.パネルラジエーター設備費用算出シート'!$G$13,IF(AU74="B",'１０.パネルラジエーター設備費用算出シート'!$N$13,IF(AU74="C",'１０.パネルラジエーター設備費用算出シート'!$G$23,IF(AU74="D",'１０.パネルラジエーター設備費用算出シート'!$N$23,IF(AU74="E",'１０.パネルラジエーター設備費用算出シート'!$G$33,IF(AU74="F",'１０.パネルラジエーター設備費用算出シート'!$N$33,IF(AU74="G",'１０.パネルラジエーター設備費用算出シート'!$G$43,IF(AU74="H",'１０.パネルラジエーター設備費用算出シート'!$N$43,IF(AU74="I",'１０.パネルラジエーター設備費用算出シート'!$G$54,'１０.パネルラジエーター設備費用算出シート'!$N$54))))))))))</f>
        <v/>
      </c>
      <c r="AW74" s="74"/>
      <c r="AX74" s="64"/>
      <c r="AY74" s="627"/>
      <c r="AZ74" s="74"/>
      <c r="BA74" s="32"/>
      <c r="BB74" s="32"/>
      <c r="BC74" s="32"/>
      <c r="BD74" s="32"/>
      <c r="BE74" s="32"/>
      <c r="BF74" s="32"/>
      <c r="BG74" s="32"/>
      <c r="BH74" s="32"/>
      <c r="BI74" s="32"/>
      <c r="BJ74" s="32"/>
      <c r="BK74" s="32"/>
      <c r="BL74" s="32"/>
    </row>
    <row r="75" spans="1:64" s="33" customFormat="1">
      <c r="A75" s="76"/>
      <c r="B75" s="57">
        <v>63</v>
      </c>
      <c r="C75" s="87"/>
      <c r="D75" s="58"/>
      <c r="E75" s="77"/>
      <c r="F75" s="620"/>
      <c r="G75" s="620"/>
      <c r="H75" s="61"/>
      <c r="I75" s="62"/>
      <c r="J75" s="61"/>
      <c r="K75" s="622" t="str">
        <f t="shared" si="0"/>
        <v/>
      </c>
      <c r="L75" s="622" t="str">
        <f>IF($G75="","",IF(OR('２.全体概要'!$C$15=1,'２.全体概要'!$C$15=2),INDEX($BG$15,MATCH($G75,$BF$15,-1)),IF('２.全体概要'!$C$15=3,INDEX($BG$14,MATCH($G75,$BF$14,-1)),INDEX($BG$13,MATCH($G75,$BF$13,-1)))))</f>
        <v/>
      </c>
      <c r="M75" s="622" t="str">
        <f t="shared" si="1"/>
        <v/>
      </c>
      <c r="N75" s="623">
        <f t="shared" si="2"/>
        <v>0</v>
      </c>
      <c r="O75" s="74"/>
      <c r="P75" s="61"/>
      <c r="Q75" s="56"/>
      <c r="R75" s="72"/>
      <c r="S75" s="56"/>
      <c r="T75" s="56"/>
      <c r="U75" s="74"/>
      <c r="V75" s="61"/>
      <c r="W75" s="56"/>
      <c r="X75" s="72"/>
      <c r="Y75" s="56"/>
      <c r="Z75" s="56"/>
      <c r="AA75" s="74"/>
      <c r="AB75" s="61"/>
      <c r="AC75" s="74"/>
      <c r="AD75" s="61"/>
      <c r="AE75" s="74"/>
      <c r="AF75" s="61"/>
      <c r="AG75" s="74"/>
      <c r="AH75" s="61"/>
      <c r="AI75" s="74"/>
      <c r="AJ75" s="61"/>
      <c r="AK75" s="74"/>
      <c r="AL75" s="64"/>
      <c r="AM75" s="74"/>
      <c r="AN75" s="64"/>
      <c r="AO75" s="74"/>
      <c r="AP75" s="66"/>
      <c r="AQ75" s="74"/>
      <c r="AR75" s="61"/>
      <c r="AS75" s="275"/>
      <c r="AT75" s="74"/>
      <c r="AU75" s="61"/>
      <c r="AV75" s="626" t="str">
        <f>IF(AU75="","",IF(AU75="A",'１０.パネルラジエーター設備費用算出シート'!$G$13,IF(AU75="B",'１０.パネルラジエーター設備費用算出シート'!$N$13,IF(AU75="C",'１０.パネルラジエーター設備費用算出シート'!$G$23,IF(AU75="D",'１０.パネルラジエーター設備費用算出シート'!$N$23,IF(AU75="E",'１０.パネルラジエーター設備費用算出シート'!$G$33,IF(AU75="F",'１０.パネルラジエーター設備費用算出シート'!$N$33,IF(AU75="G",'１０.パネルラジエーター設備費用算出シート'!$G$43,IF(AU75="H",'１０.パネルラジエーター設備費用算出シート'!$N$43,IF(AU75="I",'１０.パネルラジエーター設備費用算出シート'!$G$54,'１０.パネルラジエーター設備費用算出シート'!$N$54))))))))))</f>
        <v/>
      </c>
      <c r="AW75" s="74"/>
      <c r="AX75" s="64"/>
      <c r="AY75" s="627"/>
      <c r="AZ75" s="74"/>
      <c r="BA75" s="32"/>
      <c r="BB75" s="32"/>
      <c r="BC75" s="32"/>
      <c r="BD75" s="32"/>
      <c r="BE75" s="32"/>
      <c r="BF75" s="32"/>
      <c r="BG75" s="32"/>
      <c r="BH75" s="32"/>
      <c r="BI75" s="32"/>
      <c r="BJ75" s="32"/>
      <c r="BK75" s="32"/>
      <c r="BL75" s="32"/>
    </row>
    <row r="76" spans="1:64" s="33" customFormat="1">
      <c r="A76" s="76"/>
      <c r="B76" s="57">
        <v>64</v>
      </c>
      <c r="C76" s="87"/>
      <c r="D76" s="58"/>
      <c r="E76" s="77"/>
      <c r="F76" s="620"/>
      <c r="G76" s="620"/>
      <c r="H76" s="61"/>
      <c r="I76" s="62"/>
      <c r="J76" s="61"/>
      <c r="K76" s="622" t="str">
        <f t="shared" si="0"/>
        <v/>
      </c>
      <c r="L76" s="622" t="str">
        <f>IF($G76="","",IF(OR('２.全体概要'!$C$15=1,'２.全体概要'!$C$15=2),INDEX($BG$15,MATCH($G76,$BF$15,-1)),IF('２.全体概要'!$C$15=3,INDEX($BG$14,MATCH($G76,$BF$14,-1)),INDEX($BG$13,MATCH($G76,$BF$13,-1)))))</f>
        <v/>
      </c>
      <c r="M76" s="622" t="str">
        <f t="shared" si="1"/>
        <v/>
      </c>
      <c r="N76" s="623">
        <f t="shared" si="2"/>
        <v>0</v>
      </c>
      <c r="O76" s="74"/>
      <c r="P76" s="61"/>
      <c r="Q76" s="56"/>
      <c r="R76" s="72"/>
      <c r="S76" s="56"/>
      <c r="T76" s="56"/>
      <c r="U76" s="74"/>
      <c r="V76" s="61"/>
      <c r="W76" s="56"/>
      <c r="X76" s="72"/>
      <c r="Y76" s="56"/>
      <c r="Z76" s="56"/>
      <c r="AA76" s="74"/>
      <c r="AB76" s="61"/>
      <c r="AC76" s="74"/>
      <c r="AD76" s="61"/>
      <c r="AE76" s="74"/>
      <c r="AF76" s="61"/>
      <c r="AG76" s="74"/>
      <c r="AH76" s="61"/>
      <c r="AI76" s="74"/>
      <c r="AJ76" s="61"/>
      <c r="AK76" s="74"/>
      <c r="AL76" s="64"/>
      <c r="AM76" s="74"/>
      <c r="AN76" s="64"/>
      <c r="AO76" s="74"/>
      <c r="AP76" s="66"/>
      <c r="AQ76" s="74"/>
      <c r="AR76" s="61"/>
      <c r="AS76" s="275"/>
      <c r="AT76" s="74"/>
      <c r="AU76" s="61"/>
      <c r="AV76" s="626" t="str">
        <f>IF(AU76="","",IF(AU76="A",'１０.パネルラジエーター設備費用算出シート'!$G$13,IF(AU76="B",'１０.パネルラジエーター設備費用算出シート'!$N$13,IF(AU76="C",'１０.パネルラジエーター設備費用算出シート'!$G$23,IF(AU76="D",'１０.パネルラジエーター設備費用算出シート'!$N$23,IF(AU76="E",'１０.パネルラジエーター設備費用算出シート'!$G$33,IF(AU76="F",'１０.パネルラジエーター設備費用算出シート'!$N$33,IF(AU76="G",'１０.パネルラジエーター設備費用算出シート'!$G$43,IF(AU76="H",'１０.パネルラジエーター設備費用算出シート'!$N$43,IF(AU76="I",'１０.パネルラジエーター設備費用算出シート'!$G$54,'１０.パネルラジエーター設備費用算出シート'!$N$54))))))))))</f>
        <v/>
      </c>
      <c r="AW76" s="74"/>
      <c r="AX76" s="64"/>
      <c r="AY76" s="627"/>
      <c r="AZ76" s="74"/>
      <c r="BA76" s="32"/>
      <c r="BB76" s="32"/>
      <c r="BC76" s="32"/>
      <c r="BD76" s="32"/>
      <c r="BE76" s="32"/>
      <c r="BF76" s="32"/>
      <c r="BG76" s="32"/>
      <c r="BH76" s="32"/>
      <c r="BI76" s="32"/>
      <c r="BJ76" s="32"/>
      <c r="BK76" s="32"/>
      <c r="BL76" s="32"/>
    </row>
    <row r="77" spans="1:64" s="33" customFormat="1">
      <c r="A77" s="76"/>
      <c r="B77" s="57">
        <v>65</v>
      </c>
      <c r="C77" s="87"/>
      <c r="D77" s="58"/>
      <c r="E77" s="77"/>
      <c r="F77" s="620"/>
      <c r="G77" s="620"/>
      <c r="H77" s="61"/>
      <c r="I77" s="62"/>
      <c r="J77" s="61"/>
      <c r="K77" s="622" t="str">
        <f t="shared" ref="K77:K140" si="3">IF($F77="","",VLOOKUP($F77,$BC$13:$BD$17,2,TRUE))</f>
        <v/>
      </c>
      <c r="L77" s="622" t="str">
        <f>IF($G77="","",IF(OR('２.全体概要'!$C$15=1,'２.全体概要'!$C$15=2),INDEX($BG$15,MATCH($G77,$BF$15,-1)),IF('２.全体概要'!$C$15=3,INDEX($BG$14,MATCH($G77,$BF$14,-1)),INDEX($BG$13,MATCH($G77,$BF$13,-1)))))</f>
        <v/>
      </c>
      <c r="M77" s="622" t="str">
        <f t="shared" ref="M77:M140" si="4">IF(OR($F77="",$H77="",$I77=""),"",VLOOKUP($H77&amp;$I77,$BI$13:$BL$18,IF($F77&lt;50,2,IF(AND($J77="該当",$H77="角住戸"),4,3)),FALSE))</f>
        <v/>
      </c>
      <c r="N77" s="623">
        <f t="shared" si="2"/>
        <v>0</v>
      </c>
      <c r="O77" s="74"/>
      <c r="P77" s="61"/>
      <c r="Q77" s="56"/>
      <c r="R77" s="72"/>
      <c r="S77" s="56"/>
      <c r="T77" s="56"/>
      <c r="U77" s="74"/>
      <c r="V77" s="61"/>
      <c r="W77" s="56"/>
      <c r="X77" s="72"/>
      <c r="Y77" s="56"/>
      <c r="Z77" s="56"/>
      <c r="AA77" s="74"/>
      <c r="AB77" s="61"/>
      <c r="AC77" s="74"/>
      <c r="AD77" s="61"/>
      <c r="AE77" s="74"/>
      <c r="AF77" s="61"/>
      <c r="AG77" s="74"/>
      <c r="AH77" s="61"/>
      <c r="AI77" s="74"/>
      <c r="AJ77" s="61"/>
      <c r="AK77" s="74"/>
      <c r="AL77" s="64"/>
      <c r="AM77" s="74"/>
      <c r="AN77" s="64"/>
      <c r="AO77" s="74"/>
      <c r="AP77" s="66"/>
      <c r="AQ77" s="74"/>
      <c r="AR77" s="61"/>
      <c r="AS77" s="275"/>
      <c r="AT77" s="74"/>
      <c r="AU77" s="61"/>
      <c r="AV77" s="626" t="str">
        <f>IF(AU77="","",IF(AU77="A",'１０.パネルラジエーター設備費用算出シート'!$G$13,IF(AU77="B",'１０.パネルラジエーター設備費用算出シート'!$N$13,IF(AU77="C",'１０.パネルラジエーター設備費用算出シート'!$G$23,IF(AU77="D",'１０.パネルラジエーター設備費用算出シート'!$N$23,IF(AU77="E",'１０.パネルラジエーター設備費用算出シート'!$G$33,IF(AU77="F",'１０.パネルラジエーター設備費用算出シート'!$N$33,IF(AU77="G",'１０.パネルラジエーター設備費用算出シート'!$G$43,IF(AU77="H",'１０.パネルラジエーター設備費用算出シート'!$N$43,IF(AU77="I",'１０.パネルラジエーター設備費用算出シート'!$G$54,'１０.パネルラジエーター設備費用算出シート'!$N$54))))))))))</f>
        <v/>
      </c>
      <c r="AW77" s="74"/>
      <c r="AX77" s="64"/>
      <c r="AY77" s="627"/>
      <c r="AZ77" s="74"/>
      <c r="BA77" s="32"/>
      <c r="BB77" s="32"/>
      <c r="BC77" s="32"/>
      <c r="BD77" s="32"/>
      <c r="BE77" s="32"/>
      <c r="BF77" s="32"/>
      <c r="BG77" s="32"/>
      <c r="BH77" s="32"/>
      <c r="BI77" s="32"/>
      <c r="BJ77" s="32"/>
      <c r="BK77" s="32"/>
      <c r="BL77" s="32"/>
    </row>
    <row r="78" spans="1:64" s="33" customFormat="1">
      <c r="A78" s="76"/>
      <c r="B78" s="57">
        <v>66</v>
      </c>
      <c r="C78" s="87"/>
      <c r="D78" s="58"/>
      <c r="E78" s="77"/>
      <c r="F78" s="620"/>
      <c r="G78" s="620"/>
      <c r="H78" s="61"/>
      <c r="I78" s="62"/>
      <c r="J78" s="61"/>
      <c r="K78" s="622" t="str">
        <f t="shared" si="3"/>
        <v/>
      </c>
      <c r="L78" s="622" t="str">
        <f>IF($G78="","",IF(OR('２.全体概要'!$C$15=1,'２.全体概要'!$C$15=2),INDEX($BG$15,MATCH($G78,$BF$15,-1)),IF('２.全体概要'!$C$15=3,INDEX($BG$14,MATCH($G78,$BF$14,-1)),INDEX($BG$13,MATCH($G78,$BF$13,-1)))))</f>
        <v/>
      </c>
      <c r="M78" s="622" t="str">
        <f t="shared" si="4"/>
        <v/>
      </c>
      <c r="N78" s="623">
        <f t="shared" si="2"/>
        <v>0</v>
      </c>
      <c r="O78" s="74"/>
      <c r="P78" s="61"/>
      <c r="Q78" s="56"/>
      <c r="R78" s="72"/>
      <c r="S78" s="56"/>
      <c r="T78" s="56"/>
      <c r="U78" s="74"/>
      <c r="V78" s="61"/>
      <c r="W78" s="56"/>
      <c r="X78" s="72"/>
      <c r="Y78" s="56"/>
      <c r="Z78" s="56"/>
      <c r="AA78" s="74"/>
      <c r="AB78" s="61"/>
      <c r="AC78" s="74"/>
      <c r="AD78" s="61"/>
      <c r="AE78" s="74"/>
      <c r="AF78" s="61"/>
      <c r="AG78" s="74"/>
      <c r="AH78" s="61"/>
      <c r="AI78" s="74"/>
      <c r="AJ78" s="61"/>
      <c r="AK78" s="74"/>
      <c r="AL78" s="64"/>
      <c r="AM78" s="74"/>
      <c r="AN78" s="64"/>
      <c r="AO78" s="74"/>
      <c r="AP78" s="66"/>
      <c r="AQ78" s="74"/>
      <c r="AR78" s="61"/>
      <c r="AS78" s="275"/>
      <c r="AT78" s="74"/>
      <c r="AU78" s="61"/>
      <c r="AV78" s="626" t="str">
        <f>IF(AU78="","",IF(AU78="A",'１０.パネルラジエーター設備費用算出シート'!$G$13,IF(AU78="B",'１０.パネルラジエーター設備費用算出シート'!$N$13,IF(AU78="C",'１０.パネルラジエーター設備費用算出シート'!$G$23,IF(AU78="D",'１０.パネルラジエーター設備費用算出シート'!$N$23,IF(AU78="E",'１０.パネルラジエーター設備費用算出シート'!$G$33,IF(AU78="F",'１０.パネルラジエーター設備費用算出シート'!$N$33,IF(AU78="G",'１０.パネルラジエーター設備費用算出シート'!$G$43,IF(AU78="H",'１０.パネルラジエーター設備費用算出シート'!$N$43,IF(AU78="I",'１０.パネルラジエーター設備費用算出シート'!$G$54,'１０.パネルラジエーター設備費用算出シート'!$N$54))))))))))</f>
        <v/>
      </c>
      <c r="AW78" s="74"/>
      <c r="AX78" s="64"/>
      <c r="AY78" s="627"/>
      <c r="AZ78" s="74"/>
      <c r="BA78" s="32"/>
      <c r="BB78" s="32"/>
      <c r="BC78" s="32"/>
      <c r="BD78" s="32"/>
      <c r="BE78" s="32"/>
      <c r="BF78" s="32"/>
      <c r="BG78" s="32"/>
      <c r="BH78" s="32"/>
      <c r="BI78" s="32"/>
      <c r="BJ78" s="32"/>
      <c r="BK78" s="32"/>
      <c r="BL78" s="32"/>
    </row>
    <row r="79" spans="1:64" s="33" customFormat="1">
      <c r="A79" s="76"/>
      <c r="B79" s="57">
        <v>67</v>
      </c>
      <c r="C79" s="87"/>
      <c r="D79" s="58"/>
      <c r="E79" s="77"/>
      <c r="F79" s="620"/>
      <c r="G79" s="620"/>
      <c r="H79" s="61"/>
      <c r="I79" s="62"/>
      <c r="J79" s="61"/>
      <c r="K79" s="622" t="str">
        <f t="shared" si="3"/>
        <v/>
      </c>
      <c r="L79" s="622" t="str">
        <f>IF($G79="","",IF(OR('２.全体概要'!$C$15=1,'２.全体概要'!$C$15=2),INDEX($BG$15,MATCH($G79,$BF$15,-1)),IF('２.全体概要'!$C$15=3,INDEX($BG$14,MATCH($G79,$BF$14,-1)),INDEX($BG$13,MATCH($G79,$BF$13,-1)))))</f>
        <v/>
      </c>
      <c r="M79" s="622" t="str">
        <f t="shared" si="4"/>
        <v/>
      </c>
      <c r="N79" s="623">
        <f t="shared" si="2"/>
        <v>0</v>
      </c>
      <c r="O79" s="74"/>
      <c r="P79" s="61"/>
      <c r="Q79" s="56"/>
      <c r="R79" s="72"/>
      <c r="S79" s="56"/>
      <c r="T79" s="56"/>
      <c r="U79" s="74"/>
      <c r="V79" s="61"/>
      <c r="W79" s="56"/>
      <c r="X79" s="72"/>
      <c r="Y79" s="56"/>
      <c r="Z79" s="56"/>
      <c r="AA79" s="74"/>
      <c r="AB79" s="61"/>
      <c r="AC79" s="74"/>
      <c r="AD79" s="61"/>
      <c r="AE79" s="74"/>
      <c r="AF79" s="61"/>
      <c r="AG79" s="74"/>
      <c r="AH79" s="61"/>
      <c r="AI79" s="74"/>
      <c r="AJ79" s="61"/>
      <c r="AK79" s="74"/>
      <c r="AL79" s="64"/>
      <c r="AM79" s="74"/>
      <c r="AN79" s="64"/>
      <c r="AO79" s="74"/>
      <c r="AP79" s="66"/>
      <c r="AQ79" s="74"/>
      <c r="AR79" s="61"/>
      <c r="AS79" s="275"/>
      <c r="AT79" s="74"/>
      <c r="AU79" s="61"/>
      <c r="AV79" s="626" t="str">
        <f>IF(AU79="","",IF(AU79="A",'１０.パネルラジエーター設備費用算出シート'!$G$13,IF(AU79="B",'１０.パネルラジエーター設備費用算出シート'!$N$13,IF(AU79="C",'１０.パネルラジエーター設備費用算出シート'!$G$23,IF(AU79="D",'１０.パネルラジエーター設備費用算出シート'!$N$23,IF(AU79="E",'１０.パネルラジエーター設備費用算出シート'!$G$33,IF(AU79="F",'１０.パネルラジエーター設備費用算出シート'!$N$33,IF(AU79="G",'１０.パネルラジエーター設備費用算出シート'!$G$43,IF(AU79="H",'１０.パネルラジエーター設備費用算出シート'!$N$43,IF(AU79="I",'１０.パネルラジエーター設備費用算出シート'!$G$54,'１０.パネルラジエーター設備費用算出シート'!$N$54))))))))))</f>
        <v/>
      </c>
      <c r="AW79" s="74"/>
      <c r="AX79" s="64"/>
      <c r="AY79" s="627"/>
      <c r="AZ79" s="74"/>
      <c r="BA79" s="32"/>
      <c r="BB79" s="32"/>
      <c r="BC79" s="32"/>
      <c r="BD79" s="32"/>
      <c r="BE79" s="32"/>
      <c r="BF79" s="32"/>
      <c r="BG79" s="32"/>
      <c r="BH79" s="32"/>
      <c r="BI79" s="32"/>
      <c r="BJ79" s="32"/>
      <c r="BK79" s="32"/>
      <c r="BL79" s="32"/>
    </row>
    <row r="80" spans="1:64" s="33" customFormat="1">
      <c r="A80" s="76"/>
      <c r="B80" s="57">
        <v>68</v>
      </c>
      <c r="C80" s="87"/>
      <c r="D80" s="58"/>
      <c r="E80" s="77"/>
      <c r="F80" s="620"/>
      <c r="G80" s="620"/>
      <c r="H80" s="61"/>
      <c r="I80" s="62"/>
      <c r="J80" s="61"/>
      <c r="K80" s="622" t="str">
        <f t="shared" si="3"/>
        <v/>
      </c>
      <c r="L80" s="622" t="str">
        <f>IF($G80="","",IF(OR('２.全体概要'!$C$15=1,'２.全体概要'!$C$15=2),INDEX($BG$15,MATCH($G80,$BF$15,-1)),IF('２.全体概要'!$C$15=3,INDEX($BG$14,MATCH($G80,$BF$14,-1)),INDEX($BG$13,MATCH($G80,$BF$13,-1)))))</f>
        <v/>
      </c>
      <c r="M80" s="622" t="str">
        <f t="shared" si="4"/>
        <v/>
      </c>
      <c r="N80" s="623">
        <f t="shared" si="2"/>
        <v>0</v>
      </c>
      <c r="O80" s="74"/>
      <c r="P80" s="61"/>
      <c r="Q80" s="56"/>
      <c r="R80" s="72"/>
      <c r="S80" s="56"/>
      <c r="T80" s="56"/>
      <c r="U80" s="74"/>
      <c r="V80" s="61"/>
      <c r="W80" s="56"/>
      <c r="X80" s="72"/>
      <c r="Y80" s="56"/>
      <c r="Z80" s="56"/>
      <c r="AA80" s="74"/>
      <c r="AB80" s="61"/>
      <c r="AC80" s="74"/>
      <c r="AD80" s="61"/>
      <c r="AE80" s="74"/>
      <c r="AF80" s="61"/>
      <c r="AG80" s="74"/>
      <c r="AH80" s="61"/>
      <c r="AI80" s="74"/>
      <c r="AJ80" s="61"/>
      <c r="AK80" s="74"/>
      <c r="AL80" s="64"/>
      <c r="AM80" s="74"/>
      <c r="AN80" s="64"/>
      <c r="AO80" s="74"/>
      <c r="AP80" s="66"/>
      <c r="AQ80" s="74"/>
      <c r="AR80" s="61"/>
      <c r="AS80" s="275"/>
      <c r="AT80" s="74"/>
      <c r="AU80" s="61"/>
      <c r="AV80" s="626" t="str">
        <f>IF(AU80="","",IF(AU80="A",'１０.パネルラジエーター設備費用算出シート'!$G$13,IF(AU80="B",'１０.パネルラジエーター設備費用算出シート'!$N$13,IF(AU80="C",'１０.パネルラジエーター設備費用算出シート'!$G$23,IF(AU80="D",'１０.パネルラジエーター設備費用算出シート'!$N$23,IF(AU80="E",'１０.パネルラジエーター設備費用算出シート'!$G$33,IF(AU80="F",'１０.パネルラジエーター設備費用算出シート'!$N$33,IF(AU80="G",'１０.パネルラジエーター設備費用算出シート'!$G$43,IF(AU80="H",'１０.パネルラジエーター設備費用算出シート'!$N$43,IF(AU80="I",'１０.パネルラジエーター設備費用算出シート'!$G$54,'１０.パネルラジエーター設備費用算出シート'!$N$54))))))))))</f>
        <v/>
      </c>
      <c r="AW80" s="74"/>
      <c r="AX80" s="64"/>
      <c r="AY80" s="627"/>
      <c r="AZ80" s="74"/>
      <c r="BA80" s="32"/>
      <c r="BB80" s="32"/>
      <c r="BC80" s="32"/>
      <c r="BD80" s="32"/>
      <c r="BE80" s="32"/>
      <c r="BF80" s="32"/>
      <c r="BG80" s="32"/>
      <c r="BH80" s="32"/>
      <c r="BI80" s="32"/>
      <c r="BJ80" s="32"/>
      <c r="BK80" s="32"/>
      <c r="BL80" s="32"/>
    </row>
    <row r="81" spans="1:64" s="33" customFormat="1">
      <c r="A81" s="76"/>
      <c r="B81" s="57">
        <v>69</v>
      </c>
      <c r="C81" s="87"/>
      <c r="D81" s="58"/>
      <c r="E81" s="77"/>
      <c r="F81" s="620"/>
      <c r="G81" s="620"/>
      <c r="H81" s="61"/>
      <c r="I81" s="62"/>
      <c r="J81" s="61"/>
      <c r="K81" s="622" t="str">
        <f t="shared" si="3"/>
        <v/>
      </c>
      <c r="L81" s="622" t="str">
        <f>IF($G81="","",IF(OR('２.全体概要'!$C$15=1,'２.全体概要'!$C$15=2),INDEX($BG$15,MATCH($G81,$BF$15,-1)),IF('２.全体概要'!$C$15=3,INDEX($BG$14,MATCH($G81,$BF$14,-1)),INDEX($BG$13,MATCH($G81,$BF$13,-1)))))</f>
        <v/>
      </c>
      <c r="M81" s="622" t="str">
        <f t="shared" si="4"/>
        <v/>
      </c>
      <c r="N81" s="623">
        <f t="shared" si="2"/>
        <v>0</v>
      </c>
      <c r="O81" s="74"/>
      <c r="P81" s="61"/>
      <c r="Q81" s="56"/>
      <c r="R81" s="72"/>
      <c r="S81" s="56"/>
      <c r="T81" s="56"/>
      <c r="U81" s="74"/>
      <c r="V81" s="61"/>
      <c r="W81" s="56"/>
      <c r="X81" s="72"/>
      <c r="Y81" s="56"/>
      <c r="Z81" s="56"/>
      <c r="AA81" s="74"/>
      <c r="AB81" s="61"/>
      <c r="AC81" s="74"/>
      <c r="AD81" s="61"/>
      <c r="AE81" s="74"/>
      <c r="AF81" s="61"/>
      <c r="AG81" s="74"/>
      <c r="AH81" s="61"/>
      <c r="AI81" s="74"/>
      <c r="AJ81" s="61"/>
      <c r="AK81" s="74"/>
      <c r="AL81" s="64"/>
      <c r="AM81" s="74"/>
      <c r="AN81" s="64"/>
      <c r="AO81" s="74"/>
      <c r="AP81" s="66"/>
      <c r="AQ81" s="74"/>
      <c r="AR81" s="61"/>
      <c r="AS81" s="275"/>
      <c r="AT81" s="74"/>
      <c r="AU81" s="61"/>
      <c r="AV81" s="626" t="str">
        <f>IF(AU81="","",IF(AU81="A",'１０.パネルラジエーター設備費用算出シート'!$G$13,IF(AU81="B",'１０.パネルラジエーター設備費用算出シート'!$N$13,IF(AU81="C",'１０.パネルラジエーター設備費用算出シート'!$G$23,IF(AU81="D",'１０.パネルラジエーター設備費用算出シート'!$N$23,IF(AU81="E",'１０.パネルラジエーター設備費用算出シート'!$G$33,IF(AU81="F",'１０.パネルラジエーター設備費用算出シート'!$N$33,IF(AU81="G",'１０.パネルラジエーター設備費用算出シート'!$G$43,IF(AU81="H",'１０.パネルラジエーター設備費用算出シート'!$N$43,IF(AU81="I",'１０.パネルラジエーター設備費用算出シート'!$G$54,'１０.パネルラジエーター設備費用算出シート'!$N$54))))))))))</f>
        <v/>
      </c>
      <c r="AW81" s="74"/>
      <c r="AX81" s="64"/>
      <c r="AY81" s="627"/>
      <c r="AZ81" s="74"/>
      <c r="BA81" s="32"/>
      <c r="BB81" s="32"/>
      <c r="BC81" s="32"/>
      <c r="BD81" s="32"/>
      <c r="BE81" s="32"/>
      <c r="BF81" s="32"/>
      <c r="BG81" s="32"/>
      <c r="BH81" s="32"/>
      <c r="BI81" s="32"/>
      <c r="BJ81" s="32"/>
      <c r="BK81" s="32"/>
      <c r="BL81" s="32"/>
    </row>
    <row r="82" spans="1:64" s="33" customFormat="1">
      <c r="A82" s="76"/>
      <c r="B82" s="57">
        <v>70</v>
      </c>
      <c r="C82" s="87"/>
      <c r="D82" s="58"/>
      <c r="E82" s="77"/>
      <c r="F82" s="620"/>
      <c r="G82" s="620"/>
      <c r="H82" s="61"/>
      <c r="I82" s="62"/>
      <c r="J82" s="61"/>
      <c r="K82" s="622" t="str">
        <f t="shared" si="3"/>
        <v/>
      </c>
      <c r="L82" s="622" t="str">
        <f>IF($G82="","",IF(OR('２.全体概要'!$C$15=1,'２.全体概要'!$C$15=2),INDEX($BG$15,MATCH($G82,$BF$15,-1)),IF('２.全体概要'!$C$15=3,INDEX($BG$14,MATCH($G82,$BF$14,-1)),INDEX($BG$13,MATCH($G82,$BF$13,-1)))))</f>
        <v/>
      </c>
      <c r="M82" s="622" t="str">
        <f t="shared" si="4"/>
        <v/>
      </c>
      <c r="N82" s="623">
        <f t="shared" ref="N82:N145" si="5">IF(OR(K82="",L82="",M82=""),0,(700000*K82*L82*M82))</f>
        <v>0</v>
      </c>
      <c r="O82" s="74"/>
      <c r="P82" s="61"/>
      <c r="Q82" s="56"/>
      <c r="R82" s="72"/>
      <c r="S82" s="56"/>
      <c r="T82" s="56"/>
      <c r="U82" s="74"/>
      <c r="V82" s="61"/>
      <c r="W82" s="56"/>
      <c r="X82" s="72"/>
      <c r="Y82" s="56"/>
      <c r="Z82" s="56"/>
      <c r="AA82" s="74"/>
      <c r="AB82" s="61"/>
      <c r="AC82" s="74"/>
      <c r="AD82" s="61"/>
      <c r="AE82" s="74"/>
      <c r="AF82" s="61"/>
      <c r="AG82" s="74"/>
      <c r="AH82" s="61"/>
      <c r="AI82" s="74"/>
      <c r="AJ82" s="61"/>
      <c r="AK82" s="74"/>
      <c r="AL82" s="64"/>
      <c r="AM82" s="74"/>
      <c r="AN82" s="64"/>
      <c r="AO82" s="74"/>
      <c r="AP82" s="66"/>
      <c r="AQ82" s="74"/>
      <c r="AR82" s="61"/>
      <c r="AS82" s="275"/>
      <c r="AT82" s="74"/>
      <c r="AU82" s="61"/>
      <c r="AV82" s="626" t="str">
        <f>IF(AU82="","",IF(AU82="A",'１０.パネルラジエーター設備費用算出シート'!$G$13,IF(AU82="B",'１０.パネルラジエーター設備費用算出シート'!$N$13,IF(AU82="C",'１０.パネルラジエーター設備費用算出シート'!$G$23,IF(AU82="D",'１０.パネルラジエーター設備費用算出シート'!$N$23,IF(AU82="E",'１０.パネルラジエーター設備費用算出シート'!$G$33,IF(AU82="F",'１０.パネルラジエーター設備費用算出シート'!$N$33,IF(AU82="G",'１０.パネルラジエーター設備費用算出シート'!$G$43,IF(AU82="H",'１０.パネルラジエーター設備費用算出シート'!$N$43,IF(AU82="I",'１０.パネルラジエーター設備費用算出シート'!$G$54,'１０.パネルラジエーター設備費用算出シート'!$N$54))))))))))</f>
        <v/>
      </c>
      <c r="AW82" s="74"/>
      <c r="AX82" s="64"/>
      <c r="AY82" s="627"/>
      <c r="AZ82" s="74"/>
      <c r="BA82" s="32"/>
      <c r="BB82" s="32"/>
      <c r="BC82" s="32"/>
      <c r="BD82" s="32"/>
      <c r="BE82" s="32"/>
      <c r="BF82" s="32"/>
      <c r="BG82" s="32"/>
      <c r="BH82" s="32"/>
      <c r="BI82" s="32"/>
      <c r="BJ82" s="32"/>
      <c r="BK82" s="32"/>
      <c r="BL82" s="32"/>
    </row>
    <row r="83" spans="1:64" s="33" customFormat="1">
      <c r="A83" s="76"/>
      <c r="B83" s="57">
        <v>71</v>
      </c>
      <c r="C83" s="87"/>
      <c r="D83" s="58"/>
      <c r="E83" s="77"/>
      <c r="F83" s="620"/>
      <c r="G83" s="620"/>
      <c r="H83" s="61"/>
      <c r="I83" s="62"/>
      <c r="J83" s="61"/>
      <c r="K83" s="622" t="str">
        <f t="shared" si="3"/>
        <v/>
      </c>
      <c r="L83" s="622" t="str">
        <f>IF($G83="","",IF(OR('２.全体概要'!$C$15=1,'２.全体概要'!$C$15=2),INDEX($BG$15,MATCH($G83,$BF$15,-1)),IF('２.全体概要'!$C$15=3,INDEX($BG$14,MATCH($G83,$BF$14,-1)),INDEX($BG$13,MATCH($G83,$BF$13,-1)))))</f>
        <v/>
      </c>
      <c r="M83" s="622" t="str">
        <f t="shared" si="4"/>
        <v/>
      </c>
      <c r="N83" s="623">
        <f t="shared" si="5"/>
        <v>0</v>
      </c>
      <c r="O83" s="74"/>
      <c r="P83" s="61"/>
      <c r="Q83" s="56"/>
      <c r="R83" s="72"/>
      <c r="S83" s="56"/>
      <c r="T83" s="56"/>
      <c r="U83" s="74"/>
      <c r="V83" s="61"/>
      <c r="W83" s="56"/>
      <c r="X83" s="72"/>
      <c r="Y83" s="56"/>
      <c r="Z83" s="56"/>
      <c r="AA83" s="74"/>
      <c r="AB83" s="61"/>
      <c r="AC83" s="74"/>
      <c r="AD83" s="61"/>
      <c r="AE83" s="74"/>
      <c r="AF83" s="61"/>
      <c r="AG83" s="74"/>
      <c r="AH83" s="61"/>
      <c r="AI83" s="74"/>
      <c r="AJ83" s="61"/>
      <c r="AK83" s="74"/>
      <c r="AL83" s="64"/>
      <c r="AM83" s="74"/>
      <c r="AN83" s="64"/>
      <c r="AO83" s="74"/>
      <c r="AP83" s="66"/>
      <c r="AQ83" s="74"/>
      <c r="AR83" s="61"/>
      <c r="AS83" s="275"/>
      <c r="AT83" s="74"/>
      <c r="AU83" s="61"/>
      <c r="AV83" s="626" t="str">
        <f>IF(AU83="","",IF(AU83="A",'１０.パネルラジエーター設備費用算出シート'!$G$13,IF(AU83="B",'１０.パネルラジエーター設備費用算出シート'!$N$13,IF(AU83="C",'１０.パネルラジエーター設備費用算出シート'!$G$23,IF(AU83="D",'１０.パネルラジエーター設備費用算出シート'!$N$23,IF(AU83="E",'１０.パネルラジエーター設備費用算出シート'!$G$33,IF(AU83="F",'１０.パネルラジエーター設備費用算出シート'!$N$33,IF(AU83="G",'１０.パネルラジエーター設備費用算出シート'!$G$43,IF(AU83="H",'１０.パネルラジエーター設備費用算出シート'!$N$43,IF(AU83="I",'１０.パネルラジエーター設備費用算出シート'!$G$54,'１０.パネルラジエーター設備費用算出シート'!$N$54))))))))))</f>
        <v/>
      </c>
      <c r="AW83" s="74"/>
      <c r="AX83" s="64"/>
      <c r="AY83" s="627"/>
      <c r="AZ83" s="74"/>
      <c r="BA83" s="32"/>
      <c r="BB83" s="32"/>
      <c r="BC83" s="32"/>
      <c r="BD83" s="32"/>
      <c r="BE83" s="32"/>
      <c r="BF83" s="32"/>
      <c r="BG83" s="32"/>
      <c r="BH83" s="32"/>
      <c r="BI83" s="32"/>
      <c r="BJ83" s="32"/>
      <c r="BK83" s="32"/>
      <c r="BL83" s="32"/>
    </row>
    <row r="84" spans="1:64" s="33" customFormat="1">
      <c r="A84" s="76"/>
      <c r="B84" s="57">
        <v>72</v>
      </c>
      <c r="C84" s="87"/>
      <c r="D84" s="58"/>
      <c r="E84" s="77"/>
      <c r="F84" s="620"/>
      <c r="G84" s="620"/>
      <c r="H84" s="61"/>
      <c r="I84" s="62"/>
      <c r="J84" s="61"/>
      <c r="K84" s="622" t="str">
        <f t="shared" si="3"/>
        <v/>
      </c>
      <c r="L84" s="622" t="str">
        <f>IF($G84="","",IF(OR('２.全体概要'!$C$15=1,'２.全体概要'!$C$15=2),INDEX($BG$15,MATCH($G84,$BF$15,-1)),IF('２.全体概要'!$C$15=3,INDEX($BG$14,MATCH($G84,$BF$14,-1)),INDEX($BG$13,MATCH($G84,$BF$13,-1)))))</f>
        <v/>
      </c>
      <c r="M84" s="622" t="str">
        <f t="shared" si="4"/>
        <v/>
      </c>
      <c r="N84" s="623">
        <f t="shared" si="5"/>
        <v>0</v>
      </c>
      <c r="O84" s="74"/>
      <c r="P84" s="61"/>
      <c r="Q84" s="56"/>
      <c r="R84" s="72"/>
      <c r="S84" s="56"/>
      <c r="T84" s="56"/>
      <c r="U84" s="74"/>
      <c r="V84" s="61"/>
      <c r="W84" s="56"/>
      <c r="X84" s="72"/>
      <c r="Y84" s="56"/>
      <c r="Z84" s="56"/>
      <c r="AA84" s="74"/>
      <c r="AB84" s="61"/>
      <c r="AC84" s="74"/>
      <c r="AD84" s="61"/>
      <c r="AE84" s="74"/>
      <c r="AF84" s="61"/>
      <c r="AG84" s="74"/>
      <c r="AH84" s="61"/>
      <c r="AI84" s="74"/>
      <c r="AJ84" s="61"/>
      <c r="AK84" s="74"/>
      <c r="AL84" s="64"/>
      <c r="AM84" s="74"/>
      <c r="AN84" s="64"/>
      <c r="AO84" s="74"/>
      <c r="AP84" s="66"/>
      <c r="AQ84" s="74"/>
      <c r="AR84" s="61"/>
      <c r="AS84" s="275"/>
      <c r="AT84" s="74"/>
      <c r="AU84" s="61"/>
      <c r="AV84" s="626" t="str">
        <f>IF(AU84="","",IF(AU84="A",'１０.パネルラジエーター設備費用算出シート'!$G$13,IF(AU84="B",'１０.パネルラジエーター設備費用算出シート'!$N$13,IF(AU84="C",'１０.パネルラジエーター設備費用算出シート'!$G$23,IF(AU84="D",'１０.パネルラジエーター設備費用算出シート'!$N$23,IF(AU84="E",'１０.パネルラジエーター設備費用算出シート'!$G$33,IF(AU84="F",'１０.パネルラジエーター設備費用算出シート'!$N$33,IF(AU84="G",'１０.パネルラジエーター設備費用算出シート'!$G$43,IF(AU84="H",'１０.パネルラジエーター設備費用算出シート'!$N$43,IF(AU84="I",'１０.パネルラジエーター設備費用算出シート'!$G$54,'１０.パネルラジエーター設備費用算出シート'!$N$54))))))))))</f>
        <v/>
      </c>
      <c r="AW84" s="74"/>
      <c r="AX84" s="64"/>
      <c r="AY84" s="627"/>
      <c r="AZ84" s="74"/>
      <c r="BA84" s="32"/>
      <c r="BB84" s="32"/>
      <c r="BC84" s="32"/>
      <c r="BD84" s="32"/>
      <c r="BE84" s="32"/>
      <c r="BF84" s="32"/>
      <c r="BG84" s="32"/>
      <c r="BH84" s="32"/>
      <c r="BI84" s="32"/>
      <c r="BJ84" s="32"/>
      <c r="BK84" s="32"/>
      <c r="BL84" s="32"/>
    </row>
    <row r="85" spans="1:64" s="33" customFormat="1">
      <c r="A85" s="76"/>
      <c r="B85" s="57">
        <v>73</v>
      </c>
      <c r="C85" s="87"/>
      <c r="D85" s="58"/>
      <c r="E85" s="77"/>
      <c r="F85" s="620"/>
      <c r="G85" s="620"/>
      <c r="H85" s="61"/>
      <c r="I85" s="62"/>
      <c r="J85" s="61"/>
      <c r="K85" s="622" t="str">
        <f t="shared" si="3"/>
        <v/>
      </c>
      <c r="L85" s="622" t="str">
        <f>IF($G85="","",IF(OR('２.全体概要'!$C$15=1,'２.全体概要'!$C$15=2),INDEX($BG$15,MATCH($G85,$BF$15,-1)),IF('２.全体概要'!$C$15=3,INDEX($BG$14,MATCH($G85,$BF$14,-1)),INDEX($BG$13,MATCH($G85,$BF$13,-1)))))</f>
        <v/>
      </c>
      <c r="M85" s="622" t="str">
        <f t="shared" si="4"/>
        <v/>
      </c>
      <c r="N85" s="623">
        <f t="shared" si="5"/>
        <v>0</v>
      </c>
      <c r="O85" s="74"/>
      <c r="P85" s="61"/>
      <c r="Q85" s="56"/>
      <c r="R85" s="72"/>
      <c r="S85" s="56"/>
      <c r="T85" s="56"/>
      <c r="U85" s="74"/>
      <c r="V85" s="61"/>
      <c r="W85" s="56"/>
      <c r="X85" s="72"/>
      <c r="Y85" s="56"/>
      <c r="Z85" s="56"/>
      <c r="AA85" s="74"/>
      <c r="AB85" s="61"/>
      <c r="AC85" s="74"/>
      <c r="AD85" s="61"/>
      <c r="AE85" s="74"/>
      <c r="AF85" s="61"/>
      <c r="AG85" s="74"/>
      <c r="AH85" s="61"/>
      <c r="AI85" s="74"/>
      <c r="AJ85" s="61"/>
      <c r="AK85" s="74"/>
      <c r="AL85" s="64"/>
      <c r="AM85" s="74"/>
      <c r="AN85" s="64"/>
      <c r="AO85" s="74"/>
      <c r="AP85" s="66"/>
      <c r="AQ85" s="74"/>
      <c r="AR85" s="61"/>
      <c r="AS85" s="275"/>
      <c r="AT85" s="74"/>
      <c r="AU85" s="61"/>
      <c r="AV85" s="626" t="str">
        <f>IF(AU85="","",IF(AU85="A",'１０.パネルラジエーター設備費用算出シート'!$G$13,IF(AU85="B",'１０.パネルラジエーター設備費用算出シート'!$N$13,IF(AU85="C",'１０.パネルラジエーター設備費用算出シート'!$G$23,IF(AU85="D",'１０.パネルラジエーター設備費用算出シート'!$N$23,IF(AU85="E",'１０.パネルラジエーター設備費用算出シート'!$G$33,IF(AU85="F",'１０.パネルラジエーター設備費用算出シート'!$N$33,IF(AU85="G",'１０.パネルラジエーター設備費用算出シート'!$G$43,IF(AU85="H",'１０.パネルラジエーター設備費用算出シート'!$N$43,IF(AU85="I",'１０.パネルラジエーター設備費用算出シート'!$G$54,'１０.パネルラジエーター設備費用算出シート'!$N$54))))))))))</f>
        <v/>
      </c>
      <c r="AW85" s="74"/>
      <c r="AX85" s="64"/>
      <c r="AY85" s="627"/>
      <c r="AZ85" s="74"/>
      <c r="BA85" s="32"/>
      <c r="BB85" s="32"/>
      <c r="BC85" s="32"/>
      <c r="BD85" s="32"/>
      <c r="BE85" s="32"/>
      <c r="BF85" s="32"/>
      <c r="BG85" s="32"/>
      <c r="BH85" s="32"/>
      <c r="BI85" s="32"/>
      <c r="BJ85" s="32"/>
      <c r="BK85" s="32"/>
      <c r="BL85" s="32"/>
    </row>
    <row r="86" spans="1:64" s="33" customFormat="1">
      <c r="A86" s="76"/>
      <c r="B86" s="57">
        <v>74</v>
      </c>
      <c r="C86" s="87"/>
      <c r="D86" s="58"/>
      <c r="E86" s="77"/>
      <c r="F86" s="620"/>
      <c r="G86" s="620"/>
      <c r="H86" s="61"/>
      <c r="I86" s="62"/>
      <c r="J86" s="61"/>
      <c r="K86" s="622" t="str">
        <f t="shared" si="3"/>
        <v/>
      </c>
      <c r="L86" s="622" t="str">
        <f>IF($G86="","",IF(OR('２.全体概要'!$C$15=1,'２.全体概要'!$C$15=2),INDEX($BG$15,MATCH($G86,$BF$15,-1)),IF('２.全体概要'!$C$15=3,INDEX($BG$14,MATCH($G86,$BF$14,-1)),INDEX($BG$13,MATCH($G86,$BF$13,-1)))))</f>
        <v/>
      </c>
      <c r="M86" s="622" t="str">
        <f t="shared" si="4"/>
        <v/>
      </c>
      <c r="N86" s="623">
        <f t="shared" si="5"/>
        <v>0</v>
      </c>
      <c r="O86" s="74"/>
      <c r="P86" s="61"/>
      <c r="Q86" s="56"/>
      <c r="R86" s="72"/>
      <c r="S86" s="56"/>
      <c r="T86" s="56"/>
      <c r="U86" s="74"/>
      <c r="V86" s="61"/>
      <c r="W86" s="56"/>
      <c r="X86" s="72"/>
      <c r="Y86" s="56"/>
      <c r="Z86" s="56"/>
      <c r="AA86" s="74"/>
      <c r="AB86" s="61"/>
      <c r="AC86" s="74"/>
      <c r="AD86" s="61"/>
      <c r="AE86" s="74"/>
      <c r="AF86" s="61"/>
      <c r="AG86" s="74"/>
      <c r="AH86" s="61"/>
      <c r="AI86" s="74"/>
      <c r="AJ86" s="61"/>
      <c r="AK86" s="74"/>
      <c r="AL86" s="64"/>
      <c r="AM86" s="74"/>
      <c r="AN86" s="64"/>
      <c r="AO86" s="74"/>
      <c r="AP86" s="66"/>
      <c r="AQ86" s="74"/>
      <c r="AR86" s="61"/>
      <c r="AS86" s="275"/>
      <c r="AT86" s="74"/>
      <c r="AU86" s="61"/>
      <c r="AV86" s="626" t="str">
        <f>IF(AU86="","",IF(AU86="A",'１０.パネルラジエーター設備費用算出シート'!$G$13,IF(AU86="B",'１０.パネルラジエーター設備費用算出シート'!$N$13,IF(AU86="C",'１０.パネルラジエーター設備費用算出シート'!$G$23,IF(AU86="D",'１０.パネルラジエーター設備費用算出シート'!$N$23,IF(AU86="E",'１０.パネルラジエーター設備費用算出シート'!$G$33,IF(AU86="F",'１０.パネルラジエーター設備費用算出シート'!$N$33,IF(AU86="G",'１０.パネルラジエーター設備費用算出シート'!$G$43,IF(AU86="H",'１０.パネルラジエーター設備費用算出シート'!$N$43,IF(AU86="I",'１０.パネルラジエーター設備費用算出シート'!$G$54,'１０.パネルラジエーター設備費用算出シート'!$N$54))))))))))</f>
        <v/>
      </c>
      <c r="AW86" s="74"/>
      <c r="AX86" s="64"/>
      <c r="AY86" s="627"/>
      <c r="AZ86" s="74"/>
      <c r="BA86" s="32"/>
      <c r="BB86" s="32"/>
      <c r="BC86" s="32"/>
      <c r="BD86" s="32"/>
      <c r="BE86" s="32"/>
      <c r="BF86" s="32"/>
      <c r="BG86" s="32"/>
      <c r="BH86" s="32"/>
      <c r="BI86" s="32"/>
      <c r="BJ86" s="32"/>
      <c r="BK86" s="32"/>
      <c r="BL86" s="32"/>
    </row>
    <row r="87" spans="1:64" s="33" customFormat="1">
      <c r="A87" s="76"/>
      <c r="B87" s="57">
        <v>75</v>
      </c>
      <c r="C87" s="87"/>
      <c r="D87" s="58"/>
      <c r="E87" s="77"/>
      <c r="F87" s="620"/>
      <c r="G87" s="620"/>
      <c r="H87" s="61"/>
      <c r="I87" s="62"/>
      <c r="J87" s="61"/>
      <c r="K87" s="622" t="str">
        <f t="shared" si="3"/>
        <v/>
      </c>
      <c r="L87" s="622" t="str">
        <f>IF($G87="","",IF(OR('２.全体概要'!$C$15=1,'２.全体概要'!$C$15=2),INDEX($BG$15,MATCH($G87,$BF$15,-1)),IF('２.全体概要'!$C$15=3,INDEX($BG$14,MATCH($G87,$BF$14,-1)),INDEX($BG$13,MATCH($G87,$BF$13,-1)))))</f>
        <v/>
      </c>
      <c r="M87" s="622" t="str">
        <f t="shared" si="4"/>
        <v/>
      </c>
      <c r="N87" s="623">
        <f t="shared" si="5"/>
        <v>0</v>
      </c>
      <c r="O87" s="74"/>
      <c r="P87" s="61"/>
      <c r="Q87" s="56"/>
      <c r="R87" s="72"/>
      <c r="S87" s="56"/>
      <c r="T87" s="56"/>
      <c r="U87" s="74"/>
      <c r="V87" s="61"/>
      <c r="W87" s="56"/>
      <c r="X87" s="72"/>
      <c r="Y87" s="56"/>
      <c r="Z87" s="56"/>
      <c r="AA87" s="74"/>
      <c r="AB87" s="61"/>
      <c r="AC87" s="74"/>
      <c r="AD87" s="61"/>
      <c r="AE87" s="74"/>
      <c r="AF87" s="61"/>
      <c r="AG87" s="74"/>
      <c r="AH87" s="61"/>
      <c r="AI87" s="74"/>
      <c r="AJ87" s="61"/>
      <c r="AK87" s="74"/>
      <c r="AL87" s="64"/>
      <c r="AM87" s="74"/>
      <c r="AN87" s="64"/>
      <c r="AO87" s="74"/>
      <c r="AP87" s="66"/>
      <c r="AQ87" s="74"/>
      <c r="AR87" s="61"/>
      <c r="AS87" s="275"/>
      <c r="AT87" s="74"/>
      <c r="AU87" s="61"/>
      <c r="AV87" s="626" t="str">
        <f>IF(AU87="","",IF(AU87="A",'１０.パネルラジエーター設備費用算出シート'!$G$13,IF(AU87="B",'１０.パネルラジエーター設備費用算出シート'!$N$13,IF(AU87="C",'１０.パネルラジエーター設備費用算出シート'!$G$23,IF(AU87="D",'１０.パネルラジエーター設備費用算出シート'!$N$23,IF(AU87="E",'１０.パネルラジエーター設備費用算出シート'!$G$33,IF(AU87="F",'１０.パネルラジエーター設備費用算出シート'!$N$33,IF(AU87="G",'１０.パネルラジエーター設備費用算出シート'!$G$43,IF(AU87="H",'１０.パネルラジエーター設備費用算出シート'!$N$43,IF(AU87="I",'１０.パネルラジエーター設備費用算出シート'!$G$54,'１０.パネルラジエーター設備費用算出シート'!$N$54))))))))))</f>
        <v/>
      </c>
      <c r="AW87" s="74"/>
      <c r="AX87" s="64"/>
      <c r="AY87" s="627"/>
      <c r="AZ87" s="74"/>
      <c r="BA87" s="32"/>
      <c r="BB87" s="32"/>
      <c r="BC87" s="32"/>
      <c r="BD87" s="32"/>
      <c r="BE87" s="32"/>
      <c r="BF87" s="32"/>
      <c r="BG87" s="32"/>
      <c r="BH87" s="32"/>
      <c r="BI87" s="32"/>
      <c r="BJ87" s="32"/>
      <c r="BK87" s="32"/>
      <c r="BL87" s="32"/>
    </row>
    <row r="88" spans="1:64" s="33" customFormat="1">
      <c r="A88" s="76"/>
      <c r="B88" s="57">
        <v>76</v>
      </c>
      <c r="C88" s="87"/>
      <c r="D88" s="58"/>
      <c r="E88" s="77"/>
      <c r="F88" s="620"/>
      <c r="G88" s="620"/>
      <c r="H88" s="61"/>
      <c r="I88" s="62"/>
      <c r="J88" s="61"/>
      <c r="K88" s="622" t="str">
        <f t="shared" si="3"/>
        <v/>
      </c>
      <c r="L88" s="622" t="str">
        <f>IF($G88="","",IF(OR('２.全体概要'!$C$15=1,'２.全体概要'!$C$15=2),INDEX($BG$15,MATCH($G88,$BF$15,-1)),IF('２.全体概要'!$C$15=3,INDEX($BG$14,MATCH($G88,$BF$14,-1)),INDEX($BG$13,MATCH($G88,$BF$13,-1)))))</f>
        <v/>
      </c>
      <c r="M88" s="622" t="str">
        <f t="shared" si="4"/>
        <v/>
      </c>
      <c r="N88" s="623">
        <f t="shared" si="5"/>
        <v>0</v>
      </c>
      <c r="O88" s="74"/>
      <c r="P88" s="61"/>
      <c r="Q88" s="56"/>
      <c r="R88" s="72"/>
      <c r="S88" s="56"/>
      <c r="T88" s="56"/>
      <c r="U88" s="74"/>
      <c r="V88" s="61"/>
      <c r="W88" s="56"/>
      <c r="X88" s="72"/>
      <c r="Y88" s="56"/>
      <c r="Z88" s="56"/>
      <c r="AA88" s="74"/>
      <c r="AB88" s="61"/>
      <c r="AC88" s="74"/>
      <c r="AD88" s="61"/>
      <c r="AE88" s="74"/>
      <c r="AF88" s="61"/>
      <c r="AG88" s="74"/>
      <c r="AH88" s="61"/>
      <c r="AI88" s="74"/>
      <c r="AJ88" s="61"/>
      <c r="AK88" s="74"/>
      <c r="AL88" s="64"/>
      <c r="AM88" s="74"/>
      <c r="AN88" s="64"/>
      <c r="AO88" s="74"/>
      <c r="AP88" s="66"/>
      <c r="AQ88" s="74"/>
      <c r="AR88" s="61"/>
      <c r="AS88" s="275"/>
      <c r="AT88" s="74"/>
      <c r="AU88" s="61"/>
      <c r="AV88" s="626" t="str">
        <f>IF(AU88="","",IF(AU88="A",'１０.パネルラジエーター設備費用算出シート'!$G$13,IF(AU88="B",'１０.パネルラジエーター設備費用算出シート'!$N$13,IF(AU88="C",'１０.パネルラジエーター設備費用算出シート'!$G$23,IF(AU88="D",'１０.パネルラジエーター設備費用算出シート'!$N$23,IF(AU88="E",'１０.パネルラジエーター設備費用算出シート'!$G$33,IF(AU88="F",'１０.パネルラジエーター設備費用算出シート'!$N$33,IF(AU88="G",'１０.パネルラジエーター設備費用算出シート'!$G$43,IF(AU88="H",'１０.パネルラジエーター設備費用算出シート'!$N$43,IF(AU88="I",'１０.パネルラジエーター設備費用算出シート'!$G$54,'１０.パネルラジエーター設備費用算出シート'!$N$54))))))))))</f>
        <v/>
      </c>
      <c r="AW88" s="74"/>
      <c r="AX88" s="64"/>
      <c r="AY88" s="627"/>
      <c r="AZ88" s="74"/>
      <c r="BA88" s="32"/>
      <c r="BB88" s="32"/>
      <c r="BC88" s="32"/>
      <c r="BD88" s="32"/>
      <c r="BE88" s="32"/>
      <c r="BF88" s="32"/>
      <c r="BG88" s="32"/>
      <c r="BH88" s="32"/>
      <c r="BI88" s="32"/>
      <c r="BJ88" s="32"/>
      <c r="BK88" s="32"/>
      <c r="BL88" s="32"/>
    </row>
    <row r="89" spans="1:64" s="33" customFormat="1">
      <c r="A89" s="76"/>
      <c r="B89" s="57">
        <v>77</v>
      </c>
      <c r="C89" s="87"/>
      <c r="D89" s="58"/>
      <c r="E89" s="77"/>
      <c r="F89" s="620"/>
      <c r="G89" s="620"/>
      <c r="H89" s="61"/>
      <c r="I89" s="62"/>
      <c r="J89" s="61"/>
      <c r="K89" s="622" t="str">
        <f t="shared" si="3"/>
        <v/>
      </c>
      <c r="L89" s="622" t="str">
        <f>IF($G89="","",IF(OR('２.全体概要'!$C$15=1,'２.全体概要'!$C$15=2),INDEX($BG$15,MATCH($G89,$BF$15,-1)),IF('２.全体概要'!$C$15=3,INDEX($BG$14,MATCH($G89,$BF$14,-1)),INDEX($BG$13,MATCH($G89,$BF$13,-1)))))</f>
        <v/>
      </c>
      <c r="M89" s="622" t="str">
        <f t="shared" si="4"/>
        <v/>
      </c>
      <c r="N89" s="623">
        <f t="shared" si="5"/>
        <v>0</v>
      </c>
      <c r="O89" s="74"/>
      <c r="P89" s="61"/>
      <c r="Q89" s="56"/>
      <c r="R89" s="72"/>
      <c r="S89" s="56"/>
      <c r="T89" s="56"/>
      <c r="U89" s="74"/>
      <c r="V89" s="61"/>
      <c r="W89" s="56"/>
      <c r="X89" s="72"/>
      <c r="Y89" s="56"/>
      <c r="Z89" s="56"/>
      <c r="AA89" s="74"/>
      <c r="AB89" s="61"/>
      <c r="AC89" s="74"/>
      <c r="AD89" s="61"/>
      <c r="AE89" s="74"/>
      <c r="AF89" s="61"/>
      <c r="AG89" s="74"/>
      <c r="AH89" s="61"/>
      <c r="AI89" s="74"/>
      <c r="AJ89" s="61"/>
      <c r="AK89" s="74"/>
      <c r="AL89" s="64"/>
      <c r="AM89" s="74"/>
      <c r="AN89" s="64"/>
      <c r="AO89" s="74"/>
      <c r="AP89" s="66"/>
      <c r="AQ89" s="74"/>
      <c r="AR89" s="61"/>
      <c r="AS89" s="275"/>
      <c r="AT89" s="74"/>
      <c r="AU89" s="61"/>
      <c r="AV89" s="626" t="str">
        <f>IF(AU89="","",IF(AU89="A",'１０.パネルラジエーター設備費用算出シート'!$G$13,IF(AU89="B",'１０.パネルラジエーター設備費用算出シート'!$N$13,IF(AU89="C",'１０.パネルラジエーター設備費用算出シート'!$G$23,IF(AU89="D",'１０.パネルラジエーター設備費用算出シート'!$N$23,IF(AU89="E",'１０.パネルラジエーター設備費用算出シート'!$G$33,IF(AU89="F",'１０.パネルラジエーター設備費用算出シート'!$N$33,IF(AU89="G",'１０.パネルラジエーター設備費用算出シート'!$G$43,IF(AU89="H",'１０.パネルラジエーター設備費用算出シート'!$N$43,IF(AU89="I",'１０.パネルラジエーター設備費用算出シート'!$G$54,'１０.パネルラジエーター設備費用算出シート'!$N$54))))))))))</f>
        <v/>
      </c>
      <c r="AW89" s="74"/>
      <c r="AX89" s="64"/>
      <c r="AY89" s="627"/>
      <c r="AZ89" s="74"/>
      <c r="BA89" s="32"/>
      <c r="BB89" s="32"/>
      <c r="BC89" s="32"/>
      <c r="BD89" s="32"/>
      <c r="BE89" s="32"/>
      <c r="BF89" s="32"/>
      <c r="BG89" s="32"/>
      <c r="BH89" s="32"/>
      <c r="BI89" s="32"/>
      <c r="BJ89" s="32"/>
      <c r="BK89" s="32"/>
      <c r="BL89" s="32"/>
    </row>
    <row r="90" spans="1:64" s="33" customFormat="1">
      <c r="A90" s="76"/>
      <c r="B90" s="57">
        <v>78</v>
      </c>
      <c r="C90" s="87"/>
      <c r="D90" s="58"/>
      <c r="E90" s="77"/>
      <c r="F90" s="620"/>
      <c r="G90" s="620"/>
      <c r="H90" s="61"/>
      <c r="I90" s="62"/>
      <c r="J90" s="61"/>
      <c r="K90" s="622" t="str">
        <f t="shared" si="3"/>
        <v/>
      </c>
      <c r="L90" s="622" t="str">
        <f>IF($G90="","",IF(OR('２.全体概要'!$C$15=1,'２.全体概要'!$C$15=2),INDEX($BG$15,MATCH($G90,$BF$15,-1)),IF('２.全体概要'!$C$15=3,INDEX($BG$14,MATCH($G90,$BF$14,-1)),INDEX($BG$13,MATCH($G90,$BF$13,-1)))))</f>
        <v/>
      </c>
      <c r="M90" s="622" t="str">
        <f t="shared" si="4"/>
        <v/>
      </c>
      <c r="N90" s="623">
        <f t="shared" si="5"/>
        <v>0</v>
      </c>
      <c r="O90" s="74"/>
      <c r="P90" s="61"/>
      <c r="Q90" s="56"/>
      <c r="R90" s="72"/>
      <c r="S90" s="56"/>
      <c r="T90" s="56"/>
      <c r="U90" s="74"/>
      <c r="V90" s="61"/>
      <c r="W90" s="56"/>
      <c r="X90" s="72"/>
      <c r="Y90" s="56"/>
      <c r="Z90" s="56"/>
      <c r="AA90" s="74"/>
      <c r="AB90" s="61"/>
      <c r="AC90" s="74"/>
      <c r="AD90" s="61"/>
      <c r="AE90" s="74"/>
      <c r="AF90" s="61"/>
      <c r="AG90" s="74"/>
      <c r="AH90" s="61"/>
      <c r="AI90" s="74"/>
      <c r="AJ90" s="61"/>
      <c r="AK90" s="74"/>
      <c r="AL90" s="64"/>
      <c r="AM90" s="74"/>
      <c r="AN90" s="64"/>
      <c r="AO90" s="74"/>
      <c r="AP90" s="66"/>
      <c r="AQ90" s="74"/>
      <c r="AR90" s="61"/>
      <c r="AS90" s="275"/>
      <c r="AT90" s="74"/>
      <c r="AU90" s="61"/>
      <c r="AV90" s="626" t="str">
        <f>IF(AU90="","",IF(AU90="A",'１０.パネルラジエーター設備費用算出シート'!$G$13,IF(AU90="B",'１０.パネルラジエーター設備費用算出シート'!$N$13,IF(AU90="C",'１０.パネルラジエーター設備費用算出シート'!$G$23,IF(AU90="D",'１０.パネルラジエーター設備費用算出シート'!$N$23,IF(AU90="E",'１０.パネルラジエーター設備費用算出シート'!$G$33,IF(AU90="F",'１０.パネルラジエーター設備費用算出シート'!$N$33,IF(AU90="G",'１０.パネルラジエーター設備費用算出シート'!$G$43,IF(AU90="H",'１０.パネルラジエーター設備費用算出シート'!$N$43,IF(AU90="I",'１０.パネルラジエーター設備費用算出シート'!$G$54,'１０.パネルラジエーター設備費用算出シート'!$N$54))))))))))</f>
        <v/>
      </c>
      <c r="AW90" s="74"/>
      <c r="AX90" s="64"/>
      <c r="AY90" s="627"/>
      <c r="AZ90" s="74"/>
      <c r="BA90" s="32"/>
      <c r="BB90" s="32"/>
      <c r="BC90" s="32"/>
      <c r="BD90" s="32"/>
      <c r="BE90" s="32"/>
      <c r="BF90" s="32"/>
      <c r="BG90" s="32"/>
      <c r="BH90" s="32"/>
      <c r="BI90" s="32"/>
      <c r="BJ90" s="32"/>
      <c r="BK90" s="32"/>
      <c r="BL90" s="32"/>
    </row>
    <row r="91" spans="1:64" s="33" customFormat="1">
      <c r="A91" s="76"/>
      <c r="B91" s="57">
        <v>79</v>
      </c>
      <c r="C91" s="87"/>
      <c r="D91" s="58"/>
      <c r="E91" s="77"/>
      <c r="F91" s="620"/>
      <c r="G91" s="620"/>
      <c r="H91" s="61"/>
      <c r="I91" s="62"/>
      <c r="J91" s="61"/>
      <c r="K91" s="622" t="str">
        <f t="shared" si="3"/>
        <v/>
      </c>
      <c r="L91" s="622" t="str">
        <f>IF($G91="","",IF(OR('２.全体概要'!$C$15=1,'２.全体概要'!$C$15=2),INDEX($BG$15,MATCH($G91,$BF$15,-1)),IF('２.全体概要'!$C$15=3,INDEX($BG$14,MATCH($G91,$BF$14,-1)),INDEX($BG$13,MATCH($G91,$BF$13,-1)))))</f>
        <v/>
      </c>
      <c r="M91" s="622" t="str">
        <f t="shared" si="4"/>
        <v/>
      </c>
      <c r="N91" s="623">
        <f t="shared" si="5"/>
        <v>0</v>
      </c>
      <c r="O91" s="74"/>
      <c r="P91" s="61"/>
      <c r="Q91" s="56"/>
      <c r="R91" s="72"/>
      <c r="S91" s="56"/>
      <c r="T91" s="56"/>
      <c r="U91" s="74"/>
      <c r="V91" s="61"/>
      <c r="W91" s="56"/>
      <c r="X91" s="72"/>
      <c r="Y91" s="56"/>
      <c r="Z91" s="56"/>
      <c r="AA91" s="74"/>
      <c r="AB91" s="61"/>
      <c r="AC91" s="74"/>
      <c r="AD91" s="61"/>
      <c r="AE91" s="74"/>
      <c r="AF91" s="61"/>
      <c r="AG91" s="74"/>
      <c r="AH91" s="61"/>
      <c r="AI91" s="74"/>
      <c r="AJ91" s="61"/>
      <c r="AK91" s="74"/>
      <c r="AL91" s="64"/>
      <c r="AM91" s="74"/>
      <c r="AN91" s="64"/>
      <c r="AO91" s="74"/>
      <c r="AP91" s="66"/>
      <c r="AQ91" s="74"/>
      <c r="AR91" s="61"/>
      <c r="AS91" s="275"/>
      <c r="AT91" s="74"/>
      <c r="AU91" s="61"/>
      <c r="AV91" s="626" t="str">
        <f>IF(AU91="","",IF(AU91="A",'１０.パネルラジエーター設備費用算出シート'!$G$13,IF(AU91="B",'１０.パネルラジエーター設備費用算出シート'!$N$13,IF(AU91="C",'１０.パネルラジエーター設備費用算出シート'!$G$23,IF(AU91="D",'１０.パネルラジエーター設備費用算出シート'!$N$23,IF(AU91="E",'１０.パネルラジエーター設備費用算出シート'!$G$33,IF(AU91="F",'１０.パネルラジエーター設備費用算出シート'!$N$33,IF(AU91="G",'１０.パネルラジエーター設備費用算出シート'!$G$43,IF(AU91="H",'１０.パネルラジエーター設備費用算出シート'!$N$43,IF(AU91="I",'１０.パネルラジエーター設備費用算出シート'!$G$54,'１０.パネルラジエーター設備費用算出シート'!$N$54))))))))))</f>
        <v/>
      </c>
      <c r="AW91" s="74"/>
      <c r="AX91" s="64"/>
      <c r="AY91" s="627"/>
      <c r="AZ91" s="74"/>
      <c r="BA91" s="32"/>
      <c r="BB91" s="32"/>
      <c r="BC91" s="32"/>
      <c r="BD91" s="32"/>
      <c r="BE91" s="32"/>
      <c r="BF91" s="32"/>
      <c r="BG91" s="32"/>
      <c r="BH91" s="32"/>
      <c r="BI91" s="32"/>
      <c r="BJ91" s="32"/>
      <c r="BK91" s="32"/>
      <c r="BL91" s="32"/>
    </row>
    <row r="92" spans="1:64" s="33" customFormat="1">
      <c r="A92" s="76"/>
      <c r="B92" s="57">
        <v>80</v>
      </c>
      <c r="C92" s="87"/>
      <c r="D92" s="58"/>
      <c r="E92" s="77"/>
      <c r="F92" s="620"/>
      <c r="G92" s="620"/>
      <c r="H92" s="61"/>
      <c r="I92" s="62"/>
      <c r="J92" s="61"/>
      <c r="K92" s="622" t="str">
        <f t="shared" si="3"/>
        <v/>
      </c>
      <c r="L92" s="622" t="str">
        <f>IF($G92="","",IF(OR('２.全体概要'!$C$15=1,'２.全体概要'!$C$15=2),INDEX($BG$15,MATCH($G92,$BF$15,-1)),IF('２.全体概要'!$C$15=3,INDEX($BG$14,MATCH($G92,$BF$14,-1)),INDEX($BG$13,MATCH($G92,$BF$13,-1)))))</f>
        <v/>
      </c>
      <c r="M92" s="622" t="str">
        <f t="shared" si="4"/>
        <v/>
      </c>
      <c r="N92" s="623">
        <f t="shared" si="5"/>
        <v>0</v>
      </c>
      <c r="O92" s="74"/>
      <c r="P92" s="61"/>
      <c r="Q92" s="56"/>
      <c r="R92" s="72"/>
      <c r="S92" s="56"/>
      <c r="T92" s="56"/>
      <c r="U92" s="74"/>
      <c r="V92" s="61"/>
      <c r="W92" s="56"/>
      <c r="X92" s="72"/>
      <c r="Y92" s="56"/>
      <c r="Z92" s="56"/>
      <c r="AA92" s="74"/>
      <c r="AB92" s="61"/>
      <c r="AC92" s="74"/>
      <c r="AD92" s="61"/>
      <c r="AE92" s="74"/>
      <c r="AF92" s="61"/>
      <c r="AG92" s="74"/>
      <c r="AH92" s="61"/>
      <c r="AI92" s="74"/>
      <c r="AJ92" s="61"/>
      <c r="AK92" s="74"/>
      <c r="AL92" s="64"/>
      <c r="AM92" s="74"/>
      <c r="AN92" s="64"/>
      <c r="AO92" s="74"/>
      <c r="AP92" s="66"/>
      <c r="AQ92" s="74"/>
      <c r="AR92" s="61"/>
      <c r="AS92" s="275"/>
      <c r="AT92" s="74"/>
      <c r="AU92" s="61"/>
      <c r="AV92" s="626" t="str">
        <f>IF(AU92="","",IF(AU92="A",'１０.パネルラジエーター設備費用算出シート'!$G$13,IF(AU92="B",'１０.パネルラジエーター設備費用算出シート'!$N$13,IF(AU92="C",'１０.パネルラジエーター設備費用算出シート'!$G$23,IF(AU92="D",'１０.パネルラジエーター設備費用算出シート'!$N$23,IF(AU92="E",'１０.パネルラジエーター設備費用算出シート'!$G$33,IF(AU92="F",'１０.パネルラジエーター設備費用算出シート'!$N$33,IF(AU92="G",'１０.パネルラジエーター設備費用算出シート'!$G$43,IF(AU92="H",'１０.パネルラジエーター設備費用算出シート'!$N$43,IF(AU92="I",'１０.パネルラジエーター設備費用算出シート'!$G$54,'１０.パネルラジエーター設備費用算出シート'!$N$54))))))))))</f>
        <v/>
      </c>
      <c r="AW92" s="74"/>
      <c r="AX92" s="64"/>
      <c r="AY92" s="627"/>
      <c r="AZ92" s="74"/>
      <c r="BA92" s="32"/>
      <c r="BB92" s="32"/>
      <c r="BC92" s="32"/>
      <c r="BD92" s="32"/>
      <c r="BE92" s="32"/>
      <c r="BF92" s="32"/>
      <c r="BG92" s="32"/>
      <c r="BH92" s="32"/>
      <c r="BI92" s="32"/>
      <c r="BJ92" s="32"/>
      <c r="BK92" s="32"/>
      <c r="BL92" s="32"/>
    </row>
    <row r="93" spans="1:64" s="33" customFormat="1">
      <c r="A93" s="76"/>
      <c r="B93" s="57">
        <v>81</v>
      </c>
      <c r="C93" s="87"/>
      <c r="D93" s="58"/>
      <c r="E93" s="77"/>
      <c r="F93" s="620"/>
      <c r="G93" s="620"/>
      <c r="H93" s="61"/>
      <c r="I93" s="62"/>
      <c r="J93" s="61"/>
      <c r="K93" s="622" t="str">
        <f t="shared" si="3"/>
        <v/>
      </c>
      <c r="L93" s="622" t="str">
        <f>IF($G93="","",IF(OR('２.全体概要'!$C$15=1,'２.全体概要'!$C$15=2),INDEX($BG$15,MATCH($G93,$BF$15,-1)),IF('２.全体概要'!$C$15=3,INDEX($BG$14,MATCH($G93,$BF$14,-1)),INDEX($BG$13,MATCH($G93,$BF$13,-1)))))</f>
        <v/>
      </c>
      <c r="M93" s="622" t="str">
        <f t="shared" si="4"/>
        <v/>
      </c>
      <c r="N93" s="623">
        <f t="shared" si="5"/>
        <v>0</v>
      </c>
      <c r="O93" s="74"/>
      <c r="P93" s="61"/>
      <c r="Q93" s="56"/>
      <c r="R93" s="72"/>
      <c r="S93" s="56"/>
      <c r="T93" s="56"/>
      <c r="U93" s="74"/>
      <c r="V93" s="61"/>
      <c r="W93" s="56"/>
      <c r="X93" s="72"/>
      <c r="Y93" s="56"/>
      <c r="Z93" s="56"/>
      <c r="AA93" s="74"/>
      <c r="AB93" s="61"/>
      <c r="AC93" s="74"/>
      <c r="AD93" s="61"/>
      <c r="AE93" s="74"/>
      <c r="AF93" s="61"/>
      <c r="AG93" s="74"/>
      <c r="AH93" s="61"/>
      <c r="AI93" s="74"/>
      <c r="AJ93" s="61"/>
      <c r="AK93" s="74"/>
      <c r="AL93" s="64"/>
      <c r="AM93" s="74"/>
      <c r="AN93" s="64"/>
      <c r="AO93" s="74"/>
      <c r="AP93" s="66"/>
      <c r="AQ93" s="74"/>
      <c r="AR93" s="61"/>
      <c r="AS93" s="275"/>
      <c r="AT93" s="74"/>
      <c r="AU93" s="61"/>
      <c r="AV93" s="626" t="str">
        <f>IF(AU93="","",IF(AU93="A",'１０.パネルラジエーター設備費用算出シート'!$G$13,IF(AU93="B",'１０.パネルラジエーター設備費用算出シート'!$N$13,IF(AU93="C",'１０.パネルラジエーター設備費用算出シート'!$G$23,IF(AU93="D",'１０.パネルラジエーター設備費用算出シート'!$N$23,IF(AU93="E",'１０.パネルラジエーター設備費用算出シート'!$G$33,IF(AU93="F",'１０.パネルラジエーター設備費用算出シート'!$N$33,IF(AU93="G",'１０.パネルラジエーター設備費用算出シート'!$G$43,IF(AU93="H",'１０.パネルラジエーター設備費用算出シート'!$N$43,IF(AU93="I",'１０.パネルラジエーター設備費用算出シート'!$G$54,'１０.パネルラジエーター設備費用算出シート'!$N$54))))))))))</f>
        <v/>
      </c>
      <c r="AW93" s="74"/>
      <c r="AX93" s="64"/>
      <c r="AY93" s="627"/>
      <c r="AZ93" s="74"/>
      <c r="BA93" s="32"/>
      <c r="BB93" s="32"/>
      <c r="BC93" s="32"/>
      <c r="BD93" s="32"/>
      <c r="BE93" s="32"/>
      <c r="BF93" s="32"/>
      <c r="BG93" s="32"/>
      <c r="BH93" s="32"/>
      <c r="BI93" s="32"/>
      <c r="BJ93" s="32"/>
      <c r="BK93" s="32"/>
      <c r="BL93" s="32"/>
    </row>
    <row r="94" spans="1:64" s="33" customFormat="1">
      <c r="A94" s="76"/>
      <c r="B94" s="57">
        <v>82</v>
      </c>
      <c r="C94" s="87"/>
      <c r="D94" s="58"/>
      <c r="E94" s="77"/>
      <c r="F94" s="620"/>
      <c r="G94" s="620"/>
      <c r="H94" s="61"/>
      <c r="I94" s="62"/>
      <c r="J94" s="61"/>
      <c r="K94" s="622" t="str">
        <f t="shared" si="3"/>
        <v/>
      </c>
      <c r="L94" s="622" t="str">
        <f>IF($G94="","",IF(OR('２.全体概要'!$C$15=1,'２.全体概要'!$C$15=2),INDEX($BG$15,MATCH($G94,$BF$15,-1)),IF('２.全体概要'!$C$15=3,INDEX($BG$14,MATCH($G94,$BF$14,-1)),INDEX($BG$13,MATCH($G94,$BF$13,-1)))))</f>
        <v/>
      </c>
      <c r="M94" s="622" t="str">
        <f t="shared" si="4"/>
        <v/>
      </c>
      <c r="N94" s="623">
        <f t="shared" si="5"/>
        <v>0</v>
      </c>
      <c r="O94" s="74"/>
      <c r="P94" s="61"/>
      <c r="Q94" s="56"/>
      <c r="R94" s="72"/>
      <c r="S94" s="56"/>
      <c r="T94" s="56"/>
      <c r="U94" s="74"/>
      <c r="V94" s="61"/>
      <c r="W94" s="56"/>
      <c r="X94" s="72"/>
      <c r="Y94" s="56"/>
      <c r="Z94" s="56"/>
      <c r="AA94" s="74"/>
      <c r="AB94" s="61"/>
      <c r="AC94" s="74"/>
      <c r="AD94" s="61"/>
      <c r="AE94" s="74"/>
      <c r="AF94" s="61"/>
      <c r="AG94" s="74"/>
      <c r="AH94" s="61"/>
      <c r="AI94" s="74"/>
      <c r="AJ94" s="61"/>
      <c r="AK94" s="74"/>
      <c r="AL94" s="64"/>
      <c r="AM94" s="74"/>
      <c r="AN94" s="64"/>
      <c r="AO94" s="74"/>
      <c r="AP94" s="66"/>
      <c r="AQ94" s="74"/>
      <c r="AR94" s="61"/>
      <c r="AS94" s="275"/>
      <c r="AT94" s="74"/>
      <c r="AU94" s="61"/>
      <c r="AV94" s="626" t="str">
        <f>IF(AU94="","",IF(AU94="A",'１０.パネルラジエーター設備費用算出シート'!$G$13,IF(AU94="B",'１０.パネルラジエーター設備費用算出シート'!$N$13,IF(AU94="C",'１０.パネルラジエーター設備費用算出シート'!$G$23,IF(AU94="D",'１０.パネルラジエーター設備費用算出シート'!$N$23,IF(AU94="E",'１０.パネルラジエーター設備費用算出シート'!$G$33,IF(AU94="F",'１０.パネルラジエーター設備費用算出シート'!$N$33,IF(AU94="G",'１０.パネルラジエーター設備費用算出シート'!$G$43,IF(AU94="H",'１０.パネルラジエーター設備費用算出シート'!$N$43,IF(AU94="I",'１０.パネルラジエーター設備費用算出シート'!$G$54,'１０.パネルラジエーター設備費用算出シート'!$N$54))))))))))</f>
        <v/>
      </c>
      <c r="AW94" s="74"/>
      <c r="AX94" s="64"/>
      <c r="AY94" s="627"/>
      <c r="AZ94" s="74"/>
      <c r="BA94" s="32"/>
      <c r="BB94" s="32"/>
      <c r="BC94" s="32"/>
      <c r="BD94" s="32"/>
      <c r="BE94" s="32"/>
      <c r="BF94" s="32"/>
      <c r="BG94" s="32"/>
      <c r="BH94" s="32"/>
      <c r="BI94" s="32"/>
      <c r="BJ94" s="32"/>
      <c r="BK94" s="32"/>
      <c r="BL94" s="32"/>
    </row>
    <row r="95" spans="1:64" s="33" customFormat="1">
      <c r="A95" s="76"/>
      <c r="B95" s="57">
        <v>83</v>
      </c>
      <c r="C95" s="87"/>
      <c r="D95" s="58"/>
      <c r="E95" s="77"/>
      <c r="F95" s="620"/>
      <c r="G95" s="620"/>
      <c r="H95" s="61"/>
      <c r="I95" s="62"/>
      <c r="J95" s="61"/>
      <c r="K95" s="622" t="str">
        <f t="shared" si="3"/>
        <v/>
      </c>
      <c r="L95" s="622" t="str">
        <f>IF($G95="","",IF(OR('２.全体概要'!$C$15=1,'２.全体概要'!$C$15=2),INDEX($BG$15,MATCH($G95,$BF$15,-1)),IF('２.全体概要'!$C$15=3,INDEX($BG$14,MATCH($G95,$BF$14,-1)),INDEX($BG$13,MATCH($G95,$BF$13,-1)))))</f>
        <v/>
      </c>
      <c r="M95" s="622" t="str">
        <f t="shared" si="4"/>
        <v/>
      </c>
      <c r="N95" s="623">
        <f t="shared" si="5"/>
        <v>0</v>
      </c>
      <c r="O95" s="74"/>
      <c r="P95" s="61"/>
      <c r="Q95" s="56"/>
      <c r="R95" s="72"/>
      <c r="S95" s="56"/>
      <c r="T95" s="56"/>
      <c r="U95" s="74"/>
      <c r="V95" s="61"/>
      <c r="W95" s="56"/>
      <c r="X95" s="72"/>
      <c r="Y95" s="56"/>
      <c r="Z95" s="56"/>
      <c r="AA95" s="74"/>
      <c r="AB95" s="61"/>
      <c r="AC95" s="74"/>
      <c r="AD95" s="61"/>
      <c r="AE95" s="74"/>
      <c r="AF95" s="61"/>
      <c r="AG95" s="74"/>
      <c r="AH95" s="61"/>
      <c r="AI95" s="74"/>
      <c r="AJ95" s="61"/>
      <c r="AK95" s="74"/>
      <c r="AL95" s="64"/>
      <c r="AM95" s="74"/>
      <c r="AN95" s="64"/>
      <c r="AO95" s="74"/>
      <c r="AP95" s="66"/>
      <c r="AQ95" s="74"/>
      <c r="AR95" s="61"/>
      <c r="AS95" s="275"/>
      <c r="AT95" s="74"/>
      <c r="AU95" s="61"/>
      <c r="AV95" s="626" t="str">
        <f>IF(AU95="","",IF(AU95="A",'１０.パネルラジエーター設備費用算出シート'!$G$13,IF(AU95="B",'１０.パネルラジエーター設備費用算出シート'!$N$13,IF(AU95="C",'１０.パネルラジエーター設備費用算出シート'!$G$23,IF(AU95="D",'１０.パネルラジエーター設備費用算出シート'!$N$23,IF(AU95="E",'１０.パネルラジエーター設備費用算出シート'!$G$33,IF(AU95="F",'１０.パネルラジエーター設備費用算出シート'!$N$33,IF(AU95="G",'１０.パネルラジエーター設備費用算出シート'!$G$43,IF(AU95="H",'１０.パネルラジエーター設備費用算出シート'!$N$43,IF(AU95="I",'１０.パネルラジエーター設備費用算出シート'!$G$54,'１０.パネルラジエーター設備費用算出シート'!$N$54))))))))))</f>
        <v/>
      </c>
      <c r="AW95" s="74"/>
      <c r="AX95" s="64"/>
      <c r="AY95" s="627"/>
      <c r="AZ95" s="74"/>
      <c r="BA95" s="32"/>
      <c r="BB95" s="32"/>
      <c r="BC95" s="32"/>
      <c r="BD95" s="32"/>
      <c r="BE95" s="32"/>
      <c r="BF95" s="32"/>
      <c r="BG95" s="32"/>
      <c r="BH95" s="32"/>
      <c r="BI95" s="32"/>
      <c r="BJ95" s="32"/>
      <c r="BK95" s="32"/>
      <c r="BL95" s="32"/>
    </row>
    <row r="96" spans="1:64" s="33" customFormat="1">
      <c r="A96" s="76"/>
      <c r="B96" s="57">
        <v>84</v>
      </c>
      <c r="C96" s="87"/>
      <c r="D96" s="58"/>
      <c r="E96" s="77"/>
      <c r="F96" s="620"/>
      <c r="G96" s="620"/>
      <c r="H96" s="61"/>
      <c r="I96" s="62"/>
      <c r="J96" s="61"/>
      <c r="K96" s="622" t="str">
        <f t="shared" si="3"/>
        <v/>
      </c>
      <c r="L96" s="622" t="str">
        <f>IF($G96="","",IF(OR('２.全体概要'!$C$15=1,'２.全体概要'!$C$15=2),INDEX($BG$15,MATCH($G96,$BF$15,-1)),IF('２.全体概要'!$C$15=3,INDEX($BG$14,MATCH($G96,$BF$14,-1)),INDEX($BG$13,MATCH($G96,$BF$13,-1)))))</f>
        <v/>
      </c>
      <c r="M96" s="622" t="str">
        <f t="shared" si="4"/>
        <v/>
      </c>
      <c r="N96" s="623">
        <f t="shared" si="5"/>
        <v>0</v>
      </c>
      <c r="O96" s="74"/>
      <c r="P96" s="61"/>
      <c r="Q96" s="56"/>
      <c r="R96" s="72"/>
      <c r="S96" s="56"/>
      <c r="T96" s="56"/>
      <c r="U96" s="74"/>
      <c r="V96" s="61"/>
      <c r="W96" s="56"/>
      <c r="X96" s="72"/>
      <c r="Y96" s="56"/>
      <c r="Z96" s="56"/>
      <c r="AA96" s="74"/>
      <c r="AB96" s="61"/>
      <c r="AC96" s="74"/>
      <c r="AD96" s="61"/>
      <c r="AE96" s="74"/>
      <c r="AF96" s="61"/>
      <c r="AG96" s="74"/>
      <c r="AH96" s="61"/>
      <c r="AI96" s="74"/>
      <c r="AJ96" s="61"/>
      <c r="AK96" s="74"/>
      <c r="AL96" s="64"/>
      <c r="AM96" s="74"/>
      <c r="AN96" s="64"/>
      <c r="AO96" s="74"/>
      <c r="AP96" s="66"/>
      <c r="AQ96" s="74"/>
      <c r="AR96" s="61"/>
      <c r="AS96" s="275"/>
      <c r="AT96" s="74"/>
      <c r="AU96" s="61"/>
      <c r="AV96" s="626" t="str">
        <f>IF(AU96="","",IF(AU96="A",'１０.パネルラジエーター設備費用算出シート'!$G$13,IF(AU96="B",'１０.パネルラジエーター設備費用算出シート'!$N$13,IF(AU96="C",'１０.パネルラジエーター設備費用算出シート'!$G$23,IF(AU96="D",'１０.パネルラジエーター設備費用算出シート'!$N$23,IF(AU96="E",'１０.パネルラジエーター設備費用算出シート'!$G$33,IF(AU96="F",'１０.パネルラジエーター設備費用算出シート'!$N$33,IF(AU96="G",'１０.パネルラジエーター設備費用算出シート'!$G$43,IF(AU96="H",'１０.パネルラジエーター設備費用算出シート'!$N$43,IF(AU96="I",'１０.パネルラジエーター設備費用算出シート'!$G$54,'１０.パネルラジエーター設備費用算出シート'!$N$54))))))))))</f>
        <v/>
      </c>
      <c r="AW96" s="74"/>
      <c r="AX96" s="64"/>
      <c r="AY96" s="627"/>
      <c r="AZ96" s="74"/>
      <c r="BA96" s="32"/>
      <c r="BB96" s="32"/>
      <c r="BC96" s="32"/>
      <c r="BD96" s="32"/>
      <c r="BE96" s="32"/>
      <c r="BF96" s="32"/>
      <c r="BG96" s="32"/>
      <c r="BH96" s="32"/>
      <c r="BI96" s="32"/>
      <c r="BJ96" s="32"/>
      <c r="BK96" s="32"/>
      <c r="BL96" s="32"/>
    </row>
    <row r="97" spans="1:64" s="33" customFormat="1">
      <c r="A97" s="76"/>
      <c r="B97" s="57">
        <v>85</v>
      </c>
      <c r="C97" s="87"/>
      <c r="D97" s="58"/>
      <c r="E97" s="77"/>
      <c r="F97" s="620"/>
      <c r="G97" s="620"/>
      <c r="H97" s="61"/>
      <c r="I97" s="62"/>
      <c r="J97" s="61"/>
      <c r="K97" s="622" t="str">
        <f t="shared" si="3"/>
        <v/>
      </c>
      <c r="L97" s="622" t="str">
        <f>IF($G97="","",IF(OR('２.全体概要'!$C$15=1,'２.全体概要'!$C$15=2),INDEX($BG$15,MATCH($G97,$BF$15,-1)),IF('２.全体概要'!$C$15=3,INDEX($BG$14,MATCH($G97,$BF$14,-1)),INDEX($BG$13,MATCH($G97,$BF$13,-1)))))</f>
        <v/>
      </c>
      <c r="M97" s="622" t="str">
        <f t="shared" si="4"/>
        <v/>
      </c>
      <c r="N97" s="623">
        <f t="shared" si="5"/>
        <v>0</v>
      </c>
      <c r="O97" s="74"/>
      <c r="P97" s="61"/>
      <c r="Q97" s="56"/>
      <c r="R97" s="72"/>
      <c r="S97" s="56"/>
      <c r="T97" s="56"/>
      <c r="U97" s="74"/>
      <c r="V97" s="61"/>
      <c r="W97" s="56"/>
      <c r="X97" s="72"/>
      <c r="Y97" s="56"/>
      <c r="Z97" s="56"/>
      <c r="AA97" s="74"/>
      <c r="AB97" s="61"/>
      <c r="AC97" s="74"/>
      <c r="AD97" s="61"/>
      <c r="AE97" s="74"/>
      <c r="AF97" s="61"/>
      <c r="AG97" s="74"/>
      <c r="AH97" s="61"/>
      <c r="AI97" s="74"/>
      <c r="AJ97" s="61"/>
      <c r="AK97" s="74"/>
      <c r="AL97" s="64"/>
      <c r="AM97" s="74"/>
      <c r="AN97" s="64"/>
      <c r="AO97" s="74"/>
      <c r="AP97" s="66"/>
      <c r="AQ97" s="74"/>
      <c r="AR97" s="61"/>
      <c r="AS97" s="275"/>
      <c r="AT97" s="74"/>
      <c r="AU97" s="61"/>
      <c r="AV97" s="626" t="str">
        <f>IF(AU97="","",IF(AU97="A",'１０.パネルラジエーター設備費用算出シート'!$G$13,IF(AU97="B",'１０.パネルラジエーター設備費用算出シート'!$N$13,IF(AU97="C",'１０.パネルラジエーター設備費用算出シート'!$G$23,IF(AU97="D",'１０.パネルラジエーター設備費用算出シート'!$N$23,IF(AU97="E",'１０.パネルラジエーター設備費用算出シート'!$G$33,IF(AU97="F",'１０.パネルラジエーター設備費用算出シート'!$N$33,IF(AU97="G",'１０.パネルラジエーター設備費用算出シート'!$G$43,IF(AU97="H",'１０.パネルラジエーター設備費用算出シート'!$N$43,IF(AU97="I",'１０.パネルラジエーター設備費用算出シート'!$G$54,'１０.パネルラジエーター設備費用算出シート'!$N$54))))))))))</f>
        <v/>
      </c>
      <c r="AW97" s="74"/>
      <c r="AX97" s="64"/>
      <c r="AY97" s="627"/>
      <c r="AZ97" s="74"/>
      <c r="BA97" s="32"/>
      <c r="BB97" s="32"/>
      <c r="BC97" s="32"/>
      <c r="BD97" s="32"/>
      <c r="BE97" s="32"/>
      <c r="BF97" s="32"/>
      <c r="BG97" s="32"/>
      <c r="BH97" s="32"/>
      <c r="BI97" s="32"/>
      <c r="BJ97" s="32"/>
      <c r="BK97" s="32"/>
      <c r="BL97" s="32"/>
    </row>
    <row r="98" spans="1:64" s="33" customFormat="1">
      <c r="A98" s="76"/>
      <c r="B98" s="57">
        <v>86</v>
      </c>
      <c r="C98" s="87"/>
      <c r="D98" s="58"/>
      <c r="E98" s="77"/>
      <c r="F98" s="620"/>
      <c r="G98" s="620"/>
      <c r="H98" s="61"/>
      <c r="I98" s="62"/>
      <c r="J98" s="61"/>
      <c r="K98" s="622" t="str">
        <f t="shared" si="3"/>
        <v/>
      </c>
      <c r="L98" s="622" t="str">
        <f>IF($G98="","",IF(OR('２.全体概要'!$C$15=1,'２.全体概要'!$C$15=2),INDEX($BG$15,MATCH($G98,$BF$15,-1)),IF('２.全体概要'!$C$15=3,INDEX($BG$14,MATCH($G98,$BF$14,-1)),INDEX($BG$13,MATCH($G98,$BF$13,-1)))))</f>
        <v/>
      </c>
      <c r="M98" s="622" t="str">
        <f t="shared" si="4"/>
        <v/>
      </c>
      <c r="N98" s="623">
        <f t="shared" si="5"/>
        <v>0</v>
      </c>
      <c r="O98" s="74"/>
      <c r="P98" s="61"/>
      <c r="Q98" s="56"/>
      <c r="R98" s="72"/>
      <c r="S98" s="56"/>
      <c r="T98" s="56"/>
      <c r="U98" s="74"/>
      <c r="V98" s="61"/>
      <c r="W98" s="56"/>
      <c r="X98" s="72"/>
      <c r="Y98" s="56"/>
      <c r="Z98" s="56"/>
      <c r="AA98" s="74"/>
      <c r="AB98" s="61"/>
      <c r="AC98" s="74"/>
      <c r="AD98" s="61"/>
      <c r="AE98" s="74"/>
      <c r="AF98" s="61"/>
      <c r="AG98" s="74"/>
      <c r="AH98" s="61"/>
      <c r="AI98" s="74"/>
      <c r="AJ98" s="61"/>
      <c r="AK98" s="74"/>
      <c r="AL98" s="64"/>
      <c r="AM98" s="74"/>
      <c r="AN98" s="64"/>
      <c r="AO98" s="74"/>
      <c r="AP98" s="66"/>
      <c r="AQ98" s="74"/>
      <c r="AR98" s="61"/>
      <c r="AS98" s="275"/>
      <c r="AT98" s="74"/>
      <c r="AU98" s="61"/>
      <c r="AV98" s="626" t="str">
        <f>IF(AU98="","",IF(AU98="A",'１０.パネルラジエーター設備費用算出シート'!$G$13,IF(AU98="B",'１０.パネルラジエーター設備費用算出シート'!$N$13,IF(AU98="C",'１０.パネルラジエーター設備費用算出シート'!$G$23,IF(AU98="D",'１０.パネルラジエーター設備費用算出シート'!$N$23,IF(AU98="E",'１０.パネルラジエーター設備費用算出シート'!$G$33,IF(AU98="F",'１０.パネルラジエーター設備費用算出シート'!$N$33,IF(AU98="G",'１０.パネルラジエーター設備費用算出シート'!$G$43,IF(AU98="H",'１０.パネルラジエーター設備費用算出シート'!$N$43,IF(AU98="I",'１０.パネルラジエーター設備費用算出シート'!$G$54,'１０.パネルラジエーター設備費用算出シート'!$N$54))))))))))</f>
        <v/>
      </c>
      <c r="AW98" s="74"/>
      <c r="AX98" s="64"/>
      <c r="AY98" s="627"/>
      <c r="AZ98" s="74"/>
      <c r="BA98" s="32"/>
      <c r="BB98" s="32"/>
      <c r="BC98" s="32"/>
      <c r="BD98" s="32"/>
      <c r="BE98" s="32"/>
      <c r="BF98" s="32"/>
      <c r="BG98" s="32"/>
      <c r="BH98" s="32"/>
      <c r="BI98" s="32"/>
      <c r="BJ98" s="32"/>
      <c r="BK98" s="32"/>
      <c r="BL98" s="32"/>
    </row>
    <row r="99" spans="1:64" s="33" customFormat="1">
      <c r="A99" s="76"/>
      <c r="B99" s="57">
        <v>87</v>
      </c>
      <c r="C99" s="87"/>
      <c r="D99" s="58"/>
      <c r="E99" s="77"/>
      <c r="F99" s="620"/>
      <c r="G99" s="620"/>
      <c r="H99" s="61"/>
      <c r="I99" s="62"/>
      <c r="J99" s="61"/>
      <c r="K99" s="622" t="str">
        <f t="shared" si="3"/>
        <v/>
      </c>
      <c r="L99" s="622" t="str">
        <f>IF($G99="","",IF(OR('２.全体概要'!$C$15=1,'２.全体概要'!$C$15=2),INDEX($BG$15,MATCH($G99,$BF$15,-1)),IF('２.全体概要'!$C$15=3,INDEX($BG$14,MATCH($G99,$BF$14,-1)),INDEX($BG$13,MATCH($G99,$BF$13,-1)))))</f>
        <v/>
      </c>
      <c r="M99" s="622" t="str">
        <f t="shared" si="4"/>
        <v/>
      </c>
      <c r="N99" s="623">
        <f t="shared" si="5"/>
        <v>0</v>
      </c>
      <c r="O99" s="74"/>
      <c r="P99" s="61"/>
      <c r="Q99" s="56"/>
      <c r="R99" s="72"/>
      <c r="S99" s="56"/>
      <c r="T99" s="56"/>
      <c r="U99" s="74"/>
      <c r="V99" s="61"/>
      <c r="W99" s="56"/>
      <c r="X99" s="72"/>
      <c r="Y99" s="56"/>
      <c r="Z99" s="56"/>
      <c r="AA99" s="74"/>
      <c r="AB99" s="61"/>
      <c r="AC99" s="74"/>
      <c r="AD99" s="61"/>
      <c r="AE99" s="74"/>
      <c r="AF99" s="61"/>
      <c r="AG99" s="74"/>
      <c r="AH99" s="61"/>
      <c r="AI99" s="74"/>
      <c r="AJ99" s="61"/>
      <c r="AK99" s="74"/>
      <c r="AL99" s="64"/>
      <c r="AM99" s="74"/>
      <c r="AN99" s="64"/>
      <c r="AO99" s="74"/>
      <c r="AP99" s="66"/>
      <c r="AQ99" s="74"/>
      <c r="AR99" s="61"/>
      <c r="AS99" s="275"/>
      <c r="AT99" s="74"/>
      <c r="AU99" s="61"/>
      <c r="AV99" s="626" t="str">
        <f>IF(AU99="","",IF(AU99="A",'１０.パネルラジエーター設備費用算出シート'!$G$13,IF(AU99="B",'１０.パネルラジエーター設備費用算出シート'!$N$13,IF(AU99="C",'１０.パネルラジエーター設備費用算出シート'!$G$23,IF(AU99="D",'１０.パネルラジエーター設備費用算出シート'!$N$23,IF(AU99="E",'１０.パネルラジエーター設備費用算出シート'!$G$33,IF(AU99="F",'１０.パネルラジエーター設備費用算出シート'!$N$33,IF(AU99="G",'１０.パネルラジエーター設備費用算出シート'!$G$43,IF(AU99="H",'１０.パネルラジエーター設備費用算出シート'!$N$43,IF(AU99="I",'１０.パネルラジエーター設備費用算出シート'!$G$54,'１０.パネルラジエーター設備費用算出シート'!$N$54))))))))))</f>
        <v/>
      </c>
      <c r="AW99" s="74"/>
      <c r="AX99" s="64"/>
      <c r="AY99" s="627"/>
      <c r="AZ99" s="74"/>
      <c r="BA99" s="32"/>
      <c r="BB99" s="32"/>
      <c r="BC99" s="32"/>
      <c r="BD99" s="32"/>
      <c r="BE99" s="32"/>
      <c r="BF99" s="32"/>
      <c r="BG99" s="32"/>
      <c r="BH99" s="32"/>
      <c r="BI99" s="32"/>
      <c r="BJ99" s="32"/>
      <c r="BK99" s="32"/>
      <c r="BL99" s="32"/>
    </row>
    <row r="100" spans="1:64" s="33" customFormat="1">
      <c r="A100" s="76"/>
      <c r="B100" s="57">
        <v>88</v>
      </c>
      <c r="C100" s="87"/>
      <c r="D100" s="58"/>
      <c r="E100" s="77"/>
      <c r="F100" s="620"/>
      <c r="G100" s="620"/>
      <c r="H100" s="61"/>
      <c r="I100" s="62"/>
      <c r="J100" s="61"/>
      <c r="K100" s="622" t="str">
        <f t="shared" si="3"/>
        <v/>
      </c>
      <c r="L100" s="622" t="str">
        <f>IF($G100="","",IF(OR('２.全体概要'!$C$15=1,'２.全体概要'!$C$15=2),INDEX($BG$15,MATCH($G100,$BF$15,-1)),IF('２.全体概要'!$C$15=3,INDEX($BG$14,MATCH($G100,$BF$14,-1)),INDEX($BG$13,MATCH($G100,$BF$13,-1)))))</f>
        <v/>
      </c>
      <c r="M100" s="622" t="str">
        <f t="shared" si="4"/>
        <v/>
      </c>
      <c r="N100" s="623">
        <f t="shared" si="5"/>
        <v>0</v>
      </c>
      <c r="O100" s="74"/>
      <c r="P100" s="61"/>
      <c r="Q100" s="56"/>
      <c r="R100" s="72"/>
      <c r="S100" s="56"/>
      <c r="T100" s="56"/>
      <c r="U100" s="74"/>
      <c r="V100" s="61"/>
      <c r="W100" s="56"/>
      <c r="X100" s="72"/>
      <c r="Y100" s="56"/>
      <c r="Z100" s="56"/>
      <c r="AA100" s="74"/>
      <c r="AB100" s="61"/>
      <c r="AC100" s="74"/>
      <c r="AD100" s="61"/>
      <c r="AE100" s="74"/>
      <c r="AF100" s="61"/>
      <c r="AG100" s="74"/>
      <c r="AH100" s="61"/>
      <c r="AI100" s="74"/>
      <c r="AJ100" s="61"/>
      <c r="AK100" s="74"/>
      <c r="AL100" s="64"/>
      <c r="AM100" s="74"/>
      <c r="AN100" s="64"/>
      <c r="AO100" s="74"/>
      <c r="AP100" s="66"/>
      <c r="AQ100" s="74"/>
      <c r="AR100" s="61"/>
      <c r="AS100" s="275"/>
      <c r="AT100" s="74"/>
      <c r="AU100" s="61"/>
      <c r="AV100" s="626" t="str">
        <f>IF(AU100="","",IF(AU100="A",'１０.パネルラジエーター設備費用算出シート'!$G$13,IF(AU100="B",'１０.パネルラジエーター設備費用算出シート'!$N$13,IF(AU100="C",'１０.パネルラジエーター設備費用算出シート'!$G$23,IF(AU100="D",'１０.パネルラジエーター設備費用算出シート'!$N$23,IF(AU100="E",'１０.パネルラジエーター設備費用算出シート'!$G$33,IF(AU100="F",'１０.パネルラジエーター設備費用算出シート'!$N$33,IF(AU100="G",'１０.パネルラジエーター設備費用算出シート'!$G$43,IF(AU100="H",'１０.パネルラジエーター設備費用算出シート'!$N$43,IF(AU100="I",'１０.パネルラジエーター設備費用算出シート'!$G$54,'１０.パネルラジエーター設備費用算出シート'!$N$54))))))))))</f>
        <v/>
      </c>
      <c r="AW100" s="74"/>
      <c r="AX100" s="64"/>
      <c r="AY100" s="627"/>
      <c r="AZ100" s="74"/>
      <c r="BA100" s="32"/>
      <c r="BB100" s="32"/>
      <c r="BC100" s="32"/>
      <c r="BD100" s="32"/>
      <c r="BE100" s="32"/>
      <c r="BF100" s="32"/>
      <c r="BG100" s="32"/>
      <c r="BH100" s="32"/>
      <c r="BI100" s="32"/>
      <c r="BJ100" s="32"/>
      <c r="BK100" s="32"/>
      <c r="BL100" s="32"/>
    </row>
    <row r="101" spans="1:64" s="33" customFormat="1">
      <c r="A101" s="76"/>
      <c r="B101" s="57">
        <v>89</v>
      </c>
      <c r="C101" s="87"/>
      <c r="D101" s="58"/>
      <c r="E101" s="77"/>
      <c r="F101" s="620"/>
      <c r="G101" s="620"/>
      <c r="H101" s="61"/>
      <c r="I101" s="62"/>
      <c r="J101" s="61"/>
      <c r="K101" s="622" t="str">
        <f t="shared" si="3"/>
        <v/>
      </c>
      <c r="L101" s="622" t="str">
        <f>IF($G101="","",IF(OR('２.全体概要'!$C$15=1,'２.全体概要'!$C$15=2),INDEX($BG$15,MATCH($G101,$BF$15,-1)),IF('２.全体概要'!$C$15=3,INDEX($BG$14,MATCH($G101,$BF$14,-1)),INDEX($BG$13,MATCH($G101,$BF$13,-1)))))</f>
        <v/>
      </c>
      <c r="M101" s="622" t="str">
        <f t="shared" si="4"/>
        <v/>
      </c>
      <c r="N101" s="623">
        <f t="shared" si="5"/>
        <v>0</v>
      </c>
      <c r="O101" s="74"/>
      <c r="P101" s="61"/>
      <c r="Q101" s="56"/>
      <c r="R101" s="72"/>
      <c r="S101" s="56"/>
      <c r="T101" s="56"/>
      <c r="U101" s="74"/>
      <c r="V101" s="61"/>
      <c r="W101" s="56"/>
      <c r="X101" s="72"/>
      <c r="Y101" s="56"/>
      <c r="Z101" s="56"/>
      <c r="AA101" s="74"/>
      <c r="AB101" s="61"/>
      <c r="AC101" s="74"/>
      <c r="AD101" s="61"/>
      <c r="AE101" s="74"/>
      <c r="AF101" s="61"/>
      <c r="AG101" s="74"/>
      <c r="AH101" s="61"/>
      <c r="AI101" s="74"/>
      <c r="AJ101" s="61"/>
      <c r="AK101" s="74"/>
      <c r="AL101" s="64"/>
      <c r="AM101" s="74"/>
      <c r="AN101" s="64"/>
      <c r="AO101" s="74"/>
      <c r="AP101" s="66"/>
      <c r="AQ101" s="74"/>
      <c r="AR101" s="61"/>
      <c r="AS101" s="275"/>
      <c r="AT101" s="74"/>
      <c r="AU101" s="61"/>
      <c r="AV101" s="626" t="str">
        <f>IF(AU101="","",IF(AU101="A",'１０.パネルラジエーター設備費用算出シート'!$G$13,IF(AU101="B",'１０.パネルラジエーター設備費用算出シート'!$N$13,IF(AU101="C",'１０.パネルラジエーター設備費用算出シート'!$G$23,IF(AU101="D",'１０.パネルラジエーター設備費用算出シート'!$N$23,IF(AU101="E",'１０.パネルラジエーター設備費用算出シート'!$G$33,IF(AU101="F",'１０.パネルラジエーター設備費用算出シート'!$N$33,IF(AU101="G",'１０.パネルラジエーター設備費用算出シート'!$G$43,IF(AU101="H",'１０.パネルラジエーター設備費用算出シート'!$N$43,IF(AU101="I",'１０.パネルラジエーター設備費用算出シート'!$G$54,'１０.パネルラジエーター設備費用算出シート'!$N$54))))))))))</f>
        <v/>
      </c>
      <c r="AW101" s="74"/>
      <c r="AX101" s="64"/>
      <c r="AY101" s="627"/>
      <c r="AZ101" s="74"/>
      <c r="BA101" s="32"/>
      <c r="BB101" s="32"/>
      <c r="BC101" s="32"/>
      <c r="BD101" s="32"/>
      <c r="BE101" s="32"/>
      <c r="BF101" s="32"/>
      <c r="BG101" s="32"/>
      <c r="BH101" s="32"/>
      <c r="BI101" s="32"/>
      <c r="BJ101" s="32"/>
      <c r="BK101" s="32"/>
      <c r="BL101" s="32"/>
    </row>
    <row r="102" spans="1:64" s="33" customFormat="1">
      <c r="A102" s="76"/>
      <c r="B102" s="57">
        <v>90</v>
      </c>
      <c r="C102" s="87"/>
      <c r="D102" s="58"/>
      <c r="E102" s="77"/>
      <c r="F102" s="620"/>
      <c r="G102" s="620"/>
      <c r="H102" s="61"/>
      <c r="I102" s="62"/>
      <c r="J102" s="61"/>
      <c r="K102" s="622" t="str">
        <f t="shared" si="3"/>
        <v/>
      </c>
      <c r="L102" s="622" t="str">
        <f>IF($G102="","",IF(OR('２.全体概要'!$C$15=1,'２.全体概要'!$C$15=2),INDEX($BG$15,MATCH($G102,$BF$15,-1)),IF('２.全体概要'!$C$15=3,INDEX($BG$14,MATCH($G102,$BF$14,-1)),INDEX($BG$13,MATCH($G102,$BF$13,-1)))))</f>
        <v/>
      </c>
      <c r="M102" s="622" t="str">
        <f t="shared" si="4"/>
        <v/>
      </c>
      <c r="N102" s="623">
        <f t="shared" si="5"/>
        <v>0</v>
      </c>
      <c r="O102" s="74"/>
      <c r="P102" s="61"/>
      <c r="Q102" s="56"/>
      <c r="R102" s="72"/>
      <c r="S102" s="56"/>
      <c r="T102" s="56"/>
      <c r="U102" s="74"/>
      <c r="V102" s="61"/>
      <c r="W102" s="56"/>
      <c r="X102" s="72"/>
      <c r="Y102" s="56"/>
      <c r="Z102" s="56"/>
      <c r="AA102" s="74"/>
      <c r="AB102" s="61"/>
      <c r="AC102" s="74"/>
      <c r="AD102" s="61"/>
      <c r="AE102" s="74"/>
      <c r="AF102" s="61"/>
      <c r="AG102" s="74"/>
      <c r="AH102" s="61"/>
      <c r="AI102" s="74"/>
      <c r="AJ102" s="61"/>
      <c r="AK102" s="74"/>
      <c r="AL102" s="64"/>
      <c r="AM102" s="74"/>
      <c r="AN102" s="64"/>
      <c r="AO102" s="74"/>
      <c r="AP102" s="66"/>
      <c r="AQ102" s="74"/>
      <c r="AR102" s="61"/>
      <c r="AS102" s="275"/>
      <c r="AT102" s="74"/>
      <c r="AU102" s="61"/>
      <c r="AV102" s="626" t="str">
        <f>IF(AU102="","",IF(AU102="A",'１０.パネルラジエーター設備費用算出シート'!$G$13,IF(AU102="B",'１０.パネルラジエーター設備費用算出シート'!$N$13,IF(AU102="C",'１０.パネルラジエーター設備費用算出シート'!$G$23,IF(AU102="D",'１０.パネルラジエーター設備費用算出シート'!$N$23,IF(AU102="E",'１０.パネルラジエーター設備費用算出シート'!$G$33,IF(AU102="F",'１０.パネルラジエーター設備費用算出シート'!$N$33,IF(AU102="G",'１０.パネルラジエーター設備費用算出シート'!$G$43,IF(AU102="H",'１０.パネルラジエーター設備費用算出シート'!$N$43,IF(AU102="I",'１０.パネルラジエーター設備費用算出シート'!$G$54,'１０.パネルラジエーター設備費用算出シート'!$N$54))))))))))</f>
        <v/>
      </c>
      <c r="AW102" s="74"/>
      <c r="AX102" s="64"/>
      <c r="AY102" s="627"/>
      <c r="AZ102" s="74"/>
      <c r="BA102" s="32"/>
      <c r="BB102" s="32"/>
      <c r="BC102" s="32"/>
      <c r="BD102" s="32"/>
      <c r="BE102" s="32"/>
      <c r="BF102" s="32"/>
      <c r="BG102" s="32"/>
      <c r="BH102" s="32"/>
      <c r="BI102" s="32"/>
      <c r="BJ102" s="32"/>
      <c r="BK102" s="32"/>
      <c r="BL102" s="32"/>
    </row>
    <row r="103" spans="1:64" s="33" customFormat="1">
      <c r="A103" s="76"/>
      <c r="B103" s="57">
        <v>91</v>
      </c>
      <c r="C103" s="87"/>
      <c r="D103" s="58"/>
      <c r="E103" s="77"/>
      <c r="F103" s="620"/>
      <c r="G103" s="620"/>
      <c r="H103" s="61"/>
      <c r="I103" s="62"/>
      <c r="J103" s="61"/>
      <c r="K103" s="622" t="str">
        <f t="shared" si="3"/>
        <v/>
      </c>
      <c r="L103" s="622" t="str">
        <f>IF($G103="","",IF(OR('２.全体概要'!$C$15=1,'２.全体概要'!$C$15=2),INDEX($BG$15,MATCH($G103,$BF$15,-1)),IF('２.全体概要'!$C$15=3,INDEX($BG$14,MATCH($G103,$BF$14,-1)),INDEX($BG$13,MATCH($G103,$BF$13,-1)))))</f>
        <v/>
      </c>
      <c r="M103" s="622" t="str">
        <f t="shared" si="4"/>
        <v/>
      </c>
      <c r="N103" s="623">
        <f t="shared" si="5"/>
        <v>0</v>
      </c>
      <c r="O103" s="74"/>
      <c r="P103" s="61"/>
      <c r="Q103" s="56"/>
      <c r="R103" s="72"/>
      <c r="S103" s="56"/>
      <c r="T103" s="56"/>
      <c r="U103" s="74"/>
      <c r="V103" s="61"/>
      <c r="W103" s="56"/>
      <c r="X103" s="72"/>
      <c r="Y103" s="56"/>
      <c r="Z103" s="56"/>
      <c r="AA103" s="74"/>
      <c r="AB103" s="61"/>
      <c r="AC103" s="74"/>
      <c r="AD103" s="61"/>
      <c r="AE103" s="74"/>
      <c r="AF103" s="61"/>
      <c r="AG103" s="74"/>
      <c r="AH103" s="61"/>
      <c r="AI103" s="74"/>
      <c r="AJ103" s="61"/>
      <c r="AK103" s="74"/>
      <c r="AL103" s="64"/>
      <c r="AM103" s="74"/>
      <c r="AN103" s="64"/>
      <c r="AO103" s="74"/>
      <c r="AP103" s="66"/>
      <c r="AQ103" s="74"/>
      <c r="AR103" s="61"/>
      <c r="AS103" s="275"/>
      <c r="AT103" s="74"/>
      <c r="AU103" s="61"/>
      <c r="AV103" s="626" t="str">
        <f>IF(AU103="","",IF(AU103="A",'１０.パネルラジエーター設備費用算出シート'!$G$13,IF(AU103="B",'１０.パネルラジエーター設備費用算出シート'!$N$13,IF(AU103="C",'１０.パネルラジエーター設備費用算出シート'!$G$23,IF(AU103="D",'１０.パネルラジエーター設備費用算出シート'!$N$23,IF(AU103="E",'１０.パネルラジエーター設備費用算出シート'!$G$33,IF(AU103="F",'１０.パネルラジエーター設備費用算出シート'!$N$33,IF(AU103="G",'１０.パネルラジエーター設備費用算出シート'!$G$43,IF(AU103="H",'１０.パネルラジエーター設備費用算出シート'!$N$43,IF(AU103="I",'１０.パネルラジエーター設備費用算出シート'!$G$54,'１０.パネルラジエーター設備費用算出シート'!$N$54))))))))))</f>
        <v/>
      </c>
      <c r="AW103" s="74"/>
      <c r="AX103" s="64"/>
      <c r="AY103" s="627"/>
      <c r="AZ103" s="74"/>
      <c r="BA103" s="32"/>
      <c r="BB103" s="32"/>
      <c r="BC103" s="32"/>
      <c r="BD103" s="32"/>
      <c r="BE103" s="32"/>
      <c r="BF103" s="32"/>
      <c r="BG103" s="32"/>
      <c r="BH103" s="32"/>
      <c r="BI103" s="32"/>
      <c r="BJ103" s="32"/>
      <c r="BK103" s="32"/>
      <c r="BL103" s="32"/>
    </row>
    <row r="104" spans="1:64" s="33" customFormat="1">
      <c r="A104" s="76"/>
      <c r="B104" s="57">
        <v>92</v>
      </c>
      <c r="C104" s="87"/>
      <c r="D104" s="58"/>
      <c r="E104" s="77"/>
      <c r="F104" s="620"/>
      <c r="G104" s="620"/>
      <c r="H104" s="61"/>
      <c r="I104" s="62"/>
      <c r="J104" s="61"/>
      <c r="K104" s="622" t="str">
        <f t="shared" si="3"/>
        <v/>
      </c>
      <c r="L104" s="622" t="str">
        <f>IF($G104="","",IF(OR('２.全体概要'!$C$15=1,'２.全体概要'!$C$15=2),INDEX($BG$15,MATCH($G104,$BF$15,-1)),IF('２.全体概要'!$C$15=3,INDEX($BG$14,MATCH($G104,$BF$14,-1)),INDEX($BG$13,MATCH($G104,$BF$13,-1)))))</f>
        <v/>
      </c>
      <c r="M104" s="622" t="str">
        <f t="shared" si="4"/>
        <v/>
      </c>
      <c r="N104" s="623">
        <f t="shared" si="5"/>
        <v>0</v>
      </c>
      <c r="O104" s="74"/>
      <c r="P104" s="61"/>
      <c r="Q104" s="56"/>
      <c r="R104" s="72"/>
      <c r="S104" s="56"/>
      <c r="T104" s="56"/>
      <c r="U104" s="74"/>
      <c r="V104" s="61"/>
      <c r="W104" s="56"/>
      <c r="X104" s="72"/>
      <c r="Y104" s="56"/>
      <c r="Z104" s="56"/>
      <c r="AA104" s="74"/>
      <c r="AB104" s="61"/>
      <c r="AC104" s="74"/>
      <c r="AD104" s="61"/>
      <c r="AE104" s="74"/>
      <c r="AF104" s="61"/>
      <c r="AG104" s="74"/>
      <c r="AH104" s="61"/>
      <c r="AI104" s="74"/>
      <c r="AJ104" s="61"/>
      <c r="AK104" s="74"/>
      <c r="AL104" s="64"/>
      <c r="AM104" s="74"/>
      <c r="AN104" s="64"/>
      <c r="AO104" s="74"/>
      <c r="AP104" s="66"/>
      <c r="AQ104" s="74"/>
      <c r="AR104" s="61"/>
      <c r="AS104" s="275"/>
      <c r="AT104" s="74"/>
      <c r="AU104" s="61"/>
      <c r="AV104" s="626" t="str">
        <f>IF(AU104="","",IF(AU104="A",'１０.パネルラジエーター設備費用算出シート'!$G$13,IF(AU104="B",'１０.パネルラジエーター設備費用算出シート'!$N$13,IF(AU104="C",'１０.パネルラジエーター設備費用算出シート'!$G$23,IF(AU104="D",'１０.パネルラジエーター設備費用算出シート'!$N$23,IF(AU104="E",'１０.パネルラジエーター設備費用算出シート'!$G$33,IF(AU104="F",'１０.パネルラジエーター設備費用算出シート'!$N$33,IF(AU104="G",'１０.パネルラジエーター設備費用算出シート'!$G$43,IF(AU104="H",'１０.パネルラジエーター設備費用算出シート'!$N$43,IF(AU104="I",'１０.パネルラジエーター設備費用算出シート'!$G$54,'１０.パネルラジエーター設備費用算出シート'!$N$54))))))))))</f>
        <v/>
      </c>
      <c r="AW104" s="74"/>
      <c r="AX104" s="64"/>
      <c r="AY104" s="627"/>
      <c r="AZ104" s="74"/>
      <c r="BA104" s="32"/>
      <c r="BB104" s="32"/>
      <c r="BC104" s="32"/>
      <c r="BD104" s="32"/>
      <c r="BE104" s="32"/>
      <c r="BF104" s="32"/>
      <c r="BG104" s="32"/>
      <c r="BH104" s="32"/>
      <c r="BI104" s="32"/>
      <c r="BJ104" s="32"/>
      <c r="BK104" s="32"/>
      <c r="BL104" s="32"/>
    </row>
    <row r="105" spans="1:64" s="33" customFormat="1">
      <c r="A105" s="76"/>
      <c r="B105" s="57">
        <v>93</v>
      </c>
      <c r="C105" s="87"/>
      <c r="D105" s="58"/>
      <c r="E105" s="77"/>
      <c r="F105" s="620"/>
      <c r="G105" s="620"/>
      <c r="H105" s="61"/>
      <c r="I105" s="62"/>
      <c r="J105" s="61"/>
      <c r="K105" s="622" t="str">
        <f t="shared" si="3"/>
        <v/>
      </c>
      <c r="L105" s="622" t="str">
        <f>IF($G105="","",IF(OR('２.全体概要'!$C$15=1,'２.全体概要'!$C$15=2),INDEX($BG$15,MATCH($G105,$BF$15,-1)),IF('２.全体概要'!$C$15=3,INDEX($BG$14,MATCH($G105,$BF$14,-1)),INDEX($BG$13,MATCH($G105,$BF$13,-1)))))</f>
        <v/>
      </c>
      <c r="M105" s="622" t="str">
        <f t="shared" si="4"/>
        <v/>
      </c>
      <c r="N105" s="623">
        <f t="shared" si="5"/>
        <v>0</v>
      </c>
      <c r="O105" s="74"/>
      <c r="P105" s="61"/>
      <c r="Q105" s="56"/>
      <c r="R105" s="72"/>
      <c r="S105" s="56"/>
      <c r="T105" s="56"/>
      <c r="U105" s="74"/>
      <c r="V105" s="61"/>
      <c r="W105" s="56"/>
      <c r="X105" s="72"/>
      <c r="Y105" s="56"/>
      <c r="Z105" s="56"/>
      <c r="AA105" s="74"/>
      <c r="AB105" s="61"/>
      <c r="AC105" s="74"/>
      <c r="AD105" s="61"/>
      <c r="AE105" s="74"/>
      <c r="AF105" s="61"/>
      <c r="AG105" s="74"/>
      <c r="AH105" s="61"/>
      <c r="AI105" s="74"/>
      <c r="AJ105" s="61"/>
      <c r="AK105" s="74"/>
      <c r="AL105" s="64"/>
      <c r="AM105" s="74"/>
      <c r="AN105" s="64"/>
      <c r="AO105" s="74"/>
      <c r="AP105" s="66"/>
      <c r="AQ105" s="74"/>
      <c r="AR105" s="61"/>
      <c r="AS105" s="275"/>
      <c r="AT105" s="74"/>
      <c r="AU105" s="61"/>
      <c r="AV105" s="626" t="str">
        <f>IF(AU105="","",IF(AU105="A",'１０.パネルラジエーター設備費用算出シート'!$G$13,IF(AU105="B",'１０.パネルラジエーター設備費用算出シート'!$N$13,IF(AU105="C",'１０.パネルラジエーター設備費用算出シート'!$G$23,IF(AU105="D",'１０.パネルラジエーター設備費用算出シート'!$N$23,IF(AU105="E",'１０.パネルラジエーター設備費用算出シート'!$G$33,IF(AU105="F",'１０.パネルラジエーター設備費用算出シート'!$N$33,IF(AU105="G",'１０.パネルラジエーター設備費用算出シート'!$G$43,IF(AU105="H",'１０.パネルラジエーター設備費用算出シート'!$N$43,IF(AU105="I",'１０.パネルラジエーター設備費用算出シート'!$G$54,'１０.パネルラジエーター設備費用算出シート'!$N$54))))))))))</f>
        <v/>
      </c>
      <c r="AW105" s="74"/>
      <c r="AX105" s="64"/>
      <c r="AY105" s="627"/>
      <c r="AZ105" s="74"/>
      <c r="BA105" s="32"/>
      <c r="BB105" s="32"/>
      <c r="BC105" s="32"/>
      <c r="BD105" s="32"/>
      <c r="BE105" s="32"/>
      <c r="BF105" s="32"/>
      <c r="BG105" s="32"/>
      <c r="BH105" s="32"/>
      <c r="BI105" s="32"/>
      <c r="BJ105" s="32"/>
      <c r="BK105" s="32"/>
      <c r="BL105" s="32"/>
    </row>
    <row r="106" spans="1:64" s="33" customFormat="1">
      <c r="A106" s="76"/>
      <c r="B106" s="57">
        <v>94</v>
      </c>
      <c r="C106" s="87"/>
      <c r="D106" s="58"/>
      <c r="E106" s="77"/>
      <c r="F106" s="620"/>
      <c r="G106" s="620"/>
      <c r="H106" s="61"/>
      <c r="I106" s="62"/>
      <c r="J106" s="61"/>
      <c r="K106" s="622" t="str">
        <f t="shared" si="3"/>
        <v/>
      </c>
      <c r="L106" s="622" t="str">
        <f>IF($G106="","",IF(OR('２.全体概要'!$C$15=1,'２.全体概要'!$C$15=2),INDEX($BG$15,MATCH($G106,$BF$15,-1)),IF('２.全体概要'!$C$15=3,INDEX($BG$14,MATCH($G106,$BF$14,-1)),INDEX($BG$13,MATCH($G106,$BF$13,-1)))))</f>
        <v/>
      </c>
      <c r="M106" s="622" t="str">
        <f t="shared" si="4"/>
        <v/>
      </c>
      <c r="N106" s="623">
        <f t="shared" si="5"/>
        <v>0</v>
      </c>
      <c r="O106" s="74"/>
      <c r="P106" s="61"/>
      <c r="Q106" s="56"/>
      <c r="R106" s="72"/>
      <c r="S106" s="56"/>
      <c r="T106" s="56"/>
      <c r="U106" s="74"/>
      <c r="V106" s="61"/>
      <c r="W106" s="56"/>
      <c r="X106" s="72"/>
      <c r="Y106" s="56"/>
      <c r="Z106" s="56"/>
      <c r="AA106" s="74"/>
      <c r="AB106" s="61"/>
      <c r="AC106" s="74"/>
      <c r="AD106" s="61"/>
      <c r="AE106" s="74"/>
      <c r="AF106" s="61"/>
      <c r="AG106" s="74"/>
      <c r="AH106" s="61"/>
      <c r="AI106" s="74"/>
      <c r="AJ106" s="61"/>
      <c r="AK106" s="74"/>
      <c r="AL106" s="64"/>
      <c r="AM106" s="74"/>
      <c r="AN106" s="64"/>
      <c r="AO106" s="74"/>
      <c r="AP106" s="66"/>
      <c r="AQ106" s="74"/>
      <c r="AR106" s="61"/>
      <c r="AS106" s="275"/>
      <c r="AT106" s="74"/>
      <c r="AU106" s="61"/>
      <c r="AV106" s="626" t="str">
        <f>IF(AU106="","",IF(AU106="A",'１０.パネルラジエーター設備費用算出シート'!$G$13,IF(AU106="B",'１０.パネルラジエーター設備費用算出シート'!$N$13,IF(AU106="C",'１０.パネルラジエーター設備費用算出シート'!$G$23,IF(AU106="D",'１０.パネルラジエーター設備費用算出シート'!$N$23,IF(AU106="E",'１０.パネルラジエーター設備費用算出シート'!$G$33,IF(AU106="F",'１０.パネルラジエーター設備費用算出シート'!$N$33,IF(AU106="G",'１０.パネルラジエーター設備費用算出シート'!$G$43,IF(AU106="H",'１０.パネルラジエーター設備費用算出シート'!$N$43,IF(AU106="I",'１０.パネルラジエーター設備費用算出シート'!$G$54,'１０.パネルラジエーター設備費用算出シート'!$N$54))))))))))</f>
        <v/>
      </c>
      <c r="AW106" s="74"/>
      <c r="AX106" s="64"/>
      <c r="AY106" s="627"/>
      <c r="AZ106" s="74"/>
      <c r="BA106" s="32"/>
      <c r="BB106" s="32"/>
      <c r="BC106" s="32"/>
      <c r="BD106" s="32"/>
      <c r="BE106" s="32"/>
      <c r="BF106" s="32"/>
      <c r="BG106" s="32"/>
      <c r="BH106" s="32"/>
      <c r="BI106" s="32"/>
      <c r="BJ106" s="32"/>
      <c r="BK106" s="32"/>
      <c r="BL106" s="32"/>
    </row>
    <row r="107" spans="1:64" s="33" customFormat="1">
      <c r="A107" s="76"/>
      <c r="B107" s="57">
        <v>95</v>
      </c>
      <c r="C107" s="87"/>
      <c r="D107" s="58"/>
      <c r="E107" s="77"/>
      <c r="F107" s="620"/>
      <c r="G107" s="620"/>
      <c r="H107" s="61"/>
      <c r="I107" s="62"/>
      <c r="J107" s="61"/>
      <c r="K107" s="622" t="str">
        <f t="shared" si="3"/>
        <v/>
      </c>
      <c r="L107" s="622" t="str">
        <f>IF($G107="","",IF(OR('２.全体概要'!$C$15=1,'２.全体概要'!$C$15=2),INDEX($BG$15,MATCH($G107,$BF$15,-1)),IF('２.全体概要'!$C$15=3,INDEX($BG$14,MATCH($G107,$BF$14,-1)),INDEX($BG$13,MATCH($G107,$BF$13,-1)))))</f>
        <v/>
      </c>
      <c r="M107" s="622" t="str">
        <f t="shared" si="4"/>
        <v/>
      </c>
      <c r="N107" s="623">
        <f t="shared" si="5"/>
        <v>0</v>
      </c>
      <c r="O107" s="74"/>
      <c r="P107" s="61"/>
      <c r="Q107" s="56"/>
      <c r="R107" s="72"/>
      <c r="S107" s="56"/>
      <c r="T107" s="56"/>
      <c r="U107" s="74"/>
      <c r="V107" s="61"/>
      <c r="W107" s="56"/>
      <c r="X107" s="72"/>
      <c r="Y107" s="56"/>
      <c r="Z107" s="56"/>
      <c r="AA107" s="74"/>
      <c r="AB107" s="61"/>
      <c r="AC107" s="74"/>
      <c r="AD107" s="61"/>
      <c r="AE107" s="74"/>
      <c r="AF107" s="61"/>
      <c r="AG107" s="74"/>
      <c r="AH107" s="61"/>
      <c r="AI107" s="74"/>
      <c r="AJ107" s="61"/>
      <c r="AK107" s="74"/>
      <c r="AL107" s="64"/>
      <c r="AM107" s="74"/>
      <c r="AN107" s="64"/>
      <c r="AO107" s="74"/>
      <c r="AP107" s="66"/>
      <c r="AQ107" s="74"/>
      <c r="AR107" s="61"/>
      <c r="AS107" s="275"/>
      <c r="AT107" s="74"/>
      <c r="AU107" s="61"/>
      <c r="AV107" s="626" t="str">
        <f>IF(AU107="","",IF(AU107="A",'１０.パネルラジエーター設備費用算出シート'!$G$13,IF(AU107="B",'１０.パネルラジエーター設備費用算出シート'!$N$13,IF(AU107="C",'１０.パネルラジエーター設備費用算出シート'!$G$23,IF(AU107="D",'１０.パネルラジエーター設備費用算出シート'!$N$23,IF(AU107="E",'１０.パネルラジエーター設備費用算出シート'!$G$33,IF(AU107="F",'１０.パネルラジエーター設備費用算出シート'!$N$33,IF(AU107="G",'１０.パネルラジエーター設備費用算出シート'!$G$43,IF(AU107="H",'１０.パネルラジエーター設備費用算出シート'!$N$43,IF(AU107="I",'１０.パネルラジエーター設備費用算出シート'!$G$54,'１０.パネルラジエーター設備費用算出シート'!$N$54))))))))))</f>
        <v/>
      </c>
      <c r="AW107" s="74"/>
      <c r="AX107" s="64"/>
      <c r="AY107" s="627"/>
      <c r="AZ107" s="74"/>
      <c r="BA107" s="32"/>
      <c r="BB107" s="32"/>
      <c r="BC107" s="32"/>
      <c r="BD107" s="32"/>
      <c r="BE107" s="32"/>
      <c r="BF107" s="32"/>
      <c r="BG107" s="32"/>
      <c r="BH107" s="32"/>
      <c r="BI107" s="32"/>
      <c r="BJ107" s="32"/>
      <c r="BK107" s="32"/>
      <c r="BL107" s="32"/>
    </row>
    <row r="108" spans="1:64" s="33" customFormat="1">
      <c r="A108" s="76"/>
      <c r="B108" s="57">
        <v>96</v>
      </c>
      <c r="C108" s="87"/>
      <c r="D108" s="58"/>
      <c r="E108" s="77"/>
      <c r="F108" s="620"/>
      <c r="G108" s="620"/>
      <c r="H108" s="61"/>
      <c r="I108" s="62"/>
      <c r="J108" s="61"/>
      <c r="K108" s="622" t="str">
        <f t="shared" si="3"/>
        <v/>
      </c>
      <c r="L108" s="622" t="str">
        <f>IF($G108="","",IF(OR('２.全体概要'!$C$15=1,'２.全体概要'!$C$15=2),INDEX($BG$15,MATCH($G108,$BF$15,-1)),IF('２.全体概要'!$C$15=3,INDEX($BG$14,MATCH($G108,$BF$14,-1)),INDEX($BG$13,MATCH($G108,$BF$13,-1)))))</f>
        <v/>
      </c>
      <c r="M108" s="622" t="str">
        <f t="shared" si="4"/>
        <v/>
      </c>
      <c r="N108" s="623">
        <f t="shared" si="5"/>
        <v>0</v>
      </c>
      <c r="O108" s="74"/>
      <c r="P108" s="61"/>
      <c r="Q108" s="56"/>
      <c r="R108" s="72"/>
      <c r="S108" s="56"/>
      <c r="T108" s="56"/>
      <c r="U108" s="74"/>
      <c r="V108" s="61"/>
      <c r="W108" s="56"/>
      <c r="X108" s="72"/>
      <c r="Y108" s="56"/>
      <c r="Z108" s="56"/>
      <c r="AA108" s="74"/>
      <c r="AB108" s="61"/>
      <c r="AC108" s="74"/>
      <c r="AD108" s="61"/>
      <c r="AE108" s="74"/>
      <c r="AF108" s="61"/>
      <c r="AG108" s="74"/>
      <c r="AH108" s="61"/>
      <c r="AI108" s="74"/>
      <c r="AJ108" s="61"/>
      <c r="AK108" s="74"/>
      <c r="AL108" s="64"/>
      <c r="AM108" s="74"/>
      <c r="AN108" s="64"/>
      <c r="AO108" s="74"/>
      <c r="AP108" s="66"/>
      <c r="AQ108" s="74"/>
      <c r="AR108" s="61"/>
      <c r="AS108" s="275"/>
      <c r="AT108" s="74"/>
      <c r="AU108" s="61"/>
      <c r="AV108" s="626" t="str">
        <f>IF(AU108="","",IF(AU108="A",'１０.パネルラジエーター設備費用算出シート'!$G$13,IF(AU108="B",'１０.パネルラジエーター設備費用算出シート'!$N$13,IF(AU108="C",'１０.パネルラジエーター設備費用算出シート'!$G$23,IF(AU108="D",'１０.パネルラジエーター設備費用算出シート'!$N$23,IF(AU108="E",'１０.パネルラジエーター設備費用算出シート'!$G$33,IF(AU108="F",'１０.パネルラジエーター設備費用算出シート'!$N$33,IF(AU108="G",'１０.パネルラジエーター設備費用算出シート'!$G$43,IF(AU108="H",'１０.パネルラジエーター設備費用算出シート'!$N$43,IF(AU108="I",'１０.パネルラジエーター設備費用算出シート'!$G$54,'１０.パネルラジエーター設備費用算出シート'!$N$54))))))))))</f>
        <v/>
      </c>
      <c r="AW108" s="74"/>
      <c r="AX108" s="64"/>
      <c r="AY108" s="627"/>
      <c r="AZ108" s="74"/>
      <c r="BA108" s="32"/>
      <c r="BB108" s="32"/>
      <c r="BC108" s="32"/>
      <c r="BD108" s="32"/>
      <c r="BE108" s="32"/>
      <c r="BF108" s="32"/>
      <c r="BG108" s="32"/>
      <c r="BH108" s="32"/>
      <c r="BI108" s="32"/>
      <c r="BJ108" s="32"/>
      <c r="BK108" s="32"/>
      <c r="BL108" s="32"/>
    </row>
    <row r="109" spans="1:64" s="33" customFormat="1">
      <c r="A109" s="76"/>
      <c r="B109" s="57">
        <v>97</v>
      </c>
      <c r="C109" s="87"/>
      <c r="D109" s="58"/>
      <c r="E109" s="77"/>
      <c r="F109" s="620"/>
      <c r="G109" s="620"/>
      <c r="H109" s="61"/>
      <c r="I109" s="62"/>
      <c r="J109" s="61"/>
      <c r="K109" s="622" t="str">
        <f t="shared" si="3"/>
        <v/>
      </c>
      <c r="L109" s="622" t="str">
        <f>IF($G109="","",IF(OR('２.全体概要'!$C$15=1,'２.全体概要'!$C$15=2),INDEX($BG$15,MATCH($G109,$BF$15,-1)),IF('２.全体概要'!$C$15=3,INDEX($BG$14,MATCH($G109,$BF$14,-1)),INDEX($BG$13,MATCH($G109,$BF$13,-1)))))</f>
        <v/>
      </c>
      <c r="M109" s="622" t="str">
        <f t="shared" si="4"/>
        <v/>
      </c>
      <c r="N109" s="623">
        <f t="shared" si="5"/>
        <v>0</v>
      </c>
      <c r="O109" s="74"/>
      <c r="P109" s="61"/>
      <c r="Q109" s="56"/>
      <c r="R109" s="72"/>
      <c r="S109" s="56"/>
      <c r="T109" s="56"/>
      <c r="U109" s="74"/>
      <c r="V109" s="61"/>
      <c r="W109" s="56"/>
      <c r="X109" s="72"/>
      <c r="Y109" s="56"/>
      <c r="Z109" s="56"/>
      <c r="AA109" s="74"/>
      <c r="AB109" s="61"/>
      <c r="AC109" s="74"/>
      <c r="AD109" s="61"/>
      <c r="AE109" s="74"/>
      <c r="AF109" s="61"/>
      <c r="AG109" s="74"/>
      <c r="AH109" s="61"/>
      <c r="AI109" s="74"/>
      <c r="AJ109" s="61"/>
      <c r="AK109" s="74"/>
      <c r="AL109" s="64"/>
      <c r="AM109" s="74"/>
      <c r="AN109" s="64"/>
      <c r="AO109" s="74"/>
      <c r="AP109" s="66"/>
      <c r="AQ109" s="74"/>
      <c r="AR109" s="61"/>
      <c r="AS109" s="275"/>
      <c r="AT109" s="74"/>
      <c r="AU109" s="61"/>
      <c r="AV109" s="626" t="str">
        <f>IF(AU109="","",IF(AU109="A",'１０.パネルラジエーター設備費用算出シート'!$G$13,IF(AU109="B",'１０.パネルラジエーター設備費用算出シート'!$N$13,IF(AU109="C",'１０.パネルラジエーター設備費用算出シート'!$G$23,IF(AU109="D",'１０.パネルラジエーター設備費用算出シート'!$N$23,IF(AU109="E",'１０.パネルラジエーター設備費用算出シート'!$G$33,IF(AU109="F",'１０.パネルラジエーター設備費用算出シート'!$N$33,IF(AU109="G",'１０.パネルラジエーター設備費用算出シート'!$G$43,IF(AU109="H",'１０.パネルラジエーター設備費用算出シート'!$N$43,IF(AU109="I",'１０.パネルラジエーター設備費用算出シート'!$G$54,'１０.パネルラジエーター設備費用算出シート'!$N$54))))))))))</f>
        <v/>
      </c>
      <c r="AW109" s="74"/>
      <c r="AX109" s="64"/>
      <c r="AY109" s="627"/>
      <c r="AZ109" s="74"/>
      <c r="BA109" s="32"/>
      <c r="BB109" s="32"/>
      <c r="BC109" s="32"/>
      <c r="BD109" s="32"/>
      <c r="BE109" s="32"/>
      <c r="BF109" s="32"/>
      <c r="BG109" s="32"/>
      <c r="BH109" s="32"/>
      <c r="BI109" s="32"/>
      <c r="BJ109" s="32"/>
      <c r="BK109" s="32"/>
      <c r="BL109" s="32"/>
    </row>
    <row r="110" spans="1:64" s="33" customFormat="1">
      <c r="A110" s="76"/>
      <c r="B110" s="57">
        <v>98</v>
      </c>
      <c r="C110" s="87"/>
      <c r="D110" s="58"/>
      <c r="E110" s="77"/>
      <c r="F110" s="620"/>
      <c r="G110" s="620"/>
      <c r="H110" s="61"/>
      <c r="I110" s="62"/>
      <c r="J110" s="61"/>
      <c r="K110" s="622" t="str">
        <f t="shared" si="3"/>
        <v/>
      </c>
      <c r="L110" s="622" t="str">
        <f>IF($G110="","",IF(OR('２.全体概要'!$C$15=1,'２.全体概要'!$C$15=2),INDEX($BG$15,MATCH($G110,$BF$15,-1)),IF('２.全体概要'!$C$15=3,INDEX($BG$14,MATCH($G110,$BF$14,-1)),INDEX($BG$13,MATCH($G110,$BF$13,-1)))))</f>
        <v/>
      </c>
      <c r="M110" s="622" t="str">
        <f t="shared" si="4"/>
        <v/>
      </c>
      <c r="N110" s="623">
        <f t="shared" si="5"/>
        <v>0</v>
      </c>
      <c r="O110" s="74"/>
      <c r="P110" s="61"/>
      <c r="Q110" s="56"/>
      <c r="R110" s="72"/>
      <c r="S110" s="56"/>
      <c r="T110" s="56"/>
      <c r="U110" s="74"/>
      <c r="V110" s="61"/>
      <c r="W110" s="56"/>
      <c r="X110" s="72"/>
      <c r="Y110" s="56"/>
      <c r="Z110" s="56"/>
      <c r="AA110" s="74"/>
      <c r="AB110" s="61"/>
      <c r="AC110" s="74"/>
      <c r="AD110" s="61"/>
      <c r="AE110" s="74"/>
      <c r="AF110" s="61"/>
      <c r="AG110" s="74"/>
      <c r="AH110" s="61"/>
      <c r="AI110" s="74"/>
      <c r="AJ110" s="61"/>
      <c r="AK110" s="74"/>
      <c r="AL110" s="64"/>
      <c r="AM110" s="74"/>
      <c r="AN110" s="64"/>
      <c r="AO110" s="74"/>
      <c r="AP110" s="66"/>
      <c r="AQ110" s="74"/>
      <c r="AR110" s="61"/>
      <c r="AS110" s="275"/>
      <c r="AT110" s="74"/>
      <c r="AU110" s="61"/>
      <c r="AV110" s="626" t="str">
        <f>IF(AU110="","",IF(AU110="A",'１０.パネルラジエーター設備費用算出シート'!$G$13,IF(AU110="B",'１０.パネルラジエーター設備費用算出シート'!$N$13,IF(AU110="C",'１０.パネルラジエーター設備費用算出シート'!$G$23,IF(AU110="D",'１０.パネルラジエーター設備費用算出シート'!$N$23,IF(AU110="E",'１０.パネルラジエーター設備費用算出シート'!$G$33,IF(AU110="F",'１０.パネルラジエーター設備費用算出シート'!$N$33,IF(AU110="G",'１０.パネルラジエーター設備費用算出シート'!$G$43,IF(AU110="H",'１０.パネルラジエーター設備費用算出シート'!$N$43,IF(AU110="I",'１０.パネルラジエーター設備費用算出シート'!$G$54,'１０.パネルラジエーター設備費用算出シート'!$N$54))))))))))</f>
        <v/>
      </c>
      <c r="AW110" s="74"/>
      <c r="AX110" s="64"/>
      <c r="AY110" s="627"/>
      <c r="AZ110" s="74"/>
      <c r="BA110" s="32"/>
      <c r="BB110" s="32"/>
      <c r="BC110" s="32"/>
      <c r="BD110" s="32"/>
      <c r="BE110" s="32"/>
      <c r="BF110" s="32"/>
      <c r="BG110" s="32"/>
      <c r="BH110" s="32"/>
      <c r="BI110" s="32"/>
      <c r="BJ110" s="32"/>
      <c r="BK110" s="32"/>
      <c r="BL110" s="32"/>
    </row>
    <row r="111" spans="1:64" s="33" customFormat="1">
      <c r="A111" s="76"/>
      <c r="B111" s="57">
        <v>99</v>
      </c>
      <c r="C111" s="87"/>
      <c r="D111" s="58"/>
      <c r="E111" s="77"/>
      <c r="F111" s="620"/>
      <c r="G111" s="620"/>
      <c r="H111" s="61"/>
      <c r="I111" s="62"/>
      <c r="J111" s="61"/>
      <c r="K111" s="622" t="str">
        <f t="shared" si="3"/>
        <v/>
      </c>
      <c r="L111" s="622" t="str">
        <f>IF($G111="","",IF(OR('２.全体概要'!$C$15=1,'２.全体概要'!$C$15=2),INDEX($BG$15,MATCH($G111,$BF$15,-1)),IF('２.全体概要'!$C$15=3,INDEX($BG$14,MATCH($G111,$BF$14,-1)),INDEX($BG$13,MATCH($G111,$BF$13,-1)))))</f>
        <v/>
      </c>
      <c r="M111" s="622" t="str">
        <f t="shared" si="4"/>
        <v/>
      </c>
      <c r="N111" s="623">
        <f t="shared" si="5"/>
        <v>0</v>
      </c>
      <c r="O111" s="74"/>
      <c r="P111" s="61"/>
      <c r="Q111" s="56"/>
      <c r="R111" s="72"/>
      <c r="S111" s="56"/>
      <c r="T111" s="56"/>
      <c r="U111" s="74"/>
      <c r="V111" s="61"/>
      <c r="W111" s="56"/>
      <c r="X111" s="72"/>
      <c r="Y111" s="56"/>
      <c r="Z111" s="56"/>
      <c r="AA111" s="74"/>
      <c r="AB111" s="61"/>
      <c r="AC111" s="74"/>
      <c r="AD111" s="61"/>
      <c r="AE111" s="74"/>
      <c r="AF111" s="61"/>
      <c r="AG111" s="74"/>
      <c r="AH111" s="61"/>
      <c r="AI111" s="74"/>
      <c r="AJ111" s="61"/>
      <c r="AK111" s="74"/>
      <c r="AL111" s="64"/>
      <c r="AM111" s="74"/>
      <c r="AN111" s="64"/>
      <c r="AO111" s="74"/>
      <c r="AP111" s="66"/>
      <c r="AQ111" s="74"/>
      <c r="AR111" s="61"/>
      <c r="AS111" s="275"/>
      <c r="AT111" s="74"/>
      <c r="AU111" s="61"/>
      <c r="AV111" s="626" t="str">
        <f>IF(AU111="","",IF(AU111="A",'１０.パネルラジエーター設備費用算出シート'!$G$13,IF(AU111="B",'１０.パネルラジエーター設備費用算出シート'!$N$13,IF(AU111="C",'１０.パネルラジエーター設備費用算出シート'!$G$23,IF(AU111="D",'１０.パネルラジエーター設備費用算出シート'!$N$23,IF(AU111="E",'１０.パネルラジエーター設備費用算出シート'!$G$33,IF(AU111="F",'１０.パネルラジエーター設備費用算出シート'!$N$33,IF(AU111="G",'１０.パネルラジエーター設備費用算出シート'!$G$43,IF(AU111="H",'１０.パネルラジエーター設備費用算出シート'!$N$43,IF(AU111="I",'１０.パネルラジエーター設備費用算出シート'!$G$54,'１０.パネルラジエーター設備費用算出シート'!$N$54))))))))))</f>
        <v/>
      </c>
      <c r="AW111" s="74"/>
      <c r="AX111" s="64"/>
      <c r="AY111" s="627"/>
      <c r="AZ111" s="74"/>
      <c r="BA111" s="32"/>
      <c r="BB111" s="32"/>
      <c r="BC111" s="32"/>
      <c r="BD111" s="32"/>
      <c r="BE111" s="32"/>
      <c r="BF111" s="32"/>
      <c r="BG111" s="32"/>
      <c r="BH111" s="32"/>
      <c r="BI111" s="32"/>
      <c r="BJ111" s="32"/>
      <c r="BK111" s="32"/>
      <c r="BL111" s="32"/>
    </row>
    <row r="112" spans="1:64" s="33" customFormat="1">
      <c r="A112" s="76"/>
      <c r="B112" s="57">
        <v>100</v>
      </c>
      <c r="C112" s="87"/>
      <c r="D112" s="58"/>
      <c r="E112" s="77"/>
      <c r="F112" s="620"/>
      <c r="G112" s="620"/>
      <c r="H112" s="61"/>
      <c r="I112" s="62"/>
      <c r="J112" s="61"/>
      <c r="K112" s="622" t="str">
        <f t="shared" si="3"/>
        <v/>
      </c>
      <c r="L112" s="622" t="str">
        <f>IF($G112="","",IF(OR('２.全体概要'!$C$15=1,'２.全体概要'!$C$15=2),INDEX($BG$15,MATCH($G112,$BF$15,-1)),IF('２.全体概要'!$C$15=3,INDEX($BG$14,MATCH($G112,$BF$14,-1)),INDEX($BG$13,MATCH($G112,$BF$13,-1)))))</f>
        <v/>
      </c>
      <c r="M112" s="622" t="str">
        <f t="shared" si="4"/>
        <v/>
      </c>
      <c r="N112" s="623">
        <f t="shared" si="5"/>
        <v>0</v>
      </c>
      <c r="O112" s="74"/>
      <c r="P112" s="61"/>
      <c r="Q112" s="56"/>
      <c r="R112" s="72"/>
      <c r="S112" s="56"/>
      <c r="T112" s="56"/>
      <c r="U112" s="74"/>
      <c r="V112" s="61"/>
      <c r="W112" s="56"/>
      <c r="X112" s="72"/>
      <c r="Y112" s="56"/>
      <c r="Z112" s="56"/>
      <c r="AA112" s="74"/>
      <c r="AB112" s="61"/>
      <c r="AC112" s="74"/>
      <c r="AD112" s="61"/>
      <c r="AE112" s="74"/>
      <c r="AF112" s="61"/>
      <c r="AG112" s="74"/>
      <c r="AH112" s="61"/>
      <c r="AI112" s="74"/>
      <c r="AJ112" s="61"/>
      <c r="AK112" s="74"/>
      <c r="AL112" s="64"/>
      <c r="AM112" s="74"/>
      <c r="AN112" s="64"/>
      <c r="AO112" s="74"/>
      <c r="AP112" s="66"/>
      <c r="AQ112" s="74"/>
      <c r="AR112" s="61"/>
      <c r="AS112" s="275"/>
      <c r="AT112" s="74"/>
      <c r="AU112" s="61"/>
      <c r="AV112" s="626" t="str">
        <f>IF(AU112="","",IF(AU112="A",'１０.パネルラジエーター設備費用算出シート'!$G$13,IF(AU112="B",'１０.パネルラジエーター設備費用算出シート'!$N$13,IF(AU112="C",'１０.パネルラジエーター設備費用算出シート'!$G$23,IF(AU112="D",'１０.パネルラジエーター設備費用算出シート'!$N$23,IF(AU112="E",'１０.パネルラジエーター設備費用算出シート'!$G$33,IF(AU112="F",'１０.パネルラジエーター設備費用算出シート'!$N$33,IF(AU112="G",'１０.パネルラジエーター設備費用算出シート'!$G$43,IF(AU112="H",'１０.パネルラジエーター設備費用算出シート'!$N$43,IF(AU112="I",'１０.パネルラジエーター設備費用算出シート'!$G$54,'１０.パネルラジエーター設備費用算出シート'!$N$54))))))))))</f>
        <v/>
      </c>
      <c r="AW112" s="74"/>
      <c r="AX112" s="64"/>
      <c r="AY112" s="627"/>
      <c r="AZ112" s="74"/>
      <c r="BA112" s="32"/>
      <c r="BB112" s="32"/>
      <c r="BC112" s="32"/>
      <c r="BD112" s="32"/>
      <c r="BE112" s="32"/>
      <c r="BF112" s="32"/>
      <c r="BG112" s="32"/>
      <c r="BH112" s="32"/>
      <c r="BI112" s="32"/>
      <c r="BJ112" s="32"/>
      <c r="BK112" s="32"/>
      <c r="BL112" s="32"/>
    </row>
    <row r="113" spans="1:64" s="33" customFormat="1">
      <c r="A113" s="76"/>
      <c r="B113" s="57">
        <v>101</v>
      </c>
      <c r="C113" s="87"/>
      <c r="D113" s="58"/>
      <c r="E113" s="77"/>
      <c r="F113" s="620"/>
      <c r="G113" s="620"/>
      <c r="H113" s="61"/>
      <c r="I113" s="62"/>
      <c r="J113" s="61"/>
      <c r="K113" s="622" t="str">
        <f t="shared" si="3"/>
        <v/>
      </c>
      <c r="L113" s="622" t="str">
        <f>IF($G113="","",IF(OR('２.全体概要'!$C$15=1,'２.全体概要'!$C$15=2),INDEX($BG$15,MATCH($G113,$BF$15,-1)),IF('２.全体概要'!$C$15=3,INDEX($BG$14,MATCH($G113,$BF$14,-1)),INDEX($BG$13,MATCH($G113,$BF$13,-1)))))</f>
        <v/>
      </c>
      <c r="M113" s="622" t="str">
        <f t="shared" si="4"/>
        <v/>
      </c>
      <c r="N113" s="623">
        <f t="shared" si="5"/>
        <v>0</v>
      </c>
      <c r="O113" s="74"/>
      <c r="P113" s="61"/>
      <c r="Q113" s="56"/>
      <c r="R113" s="72"/>
      <c r="S113" s="56"/>
      <c r="T113" s="56"/>
      <c r="U113" s="74"/>
      <c r="V113" s="61"/>
      <c r="W113" s="56"/>
      <c r="X113" s="72"/>
      <c r="Y113" s="56"/>
      <c r="Z113" s="56"/>
      <c r="AA113" s="74"/>
      <c r="AB113" s="61"/>
      <c r="AC113" s="74"/>
      <c r="AD113" s="61"/>
      <c r="AE113" s="74"/>
      <c r="AF113" s="61"/>
      <c r="AG113" s="74"/>
      <c r="AH113" s="61"/>
      <c r="AI113" s="74"/>
      <c r="AJ113" s="61"/>
      <c r="AK113" s="74"/>
      <c r="AL113" s="64"/>
      <c r="AM113" s="74"/>
      <c r="AN113" s="64"/>
      <c r="AO113" s="74"/>
      <c r="AP113" s="66"/>
      <c r="AQ113" s="74"/>
      <c r="AR113" s="61"/>
      <c r="AS113" s="275"/>
      <c r="AT113" s="74"/>
      <c r="AU113" s="61"/>
      <c r="AV113" s="626" t="str">
        <f>IF(AU113="","",IF(AU113="A",'１０.パネルラジエーター設備費用算出シート'!$G$13,IF(AU113="B",'１０.パネルラジエーター設備費用算出シート'!$N$13,IF(AU113="C",'１０.パネルラジエーター設備費用算出シート'!$G$23,IF(AU113="D",'１０.パネルラジエーター設備費用算出シート'!$N$23,IF(AU113="E",'１０.パネルラジエーター設備費用算出シート'!$G$33,IF(AU113="F",'１０.パネルラジエーター設備費用算出シート'!$N$33,IF(AU113="G",'１０.パネルラジエーター設備費用算出シート'!$G$43,IF(AU113="H",'１０.パネルラジエーター設備費用算出シート'!$N$43,IF(AU113="I",'１０.パネルラジエーター設備費用算出シート'!$G$54,'１０.パネルラジエーター設備費用算出シート'!$N$54))))))))))</f>
        <v/>
      </c>
      <c r="AW113" s="74"/>
      <c r="AX113" s="64"/>
      <c r="AY113" s="627"/>
      <c r="AZ113" s="74"/>
      <c r="BA113" s="32"/>
      <c r="BB113" s="32"/>
      <c r="BC113" s="32"/>
      <c r="BD113" s="32"/>
      <c r="BE113" s="32"/>
      <c r="BF113" s="32"/>
      <c r="BG113" s="32"/>
      <c r="BH113" s="32"/>
      <c r="BI113" s="32"/>
      <c r="BJ113" s="32"/>
      <c r="BK113" s="32"/>
      <c r="BL113" s="32"/>
    </row>
    <row r="114" spans="1:64" s="33" customFormat="1">
      <c r="A114" s="76"/>
      <c r="B114" s="57">
        <v>102</v>
      </c>
      <c r="C114" s="87"/>
      <c r="D114" s="58"/>
      <c r="E114" s="77"/>
      <c r="F114" s="620"/>
      <c r="G114" s="620"/>
      <c r="H114" s="61"/>
      <c r="I114" s="62"/>
      <c r="J114" s="61"/>
      <c r="K114" s="622" t="str">
        <f t="shared" si="3"/>
        <v/>
      </c>
      <c r="L114" s="622" t="str">
        <f>IF($G114="","",IF(OR('２.全体概要'!$C$15=1,'２.全体概要'!$C$15=2),INDEX($BG$15,MATCH($G114,$BF$15,-1)),IF('２.全体概要'!$C$15=3,INDEX($BG$14,MATCH($G114,$BF$14,-1)),INDEX($BG$13,MATCH($G114,$BF$13,-1)))))</f>
        <v/>
      </c>
      <c r="M114" s="622" t="str">
        <f t="shared" si="4"/>
        <v/>
      </c>
      <c r="N114" s="623">
        <f t="shared" si="5"/>
        <v>0</v>
      </c>
      <c r="O114" s="74"/>
      <c r="P114" s="61"/>
      <c r="Q114" s="56"/>
      <c r="R114" s="72"/>
      <c r="S114" s="56"/>
      <c r="T114" s="56"/>
      <c r="U114" s="74"/>
      <c r="V114" s="61"/>
      <c r="W114" s="56"/>
      <c r="X114" s="72"/>
      <c r="Y114" s="56"/>
      <c r="Z114" s="56"/>
      <c r="AA114" s="74"/>
      <c r="AB114" s="61"/>
      <c r="AC114" s="74"/>
      <c r="AD114" s="61"/>
      <c r="AE114" s="74"/>
      <c r="AF114" s="61"/>
      <c r="AG114" s="74"/>
      <c r="AH114" s="61"/>
      <c r="AI114" s="74"/>
      <c r="AJ114" s="61"/>
      <c r="AK114" s="74"/>
      <c r="AL114" s="64"/>
      <c r="AM114" s="74"/>
      <c r="AN114" s="64"/>
      <c r="AO114" s="74"/>
      <c r="AP114" s="66"/>
      <c r="AQ114" s="74"/>
      <c r="AR114" s="61"/>
      <c r="AS114" s="275"/>
      <c r="AT114" s="74"/>
      <c r="AU114" s="61"/>
      <c r="AV114" s="626" t="str">
        <f>IF(AU114="","",IF(AU114="A",'１０.パネルラジエーター設備費用算出シート'!$G$13,IF(AU114="B",'１０.パネルラジエーター設備費用算出シート'!$N$13,IF(AU114="C",'１０.パネルラジエーター設備費用算出シート'!$G$23,IF(AU114="D",'１０.パネルラジエーター設備費用算出シート'!$N$23,IF(AU114="E",'１０.パネルラジエーター設備費用算出シート'!$G$33,IF(AU114="F",'１０.パネルラジエーター設備費用算出シート'!$N$33,IF(AU114="G",'１０.パネルラジエーター設備費用算出シート'!$G$43,IF(AU114="H",'１０.パネルラジエーター設備費用算出シート'!$N$43,IF(AU114="I",'１０.パネルラジエーター設備費用算出シート'!$G$54,'１０.パネルラジエーター設備費用算出シート'!$N$54))))))))))</f>
        <v/>
      </c>
      <c r="AW114" s="74"/>
      <c r="AX114" s="64"/>
      <c r="AY114" s="627"/>
      <c r="AZ114" s="74"/>
      <c r="BA114" s="32"/>
      <c r="BB114" s="32"/>
      <c r="BC114" s="32"/>
      <c r="BD114" s="32"/>
      <c r="BE114" s="32"/>
      <c r="BF114" s="32"/>
      <c r="BG114" s="32"/>
      <c r="BH114" s="32"/>
      <c r="BI114" s="32"/>
      <c r="BJ114" s="32"/>
      <c r="BK114" s="32"/>
      <c r="BL114" s="32"/>
    </row>
    <row r="115" spans="1:64" s="33" customFormat="1">
      <c r="A115" s="76"/>
      <c r="B115" s="57">
        <v>103</v>
      </c>
      <c r="C115" s="87"/>
      <c r="D115" s="58"/>
      <c r="E115" s="77"/>
      <c r="F115" s="620"/>
      <c r="G115" s="620"/>
      <c r="H115" s="61"/>
      <c r="I115" s="62"/>
      <c r="J115" s="61"/>
      <c r="K115" s="622" t="str">
        <f t="shared" si="3"/>
        <v/>
      </c>
      <c r="L115" s="622" t="str">
        <f>IF($G115="","",IF(OR('２.全体概要'!$C$15=1,'２.全体概要'!$C$15=2),INDEX($BG$15,MATCH($G115,$BF$15,-1)),IF('２.全体概要'!$C$15=3,INDEX($BG$14,MATCH($G115,$BF$14,-1)),INDEX($BG$13,MATCH($G115,$BF$13,-1)))))</f>
        <v/>
      </c>
      <c r="M115" s="622" t="str">
        <f t="shared" si="4"/>
        <v/>
      </c>
      <c r="N115" s="623">
        <f t="shared" si="5"/>
        <v>0</v>
      </c>
      <c r="O115" s="74"/>
      <c r="P115" s="61"/>
      <c r="Q115" s="56"/>
      <c r="R115" s="72"/>
      <c r="S115" s="56"/>
      <c r="T115" s="56"/>
      <c r="U115" s="74"/>
      <c r="V115" s="61"/>
      <c r="W115" s="56"/>
      <c r="X115" s="72"/>
      <c r="Y115" s="56"/>
      <c r="Z115" s="56"/>
      <c r="AA115" s="74"/>
      <c r="AB115" s="61"/>
      <c r="AC115" s="74"/>
      <c r="AD115" s="61"/>
      <c r="AE115" s="74"/>
      <c r="AF115" s="61"/>
      <c r="AG115" s="74"/>
      <c r="AH115" s="61"/>
      <c r="AI115" s="74"/>
      <c r="AJ115" s="61"/>
      <c r="AK115" s="74"/>
      <c r="AL115" s="64"/>
      <c r="AM115" s="74"/>
      <c r="AN115" s="64"/>
      <c r="AO115" s="74"/>
      <c r="AP115" s="66"/>
      <c r="AQ115" s="74"/>
      <c r="AR115" s="61"/>
      <c r="AS115" s="275"/>
      <c r="AT115" s="74"/>
      <c r="AU115" s="61"/>
      <c r="AV115" s="626" t="str">
        <f>IF(AU115="","",IF(AU115="A",'１０.パネルラジエーター設備費用算出シート'!$G$13,IF(AU115="B",'１０.パネルラジエーター設備費用算出シート'!$N$13,IF(AU115="C",'１０.パネルラジエーター設備費用算出シート'!$G$23,IF(AU115="D",'１０.パネルラジエーター設備費用算出シート'!$N$23,IF(AU115="E",'１０.パネルラジエーター設備費用算出シート'!$G$33,IF(AU115="F",'１０.パネルラジエーター設備費用算出シート'!$N$33,IF(AU115="G",'１０.パネルラジエーター設備費用算出シート'!$G$43,IF(AU115="H",'１０.パネルラジエーター設備費用算出シート'!$N$43,IF(AU115="I",'１０.パネルラジエーター設備費用算出シート'!$G$54,'１０.パネルラジエーター設備費用算出シート'!$N$54))))))))))</f>
        <v/>
      </c>
      <c r="AW115" s="74"/>
      <c r="AX115" s="64"/>
      <c r="AY115" s="627"/>
      <c r="AZ115" s="74"/>
      <c r="BA115" s="32"/>
      <c r="BB115" s="32"/>
      <c r="BC115" s="32"/>
      <c r="BD115" s="32"/>
      <c r="BE115" s="32"/>
      <c r="BF115" s="32"/>
      <c r="BG115" s="32"/>
      <c r="BH115" s="32"/>
      <c r="BI115" s="32"/>
      <c r="BJ115" s="32"/>
      <c r="BK115" s="32"/>
      <c r="BL115" s="32"/>
    </row>
    <row r="116" spans="1:64" s="33" customFormat="1">
      <c r="A116" s="76"/>
      <c r="B116" s="57">
        <v>104</v>
      </c>
      <c r="C116" s="87"/>
      <c r="D116" s="58"/>
      <c r="E116" s="77"/>
      <c r="F116" s="620"/>
      <c r="G116" s="620"/>
      <c r="H116" s="61"/>
      <c r="I116" s="62"/>
      <c r="J116" s="61"/>
      <c r="K116" s="622" t="str">
        <f t="shared" si="3"/>
        <v/>
      </c>
      <c r="L116" s="622" t="str">
        <f>IF($G116="","",IF(OR('２.全体概要'!$C$15=1,'２.全体概要'!$C$15=2),INDEX($BG$15,MATCH($G116,$BF$15,-1)),IF('２.全体概要'!$C$15=3,INDEX($BG$14,MATCH($G116,$BF$14,-1)),INDEX($BG$13,MATCH($G116,$BF$13,-1)))))</f>
        <v/>
      </c>
      <c r="M116" s="622" t="str">
        <f t="shared" si="4"/>
        <v/>
      </c>
      <c r="N116" s="623">
        <f t="shared" si="5"/>
        <v>0</v>
      </c>
      <c r="O116" s="74"/>
      <c r="P116" s="61"/>
      <c r="Q116" s="56"/>
      <c r="R116" s="72"/>
      <c r="S116" s="56"/>
      <c r="T116" s="56"/>
      <c r="U116" s="74"/>
      <c r="V116" s="61"/>
      <c r="W116" s="56"/>
      <c r="X116" s="72"/>
      <c r="Y116" s="56"/>
      <c r="Z116" s="56"/>
      <c r="AA116" s="74"/>
      <c r="AB116" s="61"/>
      <c r="AC116" s="74"/>
      <c r="AD116" s="61"/>
      <c r="AE116" s="74"/>
      <c r="AF116" s="61"/>
      <c r="AG116" s="74"/>
      <c r="AH116" s="61"/>
      <c r="AI116" s="74"/>
      <c r="AJ116" s="61"/>
      <c r="AK116" s="74"/>
      <c r="AL116" s="64"/>
      <c r="AM116" s="74"/>
      <c r="AN116" s="64"/>
      <c r="AO116" s="74"/>
      <c r="AP116" s="66"/>
      <c r="AQ116" s="74"/>
      <c r="AR116" s="61"/>
      <c r="AS116" s="275"/>
      <c r="AT116" s="74"/>
      <c r="AU116" s="61"/>
      <c r="AV116" s="626" t="str">
        <f>IF(AU116="","",IF(AU116="A",'１０.パネルラジエーター設備費用算出シート'!$G$13,IF(AU116="B",'１０.パネルラジエーター設備費用算出シート'!$N$13,IF(AU116="C",'１０.パネルラジエーター設備費用算出シート'!$G$23,IF(AU116="D",'１０.パネルラジエーター設備費用算出シート'!$N$23,IF(AU116="E",'１０.パネルラジエーター設備費用算出シート'!$G$33,IF(AU116="F",'１０.パネルラジエーター設備費用算出シート'!$N$33,IF(AU116="G",'１０.パネルラジエーター設備費用算出シート'!$G$43,IF(AU116="H",'１０.パネルラジエーター設備費用算出シート'!$N$43,IF(AU116="I",'１０.パネルラジエーター設備費用算出シート'!$G$54,'１０.パネルラジエーター設備費用算出シート'!$N$54))))))))))</f>
        <v/>
      </c>
      <c r="AW116" s="74"/>
      <c r="AX116" s="64"/>
      <c r="AY116" s="627"/>
      <c r="AZ116" s="74"/>
      <c r="BA116" s="32"/>
      <c r="BB116" s="32"/>
      <c r="BC116" s="32"/>
      <c r="BD116" s="32"/>
      <c r="BE116" s="32"/>
      <c r="BF116" s="32"/>
      <c r="BG116" s="32"/>
      <c r="BH116" s="32"/>
      <c r="BI116" s="32"/>
      <c r="BJ116" s="32"/>
      <c r="BK116" s="32"/>
      <c r="BL116" s="32"/>
    </row>
    <row r="117" spans="1:64" s="33" customFormat="1">
      <c r="A117" s="76"/>
      <c r="B117" s="57">
        <v>105</v>
      </c>
      <c r="C117" s="87"/>
      <c r="D117" s="58"/>
      <c r="E117" s="77"/>
      <c r="F117" s="620"/>
      <c r="G117" s="620"/>
      <c r="H117" s="61"/>
      <c r="I117" s="62"/>
      <c r="J117" s="61"/>
      <c r="K117" s="622" t="str">
        <f t="shared" si="3"/>
        <v/>
      </c>
      <c r="L117" s="622" t="str">
        <f>IF($G117="","",IF(OR('２.全体概要'!$C$15=1,'２.全体概要'!$C$15=2),INDEX($BG$15,MATCH($G117,$BF$15,-1)),IF('２.全体概要'!$C$15=3,INDEX($BG$14,MATCH($G117,$BF$14,-1)),INDEX($BG$13,MATCH($G117,$BF$13,-1)))))</f>
        <v/>
      </c>
      <c r="M117" s="622" t="str">
        <f t="shared" si="4"/>
        <v/>
      </c>
      <c r="N117" s="623">
        <f t="shared" si="5"/>
        <v>0</v>
      </c>
      <c r="O117" s="74"/>
      <c r="P117" s="61"/>
      <c r="Q117" s="56"/>
      <c r="R117" s="72"/>
      <c r="S117" s="56"/>
      <c r="T117" s="56"/>
      <c r="U117" s="74"/>
      <c r="V117" s="61"/>
      <c r="W117" s="56"/>
      <c r="X117" s="72"/>
      <c r="Y117" s="56"/>
      <c r="Z117" s="56"/>
      <c r="AA117" s="74"/>
      <c r="AB117" s="61"/>
      <c r="AC117" s="74"/>
      <c r="AD117" s="61"/>
      <c r="AE117" s="74"/>
      <c r="AF117" s="61"/>
      <c r="AG117" s="74"/>
      <c r="AH117" s="61"/>
      <c r="AI117" s="74"/>
      <c r="AJ117" s="61"/>
      <c r="AK117" s="74"/>
      <c r="AL117" s="64"/>
      <c r="AM117" s="74"/>
      <c r="AN117" s="64"/>
      <c r="AO117" s="74"/>
      <c r="AP117" s="66"/>
      <c r="AQ117" s="74"/>
      <c r="AR117" s="61"/>
      <c r="AS117" s="275"/>
      <c r="AT117" s="74"/>
      <c r="AU117" s="61"/>
      <c r="AV117" s="626" t="str">
        <f>IF(AU117="","",IF(AU117="A",'１０.パネルラジエーター設備費用算出シート'!$G$13,IF(AU117="B",'１０.パネルラジエーター設備費用算出シート'!$N$13,IF(AU117="C",'１０.パネルラジエーター設備費用算出シート'!$G$23,IF(AU117="D",'１０.パネルラジエーター設備費用算出シート'!$N$23,IF(AU117="E",'１０.パネルラジエーター設備費用算出シート'!$G$33,IF(AU117="F",'１０.パネルラジエーター設備費用算出シート'!$N$33,IF(AU117="G",'１０.パネルラジエーター設備費用算出シート'!$G$43,IF(AU117="H",'１０.パネルラジエーター設備費用算出シート'!$N$43,IF(AU117="I",'１０.パネルラジエーター設備費用算出シート'!$G$54,'１０.パネルラジエーター設備費用算出シート'!$N$54))))))))))</f>
        <v/>
      </c>
      <c r="AW117" s="74"/>
      <c r="AX117" s="64"/>
      <c r="AY117" s="627"/>
      <c r="AZ117" s="74"/>
      <c r="BA117" s="32"/>
      <c r="BB117" s="32"/>
      <c r="BC117" s="32"/>
      <c r="BD117" s="32"/>
      <c r="BE117" s="32"/>
      <c r="BF117" s="32"/>
      <c r="BG117" s="32"/>
      <c r="BH117" s="32"/>
      <c r="BI117" s="32"/>
      <c r="BJ117" s="32"/>
      <c r="BK117" s="32"/>
      <c r="BL117" s="32"/>
    </row>
    <row r="118" spans="1:64" s="33" customFormat="1">
      <c r="A118" s="76"/>
      <c r="B118" s="57">
        <v>106</v>
      </c>
      <c r="C118" s="87"/>
      <c r="D118" s="58"/>
      <c r="E118" s="77"/>
      <c r="F118" s="620"/>
      <c r="G118" s="620"/>
      <c r="H118" s="61"/>
      <c r="I118" s="62"/>
      <c r="J118" s="61"/>
      <c r="K118" s="622" t="str">
        <f t="shared" si="3"/>
        <v/>
      </c>
      <c r="L118" s="622" t="str">
        <f>IF($G118="","",IF(OR('２.全体概要'!$C$15=1,'２.全体概要'!$C$15=2),INDEX($BG$15,MATCH($G118,$BF$15,-1)),IF('２.全体概要'!$C$15=3,INDEX($BG$14,MATCH($G118,$BF$14,-1)),INDEX($BG$13,MATCH($G118,$BF$13,-1)))))</f>
        <v/>
      </c>
      <c r="M118" s="622" t="str">
        <f t="shared" si="4"/>
        <v/>
      </c>
      <c r="N118" s="623">
        <f t="shared" si="5"/>
        <v>0</v>
      </c>
      <c r="O118" s="74"/>
      <c r="P118" s="61"/>
      <c r="Q118" s="56"/>
      <c r="R118" s="72"/>
      <c r="S118" s="56"/>
      <c r="T118" s="56"/>
      <c r="U118" s="74"/>
      <c r="V118" s="61"/>
      <c r="W118" s="56"/>
      <c r="X118" s="72"/>
      <c r="Y118" s="56"/>
      <c r="Z118" s="56"/>
      <c r="AA118" s="74"/>
      <c r="AB118" s="61"/>
      <c r="AC118" s="74"/>
      <c r="AD118" s="61"/>
      <c r="AE118" s="74"/>
      <c r="AF118" s="61"/>
      <c r="AG118" s="74"/>
      <c r="AH118" s="61"/>
      <c r="AI118" s="74"/>
      <c r="AJ118" s="61"/>
      <c r="AK118" s="74"/>
      <c r="AL118" s="64"/>
      <c r="AM118" s="74"/>
      <c r="AN118" s="64"/>
      <c r="AO118" s="74"/>
      <c r="AP118" s="66"/>
      <c r="AQ118" s="74"/>
      <c r="AR118" s="61"/>
      <c r="AS118" s="275"/>
      <c r="AT118" s="74"/>
      <c r="AU118" s="61"/>
      <c r="AV118" s="626" t="str">
        <f>IF(AU118="","",IF(AU118="A",'１０.パネルラジエーター設備費用算出シート'!$G$13,IF(AU118="B",'１０.パネルラジエーター設備費用算出シート'!$N$13,IF(AU118="C",'１０.パネルラジエーター設備費用算出シート'!$G$23,IF(AU118="D",'１０.パネルラジエーター設備費用算出シート'!$N$23,IF(AU118="E",'１０.パネルラジエーター設備費用算出シート'!$G$33,IF(AU118="F",'１０.パネルラジエーター設備費用算出シート'!$N$33,IF(AU118="G",'１０.パネルラジエーター設備費用算出シート'!$G$43,IF(AU118="H",'１０.パネルラジエーター設備費用算出シート'!$N$43,IF(AU118="I",'１０.パネルラジエーター設備費用算出シート'!$G$54,'１０.パネルラジエーター設備費用算出シート'!$N$54))))))))))</f>
        <v/>
      </c>
      <c r="AW118" s="74"/>
      <c r="AX118" s="64"/>
      <c r="AY118" s="627"/>
      <c r="AZ118" s="74"/>
      <c r="BA118" s="32"/>
      <c r="BB118" s="32"/>
      <c r="BC118" s="32"/>
      <c r="BD118" s="32"/>
      <c r="BE118" s="32"/>
      <c r="BF118" s="32"/>
      <c r="BG118" s="32"/>
      <c r="BH118" s="32"/>
      <c r="BI118" s="32"/>
      <c r="BJ118" s="32"/>
      <c r="BK118" s="32"/>
      <c r="BL118" s="32"/>
    </row>
    <row r="119" spans="1:64" s="33" customFormat="1">
      <c r="A119" s="76"/>
      <c r="B119" s="57">
        <v>107</v>
      </c>
      <c r="C119" s="87"/>
      <c r="D119" s="58"/>
      <c r="E119" s="77"/>
      <c r="F119" s="620"/>
      <c r="G119" s="620"/>
      <c r="H119" s="61"/>
      <c r="I119" s="62"/>
      <c r="J119" s="61"/>
      <c r="K119" s="622" t="str">
        <f t="shared" si="3"/>
        <v/>
      </c>
      <c r="L119" s="622" t="str">
        <f>IF($G119="","",IF(OR('２.全体概要'!$C$15=1,'２.全体概要'!$C$15=2),INDEX($BG$15,MATCH($G119,$BF$15,-1)),IF('２.全体概要'!$C$15=3,INDEX($BG$14,MATCH($G119,$BF$14,-1)),INDEX($BG$13,MATCH($G119,$BF$13,-1)))))</f>
        <v/>
      </c>
      <c r="M119" s="622" t="str">
        <f t="shared" si="4"/>
        <v/>
      </c>
      <c r="N119" s="623">
        <f t="shared" si="5"/>
        <v>0</v>
      </c>
      <c r="O119" s="74"/>
      <c r="P119" s="61"/>
      <c r="Q119" s="56"/>
      <c r="R119" s="72"/>
      <c r="S119" s="56"/>
      <c r="T119" s="56"/>
      <c r="U119" s="74"/>
      <c r="V119" s="61"/>
      <c r="W119" s="56"/>
      <c r="X119" s="72"/>
      <c r="Y119" s="56"/>
      <c r="Z119" s="56"/>
      <c r="AA119" s="74"/>
      <c r="AB119" s="61"/>
      <c r="AC119" s="74"/>
      <c r="AD119" s="61"/>
      <c r="AE119" s="74"/>
      <c r="AF119" s="61"/>
      <c r="AG119" s="74"/>
      <c r="AH119" s="61"/>
      <c r="AI119" s="74"/>
      <c r="AJ119" s="61"/>
      <c r="AK119" s="74"/>
      <c r="AL119" s="64"/>
      <c r="AM119" s="74"/>
      <c r="AN119" s="64"/>
      <c r="AO119" s="74"/>
      <c r="AP119" s="66"/>
      <c r="AQ119" s="74"/>
      <c r="AR119" s="61"/>
      <c r="AS119" s="275"/>
      <c r="AT119" s="74"/>
      <c r="AU119" s="61"/>
      <c r="AV119" s="626" t="str">
        <f>IF(AU119="","",IF(AU119="A",'１０.パネルラジエーター設備費用算出シート'!$G$13,IF(AU119="B",'１０.パネルラジエーター設備費用算出シート'!$N$13,IF(AU119="C",'１０.パネルラジエーター設備費用算出シート'!$G$23,IF(AU119="D",'１０.パネルラジエーター設備費用算出シート'!$N$23,IF(AU119="E",'１０.パネルラジエーター設備費用算出シート'!$G$33,IF(AU119="F",'１０.パネルラジエーター設備費用算出シート'!$N$33,IF(AU119="G",'１０.パネルラジエーター設備費用算出シート'!$G$43,IF(AU119="H",'１０.パネルラジエーター設備費用算出シート'!$N$43,IF(AU119="I",'１０.パネルラジエーター設備費用算出シート'!$G$54,'１０.パネルラジエーター設備費用算出シート'!$N$54))))))))))</f>
        <v/>
      </c>
      <c r="AW119" s="74"/>
      <c r="AX119" s="64"/>
      <c r="AY119" s="627"/>
      <c r="AZ119" s="74"/>
      <c r="BA119" s="32"/>
      <c r="BB119" s="32"/>
      <c r="BC119" s="32"/>
      <c r="BD119" s="32"/>
      <c r="BE119" s="32"/>
      <c r="BF119" s="32"/>
      <c r="BG119" s="32"/>
      <c r="BH119" s="32"/>
      <c r="BI119" s="32"/>
      <c r="BJ119" s="32"/>
      <c r="BK119" s="32"/>
      <c r="BL119" s="32"/>
    </row>
    <row r="120" spans="1:64" s="33" customFormat="1">
      <c r="A120" s="76"/>
      <c r="B120" s="57">
        <v>108</v>
      </c>
      <c r="C120" s="87"/>
      <c r="D120" s="58"/>
      <c r="E120" s="77"/>
      <c r="F120" s="620"/>
      <c r="G120" s="620"/>
      <c r="H120" s="61"/>
      <c r="I120" s="62"/>
      <c r="J120" s="61"/>
      <c r="K120" s="622" t="str">
        <f t="shared" si="3"/>
        <v/>
      </c>
      <c r="L120" s="622" t="str">
        <f>IF($G120="","",IF(OR('２.全体概要'!$C$15=1,'２.全体概要'!$C$15=2),INDEX($BG$15,MATCH($G120,$BF$15,-1)),IF('２.全体概要'!$C$15=3,INDEX($BG$14,MATCH($G120,$BF$14,-1)),INDEX($BG$13,MATCH($G120,$BF$13,-1)))))</f>
        <v/>
      </c>
      <c r="M120" s="622" t="str">
        <f t="shared" si="4"/>
        <v/>
      </c>
      <c r="N120" s="623">
        <f t="shared" si="5"/>
        <v>0</v>
      </c>
      <c r="O120" s="74"/>
      <c r="P120" s="61"/>
      <c r="Q120" s="56"/>
      <c r="R120" s="72"/>
      <c r="S120" s="56"/>
      <c r="T120" s="56"/>
      <c r="U120" s="74"/>
      <c r="V120" s="61"/>
      <c r="W120" s="56"/>
      <c r="X120" s="72"/>
      <c r="Y120" s="56"/>
      <c r="Z120" s="56"/>
      <c r="AA120" s="74"/>
      <c r="AB120" s="61"/>
      <c r="AC120" s="74"/>
      <c r="AD120" s="61"/>
      <c r="AE120" s="74"/>
      <c r="AF120" s="61"/>
      <c r="AG120" s="74"/>
      <c r="AH120" s="61"/>
      <c r="AI120" s="74"/>
      <c r="AJ120" s="61"/>
      <c r="AK120" s="74"/>
      <c r="AL120" s="64"/>
      <c r="AM120" s="74"/>
      <c r="AN120" s="64"/>
      <c r="AO120" s="74"/>
      <c r="AP120" s="66"/>
      <c r="AQ120" s="74"/>
      <c r="AR120" s="61"/>
      <c r="AS120" s="275"/>
      <c r="AT120" s="74"/>
      <c r="AU120" s="61"/>
      <c r="AV120" s="626" t="str">
        <f>IF(AU120="","",IF(AU120="A",'１０.パネルラジエーター設備費用算出シート'!$G$13,IF(AU120="B",'１０.パネルラジエーター設備費用算出シート'!$N$13,IF(AU120="C",'１０.パネルラジエーター設備費用算出シート'!$G$23,IF(AU120="D",'１０.パネルラジエーター設備費用算出シート'!$N$23,IF(AU120="E",'１０.パネルラジエーター設備費用算出シート'!$G$33,IF(AU120="F",'１０.パネルラジエーター設備費用算出シート'!$N$33,IF(AU120="G",'１０.パネルラジエーター設備費用算出シート'!$G$43,IF(AU120="H",'１０.パネルラジエーター設備費用算出シート'!$N$43,IF(AU120="I",'１０.パネルラジエーター設備費用算出シート'!$G$54,'１０.パネルラジエーター設備費用算出シート'!$N$54))))))))))</f>
        <v/>
      </c>
      <c r="AW120" s="74"/>
      <c r="AX120" s="64"/>
      <c r="AY120" s="627"/>
      <c r="AZ120" s="74"/>
      <c r="BA120" s="32"/>
      <c r="BB120" s="32"/>
      <c r="BC120" s="32"/>
      <c r="BD120" s="32"/>
      <c r="BE120" s="32"/>
      <c r="BF120" s="32"/>
      <c r="BG120" s="32"/>
      <c r="BH120" s="32"/>
      <c r="BI120" s="32"/>
      <c r="BJ120" s="32"/>
      <c r="BK120" s="32"/>
      <c r="BL120" s="32"/>
    </row>
    <row r="121" spans="1:64" s="33" customFormat="1">
      <c r="A121" s="76"/>
      <c r="B121" s="57">
        <v>109</v>
      </c>
      <c r="C121" s="87"/>
      <c r="D121" s="58"/>
      <c r="E121" s="77"/>
      <c r="F121" s="620"/>
      <c r="G121" s="620"/>
      <c r="H121" s="61"/>
      <c r="I121" s="62"/>
      <c r="J121" s="61"/>
      <c r="K121" s="622" t="str">
        <f t="shared" si="3"/>
        <v/>
      </c>
      <c r="L121" s="622" t="str">
        <f>IF($G121="","",IF(OR('２.全体概要'!$C$15=1,'２.全体概要'!$C$15=2),INDEX($BG$15,MATCH($G121,$BF$15,-1)),IF('２.全体概要'!$C$15=3,INDEX($BG$14,MATCH($G121,$BF$14,-1)),INDEX($BG$13,MATCH($G121,$BF$13,-1)))))</f>
        <v/>
      </c>
      <c r="M121" s="622" t="str">
        <f t="shared" si="4"/>
        <v/>
      </c>
      <c r="N121" s="623">
        <f t="shared" si="5"/>
        <v>0</v>
      </c>
      <c r="O121" s="74"/>
      <c r="P121" s="61"/>
      <c r="Q121" s="56"/>
      <c r="R121" s="72"/>
      <c r="S121" s="56"/>
      <c r="T121" s="56"/>
      <c r="U121" s="74"/>
      <c r="V121" s="61"/>
      <c r="W121" s="56"/>
      <c r="X121" s="72"/>
      <c r="Y121" s="56"/>
      <c r="Z121" s="56"/>
      <c r="AA121" s="74"/>
      <c r="AB121" s="61"/>
      <c r="AC121" s="74"/>
      <c r="AD121" s="61"/>
      <c r="AE121" s="74"/>
      <c r="AF121" s="61"/>
      <c r="AG121" s="74"/>
      <c r="AH121" s="61"/>
      <c r="AI121" s="74"/>
      <c r="AJ121" s="61"/>
      <c r="AK121" s="74"/>
      <c r="AL121" s="64"/>
      <c r="AM121" s="74"/>
      <c r="AN121" s="64"/>
      <c r="AO121" s="74"/>
      <c r="AP121" s="66"/>
      <c r="AQ121" s="74"/>
      <c r="AR121" s="61"/>
      <c r="AS121" s="275"/>
      <c r="AT121" s="74"/>
      <c r="AU121" s="61"/>
      <c r="AV121" s="626" t="str">
        <f>IF(AU121="","",IF(AU121="A",'１０.パネルラジエーター設備費用算出シート'!$G$13,IF(AU121="B",'１０.パネルラジエーター設備費用算出シート'!$N$13,IF(AU121="C",'１０.パネルラジエーター設備費用算出シート'!$G$23,IF(AU121="D",'１０.パネルラジエーター設備費用算出シート'!$N$23,IF(AU121="E",'１０.パネルラジエーター設備費用算出シート'!$G$33,IF(AU121="F",'１０.パネルラジエーター設備費用算出シート'!$N$33,IF(AU121="G",'１０.パネルラジエーター設備費用算出シート'!$G$43,IF(AU121="H",'１０.パネルラジエーター設備費用算出シート'!$N$43,IF(AU121="I",'１０.パネルラジエーター設備費用算出シート'!$G$54,'１０.パネルラジエーター設備費用算出シート'!$N$54))))))))))</f>
        <v/>
      </c>
      <c r="AW121" s="74"/>
      <c r="AX121" s="64"/>
      <c r="AY121" s="627"/>
      <c r="AZ121" s="74"/>
      <c r="BA121" s="32"/>
      <c r="BB121" s="32"/>
      <c r="BC121" s="32"/>
      <c r="BD121" s="32"/>
      <c r="BE121" s="32"/>
      <c r="BF121" s="32"/>
      <c r="BG121" s="32"/>
      <c r="BH121" s="32"/>
      <c r="BI121" s="32"/>
      <c r="BJ121" s="32"/>
      <c r="BK121" s="32"/>
      <c r="BL121" s="32"/>
    </row>
    <row r="122" spans="1:64" s="33" customFormat="1">
      <c r="A122" s="76"/>
      <c r="B122" s="57">
        <v>110</v>
      </c>
      <c r="C122" s="87"/>
      <c r="D122" s="58"/>
      <c r="E122" s="77"/>
      <c r="F122" s="620"/>
      <c r="G122" s="620"/>
      <c r="H122" s="61"/>
      <c r="I122" s="62"/>
      <c r="J122" s="61"/>
      <c r="K122" s="622" t="str">
        <f t="shared" si="3"/>
        <v/>
      </c>
      <c r="L122" s="622" t="str">
        <f>IF($G122="","",IF(OR('２.全体概要'!$C$15=1,'２.全体概要'!$C$15=2),INDEX($BG$15,MATCH($G122,$BF$15,-1)),IF('２.全体概要'!$C$15=3,INDEX($BG$14,MATCH($G122,$BF$14,-1)),INDEX($BG$13,MATCH($G122,$BF$13,-1)))))</f>
        <v/>
      </c>
      <c r="M122" s="622" t="str">
        <f t="shared" si="4"/>
        <v/>
      </c>
      <c r="N122" s="623">
        <f t="shared" si="5"/>
        <v>0</v>
      </c>
      <c r="O122" s="74"/>
      <c r="P122" s="61"/>
      <c r="Q122" s="56"/>
      <c r="R122" s="72"/>
      <c r="S122" s="56"/>
      <c r="T122" s="56"/>
      <c r="U122" s="74"/>
      <c r="V122" s="61"/>
      <c r="W122" s="56"/>
      <c r="X122" s="72"/>
      <c r="Y122" s="56"/>
      <c r="Z122" s="56"/>
      <c r="AA122" s="74"/>
      <c r="AB122" s="61"/>
      <c r="AC122" s="74"/>
      <c r="AD122" s="61"/>
      <c r="AE122" s="74"/>
      <c r="AF122" s="61"/>
      <c r="AG122" s="74"/>
      <c r="AH122" s="61"/>
      <c r="AI122" s="74"/>
      <c r="AJ122" s="61"/>
      <c r="AK122" s="74"/>
      <c r="AL122" s="64"/>
      <c r="AM122" s="74"/>
      <c r="AN122" s="64"/>
      <c r="AO122" s="74"/>
      <c r="AP122" s="66"/>
      <c r="AQ122" s="74"/>
      <c r="AR122" s="61"/>
      <c r="AS122" s="275"/>
      <c r="AT122" s="74"/>
      <c r="AU122" s="61"/>
      <c r="AV122" s="626" t="str">
        <f>IF(AU122="","",IF(AU122="A",'１０.パネルラジエーター設備費用算出シート'!$G$13,IF(AU122="B",'１０.パネルラジエーター設備費用算出シート'!$N$13,IF(AU122="C",'１０.パネルラジエーター設備費用算出シート'!$G$23,IF(AU122="D",'１０.パネルラジエーター設備費用算出シート'!$N$23,IF(AU122="E",'１０.パネルラジエーター設備費用算出シート'!$G$33,IF(AU122="F",'１０.パネルラジエーター設備費用算出シート'!$N$33,IF(AU122="G",'１０.パネルラジエーター設備費用算出シート'!$G$43,IF(AU122="H",'１０.パネルラジエーター設備費用算出シート'!$N$43,IF(AU122="I",'１０.パネルラジエーター設備費用算出シート'!$G$54,'１０.パネルラジエーター設備費用算出シート'!$N$54))))))))))</f>
        <v/>
      </c>
      <c r="AW122" s="74"/>
      <c r="AX122" s="64"/>
      <c r="AY122" s="627"/>
      <c r="AZ122" s="74"/>
      <c r="BA122" s="32"/>
      <c r="BB122" s="32"/>
      <c r="BC122" s="32"/>
      <c r="BD122" s="32"/>
      <c r="BE122" s="32"/>
      <c r="BF122" s="32"/>
      <c r="BG122" s="32"/>
      <c r="BH122" s="32"/>
      <c r="BI122" s="32"/>
      <c r="BJ122" s="32"/>
      <c r="BK122" s="32"/>
      <c r="BL122" s="32"/>
    </row>
    <row r="123" spans="1:64" s="33" customFormat="1">
      <c r="A123" s="76"/>
      <c r="B123" s="57">
        <v>111</v>
      </c>
      <c r="C123" s="87"/>
      <c r="D123" s="58"/>
      <c r="E123" s="77"/>
      <c r="F123" s="620"/>
      <c r="G123" s="620"/>
      <c r="H123" s="61"/>
      <c r="I123" s="62"/>
      <c r="J123" s="61"/>
      <c r="K123" s="622" t="str">
        <f t="shared" si="3"/>
        <v/>
      </c>
      <c r="L123" s="622" t="str">
        <f>IF($G123="","",IF(OR('２.全体概要'!$C$15=1,'２.全体概要'!$C$15=2),INDEX($BG$15,MATCH($G123,$BF$15,-1)),IF('２.全体概要'!$C$15=3,INDEX($BG$14,MATCH($G123,$BF$14,-1)),INDEX($BG$13,MATCH($G123,$BF$13,-1)))))</f>
        <v/>
      </c>
      <c r="M123" s="622" t="str">
        <f t="shared" si="4"/>
        <v/>
      </c>
      <c r="N123" s="623">
        <f t="shared" si="5"/>
        <v>0</v>
      </c>
      <c r="O123" s="74"/>
      <c r="P123" s="61"/>
      <c r="Q123" s="56"/>
      <c r="R123" s="72"/>
      <c r="S123" s="56"/>
      <c r="T123" s="56"/>
      <c r="U123" s="74"/>
      <c r="V123" s="61"/>
      <c r="W123" s="56"/>
      <c r="X123" s="72"/>
      <c r="Y123" s="56"/>
      <c r="Z123" s="56"/>
      <c r="AA123" s="74"/>
      <c r="AB123" s="61"/>
      <c r="AC123" s="74"/>
      <c r="AD123" s="61"/>
      <c r="AE123" s="74"/>
      <c r="AF123" s="61"/>
      <c r="AG123" s="74"/>
      <c r="AH123" s="61"/>
      <c r="AI123" s="74"/>
      <c r="AJ123" s="61"/>
      <c r="AK123" s="74"/>
      <c r="AL123" s="64"/>
      <c r="AM123" s="74"/>
      <c r="AN123" s="64"/>
      <c r="AO123" s="74"/>
      <c r="AP123" s="66"/>
      <c r="AQ123" s="74"/>
      <c r="AR123" s="61"/>
      <c r="AS123" s="275"/>
      <c r="AT123" s="74"/>
      <c r="AU123" s="61"/>
      <c r="AV123" s="626" t="str">
        <f>IF(AU123="","",IF(AU123="A",'１０.パネルラジエーター設備費用算出シート'!$G$13,IF(AU123="B",'１０.パネルラジエーター設備費用算出シート'!$N$13,IF(AU123="C",'１０.パネルラジエーター設備費用算出シート'!$G$23,IF(AU123="D",'１０.パネルラジエーター設備費用算出シート'!$N$23,IF(AU123="E",'１０.パネルラジエーター設備費用算出シート'!$G$33,IF(AU123="F",'１０.パネルラジエーター設備費用算出シート'!$N$33,IF(AU123="G",'１０.パネルラジエーター設備費用算出シート'!$G$43,IF(AU123="H",'１０.パネルラジエーター設備費用算出シート'!$N$43,IF(AU123="I",'１０.パネルラジエーター設備費用算出シート'!$G$54,'１０.パネルラジエーター設備費用算出シート'!$N$54))))))))))</f>
        <v/>
      </c>
      <c r="AW123" s="74"/>
      <c r="AX123" s="64"/>
      <c r="AY123" s="627"/>
      <c r="AZ123" s="74"/>
      <c r="BA123" s="32"/>
      <c r="BB123" s="32"/>
      <c r="BC123" s="32"/>
      <c r="BD123" s="32"/>
      <c r="BE123" s="32"/>
      <c r="BF123" s="32"/>
      <c r="BG123" s="32"/>
      <c r="BH123" s="32"/>
      <c r="BI123" s="32"/>
      <c r="BJ123" s="32"/>
      <c r="BK123" s="32"/>
      <c r="BL123" s="32"/>
    </row>
    <row r="124" spans="1:64" s="33" customFormat="1">
      <c r="A124" s="76"/>
      <c r="B124" s="57">
        <v>112</v>
      </c>
      <c r="C124" s="87"/>
      <c r="D124" s="58"/>
      <c r="E124" s="77"/>
      <c r="F124" s="620"/>
      <c r="G124" s="620"/>
      <c r="H124" s="61"/>
      <c r="I124" s="62"/>
      <c r="J124" s="61"/>
      <c r="K124" s="622" t="str">
        <f t="shared" si="3"/>
        <v/>
      </c>
      <c r="L124" s="622" t="str">
        <f>IF($G124="","",IF(OR('２.全体概要'!$C$15=1,'２.全体概要'!$C$15=2),INDEX($BG$15,MATCH($G124,$BF$15,-1)),IF('２.全体概要'!$C$15=3,INDEX($BG$14,MATCH($G124,$BF$14,-1)),INDEX($BG$13,MATCH($G124,$BF$13,-1)))))</f>
        <v/>
      </c>
      <c r="M124" s="622" t="str">
        <f t="shared" si="4"/>
        <v/>
      </c>
      <c r="N124" s="623">
        <f t="shared" si="5"/>
        <v>0</v>
      </c>
      <c r="O124" s="74"/>
      <c r="P124" s="61"/>
      <c r="Q124" s="56"/>
      <c r="R124" s="72"/>
      <c r="S124" s="56"/>
      <c r="T124" s="56"/>
      <c r="U124" s="74"/>
      <c r="V124" s="61"/>
      <c r="W124" s="56"/>
      <c r="X124" s="72"/>
      <c r="Y124" s="56"/>
      <c r="Z124" s="56"/>
      <c r="AA124" s="74"/>
      <c r="AB124" s="61"/>
      <c r="AC124" s="74"/>
      <c r="AD124" s="61"/>
      <c r="AE124" s="74"/>
      <c r="AF124" s="61"/>
      <c r="AG124" s="74"/>
      <c r="AH124" s="61"/>
      <c r="AI124" s="74"/>
      <c r="AJ124" s="61"/>
      <c r="AK124" s="74"/>
      <c r="AL124" s="64"/>
      <c r="AM124" s="74"/>
      <c r="AN124" s="64"/>
      <c r="AO124" s="74"/>
      <c r="AP124" s="66"/>
      <c r="AQ124" s="74"/>
      <c r="AR124" s="61"/>
      <c r="AS124" s="275"/>
      <c r="AT124" s="74"/>
      <c r="AU124" s="61"/>
      <c r="AV124" s="626" t="str">
        <f>IF(AU124="","",IF(AU124="A",'１０.パネルラジエーター設備費用算出シート'!$G$13,IF(AU124="B",'１０.パネルラジエーター設備費用算出シート'!$N$13,IF(AU124="C",'１０.パネルラジエーター設備費用算出シート'!$G$23,IF(AU124="D",'１０.パネルラジエーター設備費用算出シート'!$N$23,IF(AU124="E",'１０.パネルラジエーター設備費用算出シート'!$G$33,IF(AU124="F",'１０.パネルラジエーター設備費用算出シート'!$N$33,IF(AU124="G",'１０.パネルラジエーター設備費用算出シート'!$G$43,IF(AU124="H",'１０.パネルラジエーター設備費用算出シート'!$N$43,IF(AU124="I",'１０.パネルラジエーター設備費用算出シート'!$G$54,'１０.パネルラジエーター設備費用算出シート'!$N$54))))))))))</f>
        <v/>
      </c>
      <c r="AW124" s="74"/>
      <c r="AX124" s="64"/>
      <c r="AY124" s="627"/>
      <c r="AZ124" s="74"/>
      <c r="BA124" s="32"/>
      <c r="BB124" s="32"/>
      <c r="BC124" s="32"/>
      <c r="BD124" s="32"/>
      <c r="BE124" s="32"/>
      <c r="BF124" s="32"/>
      <c r="BG124" s="32"/>
      <c r="BH124" s="32"/>
      <c r="BI124" s="32"/>
      <c r="BJ124" s="32"/>
      <c r="BK124" s="32"/>
      <c r="BL124" s="32"/>
    </row>
    <row r="125" spans="1:64" s="33" customFormat="1">
      <c r="A125" s="76"/>
      <c r="B125" s="57">
        <v>113</v>
      </c>
      <c r="C125" s="87"/>
      <c r="D125" s="58"/>
      <c r="E125" s="77"/>
      <c r="F125" s="620"/>
      <c r="G125" s="620"/>
      <c r="H125" s="61"/>
      <c r="I125" s="62"/>
      <c r="J125" s="61"/>
      <c r="K125" s="622" t="str">
        <f t="shared" si="3"/>
        <v/>
      </c>
      <c r="L125" s="622" t="str">
        <f>IF($G125="","",IF(OR('２.全体概要'!$C$15=1,'２.全体概要'!$C$15=2),INDEX($BG$15,MATCH($G125,$BF$15,-1)),IF('２.全体概要'!$C$15=3,INDEX($BG$14,MATCH($G125,$BF$14,-1)),INDEX($BG$13,MATCH($G125,$BF$13,-1)))))</f>
        <v/>
      </c>
      <c r="M125" s="622" t="str">
        <f t="shared" si="4"/>
        <v/>
      </c>
      <c r="N125" s="623">
        <f t="shared" si="5"/>
        <v>0</v>
      </c>
      <c r="O125" s="74"/>
      <c r="P125" s="61"/>
      <c r="Q125" s="56"/>
      <c r="R125" s="72"/>
      <c r="S125" s="56"/>
      <c r="T125" s="56"/>
      <c r="U125" s="74"/>
      <c r="V125" s="61"/>
      <c r="W125" s="56"/>
      <c r="X125" s="72"/>
      <c r="Y125" s="56"/>
      <c r="Z125" s="56"/>
      <c r="AA125" s="74"/>
      <c r="AB125" s="61"/>
      <c r="AC125" s="74"/>
      <c r="AD125" s="61"/>
      <c r="AE125" s="74"/>
      <c r="AF125" s="61"/>
      <c r="AG125" s="74"/>
      <c r="AH125" s="61"/>
      <c r="AI125" s="74"/>
      <c r="AJ125" s="61"/>
      <c r="AK125" s="74"/>
      <c r="AL125" s="64"/>
      <c r="AM125" s="74"/>
      <c r="AN125" s="64"/>
      <c r="AO125" s="74"/>
      <c r="AP125" s="66"/>
      <c r="AQ125" s="74"/>
      <c r="AR125" s="61"/>
      <c r="AS125" s="275"/>
      <c r="AT125" s="74"/>
      <c r="AU125" s="61"/>
      <c r="AV125" s="626" t="str">
        <f>IF(AU125="","",IF(AU125="A",'１０.パネルラジエーター設備費用算出シート'!$G$13,IF(AU125="B",'１０.パネルラジエーター設備費用算出シート'!$N$13,IF(AU125="C",'１０.パネルラジエーター設備費用算出シート'!$G$23,IF(AU125="D",'１０.パネルラジエーター設備費用算出シート'!$N$23,IF(AU125="E",'１０.パネルラジエーター設備費用算出シート'!$G$33,IF(AU125="F",'１０.パネルラジエーター設備費用算出シート'!$N$33,IF(AU125="G",'１０.パネルラジエーター設備費用算出シート'!$G$43,IF(AU125="H",'１０.パネルラジエーター設備費用算出シート'!$N$43,IF(AU125="I",'１０.パネルラジエーター設備費用算出シート'!$G$54,'１０.パネルラジエーター設備費用算出シート'!$N$54))))))))))</f>
        <v/>
      </c>
      <c r="AW125" s="74"/>
      <c r="AX125" s="64"/>
      <c r="AY125" s="627"/>
      <c r="AZ125" s="74"/>
      <c r="BA125" s="32"/>
      <c r="BB125" s="32"/>
      <c r="BC125" s="32"/>
      <c r="BD125" s="32"/>
      <c r="BE125" s="32"/>
      <c r="BF125" s="32"/>
      <c r="BG125" s="32"/>
      <c r="BH125" s="32"/>
      <c r="BI125" s="32"/>
      <c r="BJ125" s="32"/>
      <c r="BK125" s="32"/>
      <c r="BL125" s="32"/>
    </row>
    <row r="126" spans="1:64" s="33" customFormat="1">
      <c r="A126" s="76"/>
      <c r="B126" s="57">
        <v>114</v>
      </c>
      <c r="C126" s="87"/>
      <c r="D126" s="58"/>
      <c r="E126" s="77"/>
      <c r="F126" s="620"/>
      <c r="G126" s="620"/>
      <c r="H126" s="61"/>
      <c r="I126" s="62"/>
      <c r="J126" s="61"/>
      <c r="K126" s="622" t="str">
        <f t="shared" si="3"/>
        <v/>
      </c>
      <c r="L126" s="622" t="str">
        <f>IF($G126="","",IF(OR('２.全体概要'!$C$15=1,'２.全体概要'!$C$15=2),INDEX($BG$15,MATCH($G126,$BF$15,-1)),IF('２.全体概要'!$C$15=3,INDEX($BG$14,MATCH($G126,$BF$14,-1)),INDEX($BG$13,MATCH($G126,$BF$13,-1)))))</f>
        <v/>
      </c>
      <c r="M126" s="622" t="str">
        <f t="shared" si="4"/>
        <v/>
      </c>
      <c r="N126" s="623">
        <f t="shared" si="5"/>
        <v>0</v>
      </c>
      <c r="O126" s="74"/>
      <c r="P126" s="61"/>
      <c r="Q126" s="56"/>
      <c r="R126" s="72"/>
      <c r="S126" s="56"/>
      <c r="T126" s="56"/>
      <c r="U126" s="74"/>
      <c r="V126" s="61"/>
      <c r="W126" s="56"/>
      <c r="X126" s="72"/>
      <c r="Y126" s="56"/>
      <c r="Z126" s="56"/>
      <c r="AA126" s="74"/>
      <c r="AB126" s="61"/>
      <c r="AC126" s="74"/>
      <c r="AD126" s="61"/>
      <c r="AE126" s="74"/>
      <c r="AF126" s="61"/>
      <c r="AG126" s="74"/>
      <c r="AH126" s="61"/>
      <c r="AI126" s="74"/>
      <c r="AJ126" s="61"/>
      <c r="AK126" s="74"/>
      <c r="AL126" s="64"/>
      <c r="AM126" s="74"/>
      <c r="AN126" s="64"/>
      <c r="AO126" s="74"/>
      <c r="AP126" s="66"/>
      <c r="AQ126" s="74"/>
      <c r="AR126" s="61"/>
      <c r="AS126" s="275"/>
      <c r="AT126" s="74"/>
      <c r="AU126" s="61"/>
      <c r="AV126" s="626" t="str">
        <f>IF(AU126="","",IF(AU126="A",'１０.パネルラジエーター設備費用算出シート'!$G$13,IF(AU126="B",'１０.パネルラジエーター設備費用算出シート'!$N$13,IF(AU126="C",'１０.パネルラジエーター設備費用算出シート'!$G$23,IF(AU126="D",'１０.パネルラジエーター設備費用算出シート'!$N$23,IF(AU126="E",'１０.パネルラジエーター設備費用算出シート'!$G$33,IF(AU126="F",'１０.パネルラジエーター設備費用算出シート'!$N$33,IF(AU126="G",'１０.パネルラジエーター設備費用算出シート'!$G$43,IF(AU126="H",'１０.パネルラジエーター設備費用算出シート'!$N$43,IF(AU126="I",'１０.パネルラジエーター設備費用算出シート'!$G$54,'１０.パネルラジエーター設備費用算出シート'!$N$54))))))))))</f>
        <v/>
      </c>
      <c r="AW126" s="74"/>
      <c r="AX126" s="64"/>
      <c r="AY126" s="627"/>
      <c r="AZ126" s="74"/>
      <c r="BA126" s="32"/>
      <c r="BB126" s="32"/>
      <c r="BC126" s="32"/>
      <c r="BD126" s="32"/>
      <c r="BE126" s="32"/>
      <c r="BF126" s="32"/>
      <c r="BG126" s="32"/>
      <c r="BH126" s="32"/>
      <c r="BI126" s="32"/>
      <c r="BJ126" s="32"/>
      <c r="BK126" s="32"/>
      <c r="BL126" s="32"/>
    </row>
    <row r="127" spans="1:64" s="33" customFormat="1">
      <c r="A127" s="76"/>
      <c r="B127" s="57">
        <v>115</v>
      </c>
      <c r="C127" s="87"/>
      <c r="D127" s="58"/>
      <c r="E127" s="77"/>
      <c r="F127" s="620"/>
      <c r="G127" s="620"/>
      <c r="H127" s="61"/>
      <c r="I127" s="62"/>
      <c r="J127" s="61"/>
      <c r="K127" s="622" t="str">
        <f t="shared" si="3"/>
        <v/>
      </c>
      <c r="L127" s="622" t="str">
        <f>IF($G127="","",IF(OR('２.全体概要'!$C$15=1,'２.全体概要'!$C$15=2),INDEX($BG$15,MATCH($G127,$BF$15,-1)),IF('２.全体概要'!$C$15=3,INDEX($BG$14,MATCH($G127,$BF$14,-1)),INDEX($BG$13,MATCH($G127,$BF$13,-1)))))</f>
        <v/>
      </c>
      <c r="M127" s="622" t="str">
        <f t="shared" si="4"/>
        <v/>
      </c>
      <c r="N127" s="623">
        <f t="shared" si="5"/>
        <v>0</v>
      </c>
      <c r="O127" s="74"/>
      <c r="P127" s="61"/>
      <c r="Q127" s="56"/>
      <c r="R127" s="72"/>
      <c r="S127" s="56"/>
      <c r="T127" s="56"/>
      <c r="U127" s="74"/>
      <c r="V127" s="61"/>
      <c r="W127" s="56"/>
      <c r="X127" s="72"/>
      <c r="Y127" s="56"/>
      <c r="Z127" s="56"/>
      <c r="AA127" s="74"/>
      <c r="AB127" s="61"/>
      <c r="AC127" s="74"/>
      <c r="AD127" s="61"/>
      <c r="AE127" s="74"/>
      <c r="AF127" s="61"/>
      <c r="AG127" s="74"/>
      <c r="AH127" s="61"/>
      <c r="AI127" s="74"/>
      <c r="AJ127" s="61"/>
      <c r="AK127" s="74"/>
      <c r="AL127" s="64"/>
      <c r="AM127" s="74"/>
      <c r="AN127" s="64"/>
      <c r="AO127" s="74"/>
      <c r="AP127" s="66"/>
      <c r="AQ127" s="74"/>
      <c r="AR127" s="61"/>
      <c r="AS127" s="275"/>
      <c r="AT127" s="74"/>
      <c r="AU127" s="61"/>
      <c r="AV127" s="626" t="str">
        <f>IF(AU127="","",IF(AU127="A",'１０.パネルラジエーター設備費用算出シート'!$G$13,IF(AU127="B",'１０.パネルラジエーター設備費用算出シート'!$N$13,IF(AU127="C",'１０.パネルラジエーター設備費用算出シート'!$G$23,IF(AU127="D",'１０.パネルラジエーター設備費用算出シート'!$N$23,IF(AU127="E",'１０.パネルラジエーター設備費用算出シート'!$G$33,IF(AU127="F",'１０.パネルラジエーター設備費用算出シート'!$N$33,IF(AU127="G",'１０.パネルラジエーター設備費用算出シート'!$G$43,IF(AU127="H",'１０.パネルラジエーター設備費用算出シート'!$N$43,IF(AU127="I",'１０.パネルラジエーター設備費用算出シート'!$G$54,'１０.パネルラジエーター設備費用算出シート'!$N$54))))))))))</f>
        <v/>
      </c>
      <c r="AW127" s="74"/>
      <c r="AX127" s="64"/>
      <c r="AY127" s="627"/>
      <c r="AZ127" s="74"/>
      <c r="BA127" s="32"/>
      <c r="BB127" s="32"/>
      <c r="BC127" s="32"/>
      <c r="BD127" s="32"/>
      <c r="BE127" s="32"/>
      <c r="BF127" s="32"/>
      <c r="BG127" s="32"/>
      <c r="BH127" s="32"/>
      <c r="BI127" s="32"/>
      <c r="BJ127" s="32"/>
      <c r="BK127" s="32"/>
      <c r="BL127" s="32"/>
    </row>
    <row r="128" spans="1:64" s="33" customFormat="1">
      <c r="A128" s="76"/>
      <c r="B128" s="57">
        <v>116</v>
      </c>
      <c r="C128" s="87"/>
      <c r="D128" s="58"/>
      <c r="E128" s="77"/>
      <c r="F128" s="620"/>
      <c r="G128" s="620"/>
      <c r="H128" s="61"/>
      <c r="I128" s="62"/>
      <c r="J128" s="61"/>
      <c r="K128" s="622" t="str">
        <f t="shared" si="3"/>
        <v/>
      </c>
      <c r="L128" s="622" t="str">
        <f>IF($G128="","",IF(OR('２.全体概要'!$C$15=1,'２.全体概要'!$C$15=2),INDEX($BG$15,MATCH($G128,$BF$15,-1)),IF('２.全体概要'!$C$15=3,INDEX($BG$14,MATCH($G128,$BF$14,-1)),INDEX($BG$13,MATCH($G128,$BF$13,-1)))))</f>
        <v/>
      </c>
      <c r="M128" s="622" t="str">
        <f t="shared" si="4"/>
        <v/>
      </c>
      <c r="N128" s="623">
        <f t="shared" si="5"/>
        <v>0</v>
      </c>
      <c r="O128" s="74"/>
      <c r="P128" s="61"/>
      <c r="Q128" s="56"/>
      <c r="R128" s="72"/>
      <c r="S128" s="56"/>
      <c r="T128" s="56"/>
      <c r="U128" s="74"/>
      <c r="V128" s="61"/>
      <c r="W128" s="56"/>
      <c r="X128" s="72"/>
      <c r="Y128" s="56"/>
      <c r="Z128" s="56"/>
      <c r="AA128" s="74"/>
      <c r="AB128" s="61"/>
      <c r="AC128" s="74"/>
      <c r="AD128" s="61"/>
      <c r="AE128" s="74"/>
      <c r="AF128" s="61"/>
      <c r="AG128" s="74"/>
      <c r="AH128" s="61"/>
      <c r="AI128" s="74"/>
      <c r="AJ128" s="61"/>
      <c r="AK128" s="74"/>
      <c r="AL128" s="64"/>
      <c r="AM128" s="74"/>
      <c r="AN128" s="64"/>
      <c r="AO128" s="74"/>
      <c r="AP128" s="66"/>
      <c r="AQ128" s="74"/>
      <c r="AR128" s="61"/>
      <c r="AS128" s="275"/>
      <c r="AT128" s="74"/>
      <c r="AU128" s="61"/>
      <c r="AV128" s="626" t="str">
        <f>IF(AU128="","",IF(AU128="A",'１０.パネルラジエーター設備費用算出シート'!$G$13,IF(AU128="B",'１０.パネルラジエーター設備費用算出シート'!$N$13,IF(AU128="C",'１０.パネルラジエーター設備費用算出シート'!$G$23,IF(AU128="D",'１０.パネルラジエーター設備費用算出シート'!$N$23,IF(AU128="E",'１０.パネルラジエーター設備費用算出シート'!$G$33,IF(AU128="F",'１０.パネルラジエーター設備費用算出シート'!$N$33,IF(AU128="G",'１０.パネルラジエーター設備費用算出シート'!$G$43,IF(AU128="H",'１０.パネルラジエーター設備費用算出シート'!$N$43,IF(AU128="I",'１０.パネルラジエーター設備費用算出シート'!$G$54,'１０.パネルラジエーター設備費用算出シート'!$N$54))))))))))</f>
        <v/>
      </c>
      <c r="AW128" s="74"/>
      <c r="AX128" s="64"/>
      <c r="AY128" s="627"/>
      <c r="AZ128" s="74"/>
      <c r="BA128" s="32"/>
      <c r="BB128" s="32"/>
      <c r="BC128" s="32"/>
      <c r="BD128" s="32"/>
      <c r="BE128" s="32"/>
      <c r="BF128" s="32"/>
      <c r="BG128" s="32"/>
      <c r="BH128" s="32"/>
      <c r="BI128" s="32"/>
      <c r="BJ128" s="32"/>
      <c r="BK128" s="32"/>
      <c r="BL128" s="32"/>
    </row>
    <row r="129" spans="1:64" s="33" customFormat="1">
      <c r="A129" s="76"/>
      <c r="B129" s="57">
        <v>117</v>
      </c>
      <c r="C129" s="87"/>
      <c r="D129" s="58"/>
      <c r="E129" s="77"/>
      <c r="F129" s="620"/>
      <c r="G129" s="620"/>
      <c r="H129" s="61"/>
      <c r="I129" s="62"/>
      <c r="J129" s="61"/>
      <c r="K129" s="622" t="str">
        <f t="shared" si="3"/>
        <v/>
      </c>
      <c r="L129" s="622" t="str">
        <f>IF($G129="","",IF(OR('２.全体概要'!$C$15=1,'２.全体概要'!$C$15=2),INDEX($BG$15,MATCH($G129,$BF$15,-1)),IF('２.全体概要'!$C$15=3,INDEX($BG$14,MATCH($G129,$BF$14,-1)),INDEX($BG$13,MATCH($G129,$BF$13,-1)))))</f>
        <v/>
      </c>
      <c r="M129" s="622" t="str">
        <f t="shared" si="4"/>
        <v/>
      </c>
      <c r="N129" s="623">
        <f t="shared" si="5"/>
        <v>0</v>
      </c>
      <c r="O129" s="74"/>
      <c r="P129" s="61"/>
      <c r="Q129" s="56"/>
      <c r="R129" s="72"/>
      <c r="S129" s="56"/>
      <c r="T129" s="56"/>
      <c r="U129" s="74"/>
      <c r="V129" s="61"/>
      <c r="W129" s="56"/>
      <c r="X129" s="72"/>
      <c r="Y129" s="56"/>
      <c r="Z129" s="56"/>
      <c r="AA129" s="74"/>
      <c r="AB129" s="61"/>
      <c r="AC129" s="74"/>
      <c r="AD129" s="61"/>
      <c r="AE129" s="74"/>
      <c r="AF129" s="61"/>
      <c r="AG129" s="74"/>
      <c r="AH129" s="61"/>
      <c r="AI129" s="74"/>
      <c r="AJ129" s="61"/>
      <c r="AK129" s="74"/>
      <c r="AL129" s="64"/>
      <c r="AM129" s="74"/>
      <c r="AN129" s="64"/>
      <c r="AO129" s="74"/>
      <c r="AP129" s="66"/>
      <c r="AQ129" s="74"/>
      <c r="AR129" s="61"/>
      <c r="AS129" s="275"/>
      <c r="AT129" s="74"/>
      <c r="AU129" s="61"/>
      <c r="AV129" s="626" t="str">
        <f>IF(AU129="","",IF(AU129="A",'１０.パネルラジエーター設備費用算出シート'!$G$13,IF(AU129="B",'１０.パネルラジエーター設備費用算出シート'!$N$13,IF(AU129="C",'１０.パネルラジエーター設備費用算出シート'!$G$23,IF(AU129="D",'１０.パネルラジエーター設備費用算出シート'!$N$23,IF(AU129="E",'１０.パネルラジエーター設備費用算出シート'!$G$33,IF(AU129="F",'１０.パネルラジエーター設備費用算出シート'!$N$33,IF(AU129="G",'１０.パネルラジエーター設備費用算出シート'!$G$43,IF(AU129="H",'１０.パネルラジエーター設備費用算出シート'!$N$43,IF(AU129="I",'１０.パネルラジエーター設備費用算出シート'!$G$54,'１０.パネルラジエーター設備費用算出シート'!$N$54))))))))))</f>
        <v/>
      </c>
      <c r="AW129" s="74"/>
      <c r="AX129" s="64"/>
      <c r="AY129" s="627"/>
      <c r="AZ129" s="74"/>
      <c r="BA129" s="32"/>
      <c r="BB129" s="32"/>
      <c r="BC129" s="32"/>
      <c r="BD129" s="32"/>
      <c r="BE129" s="32"/>
      <c r="BF129" s="32"/>
      <c r="BG129" s="32"/>
      <c r="BH129" s="32"/>
      <c r="BI129" s="32"/>
      <c r="BJ129" s="32"/>
      <c r="BK129" s="32"/>
      <c r="BL129" s="32"/>
    </row>
    <row r="130" spans="1:64" s="33" customFormat="1">
      <c r="A130" s="76"/>
      <c r="B130" s="57">
        <v>118</v>
      </c>
      <c r="C130" s="87"/>
      <c r="D130" s="58"/>
      <c r="E130" s="77"/>
      <c r="F130" s="620"/>
      <c r="G130" s="620"/>
      <c r="H130" s="61"/>
      <c r="I130" s="62"/>
      <c r="J130" s="61"/>
      <c r="K130" s="622" t="str">
        <f t="shared" si="3"/>
        <v/>
      </c>
      <c r="L130" s="622" t="str">
        <f>IF($G130="","",IF(OR('２.全体概要'!$C$15=1,'２.全体概要'!$C$15=2),INDEX($BG$15,MATCH($G130,$BF$15,-1)),IF('２.全体概要'!$C$15=3,INDEX($BG$14,MATCH($G130,$BF$14,-1)),INDEX($BG$13,MATCH($G130,$BF$13,-1)))))</f>
        <v/>
      </c>
      <c r="M130" s="622" t="str">
        <f t="shared" si="4"/>
        <v/>
      </c>
      <c r="N130" s="623">
        <f t="shared" si="5"/>
        <v>0</v>
      </c>
      <c r="O130" s="74"/>
      <c r="P130" s="61"/>
      <c r="Q130" s="56"/>
      <c r="R130" s="72"/>
      <c r="S130" s="56"/>
      <c r="T130" s="56"/>
      <c r="U130" s="74"/>
      <c r="V130" s="61"/>
      <c r="W130" s="56"/>
      <c r="X130" s="72"/>
      <c r="Y130" s="56"/>
      <c r="Z130" s="56"/>
      <c r="AA130" s="74"/>
      <c r="AB130" s="61"/>
      <c r="AC130" s="74"/>
      <c r="AD130" s="61"/>
      <c r="AE130" s="74"/>
      <c r="AF130" s="61"/>
      <c r="AG130" s="74"/>
      <c r="AH130" s="61"/>
      <c r="AI130" s="74"/>
      <c r="AJ130" s="61"/>
      <c r="AK130" s="74"/>
      <c r="AL130" s="64"/>
      <c r="AM130" s="74"/>
      <c r="AN130" s="64"/>
      <c r="AO130" s="74"/>
      <c r="AP130" s="66"/>
      <c r="AQ130" s="74"/>
      <c r="AR130" s="61"/>
      <c r="AS130" s="275"/>
      <c r="AT130" s="74"/>
      <c r="AU130" s="61"/>
      <c r="AV130" s="626" t="str">
        <f>IF(AU130="","",IF(AU130="A",'１０.パネルラジエーター設備費用算出シート'!$G$13,IF(AU130="B",'１０.パネルラジエーター設備費用算出シート'!$N$13,IF(AU130="C",'１０.パネルラジエーター設備費用算出シート'!$G$23,IF(AU130="D",'１０.パネルラジエーター設備費用算出シート'!$N$23,IF(AU130="E",'１０.パネルラジエーター設備費用算出シート'!$G$33,IF(AU130="F",'１０.パネルラジエーター設備費用算出シート'!$N$33,IF(AU130="G",'１０.パネルラジエーター設備費用算出シート'!$G$43,IF(AU130="H",'１０.パネルラジエーター設備費用算出シート'!$N$43,IF(AU130="I",'１０.パネルラジエーター設備費用算出シート'!$G$54,'１０.パネルラジエーター設備費用算出シート'!$N$54))))))))))</f>
        <v/>
      </c>
      <c r="AW130" s="74"/>
      <c r="AX130" s="64"/>
      <c r="AY130" s="627"/>
      <c r="AZ130" s="74"/>
      <c r="BA130" s="32"/>
      <c r="BB130" s="32"/>
      <c r="BC130" s="32"/>
      <c r="BD130" s="32"/>
      <c r="BE130" s="32"/>
      <c r="BF130" s="32"/>
      <c r="BG130" s="32"/>
      <c r="BH130" s="32"/>
      <c r="BI130" s="32"/>
      <c r="BJ130" s="32"/>
      <c r="BK130" s="32"/>
      <c r="BL130" s="32"/>
    </row>
    <row r="131" spans="1:64" s="33" customFormat="1">
      <c r="A131" s="76"/>
      <c r="B131" s="57">
        <v>119</v>
      </c>
      <c r="C131" s="87"/>
      <c r="D131" s="58"/>
      <c r="E131" s="77"/>
      <c r="F131" s="620"/>
      <c r="G131" s="620"/>
      <c r="H131" s="61"/>
      <c r="I131" s="62"/>
      <c r="J131" s="61"/>
      <c r="K131" s="622" t="str">
        <f t="shared" si="3"/>
        <v/>
      </c>
      <c r="L131" s="622" t="str">
        <f>IF($G131="","",IF(OR('２.全体概要'!$C$15=1,'２.全体概要'!$C$15=2),INDEX($BG$15,MATCH($G131,$BF$15,-1)),IF('２.全体概要'!$C$15=3,INDEX($BG$14,MATCH($G131,$BF$14,-1)),INDEX($BG$13,MATCH($G131,$BF$13,-1)))))</f>
        <v/>
      </c>
      <c r="M131" s="622" t="str">
        <f t="shared" si="4"/>
        <v/>
      </c>
      <c r="N131" s="623">
        <f t="shared" si="5"/>
        <v>0</v>
      </c>
      <c r="O131" s="74"/>
      <c r="P131" s="61"/>
      <c r="Q131" s="56"/>
      <c r="R131" s="72"/>
      <c r="S131" s="56"/>
      <c r="T131" s="56"/>
      <c r="U131" s="74"/>
      <c r="V131" s="61"/>
      <c r="W131" s="56"/>
      <c r="X131" s="72"/>
      <c r="Y131" s="56"/>
      <c r="Z131" s="56"/>
      <c r="AA131" s="74"/>
      <c r="AB131" s="61"/>
      <c r="AC131" s="74"/>
      <c r="AD131" s="61"/>
      <c r="AE131" s="74"/>
      <c r="AF131" s="61"/>
      <c r="AG131" s="74"/>
      <c r="AH131" s="61"/>
      <c r="AI131" s="74"/>
      <c r="AJ131" s="61"/>
      <c r="AK131" s="74"/>
      <c r="AL131" s="64"/>
      <c r="AM131" s="74"/>
      <c r="AN131" s="64"/>
      <c r="AO131" s="74"/>
      <c r="AP131" s="66"/>
      <c r="AQ131" s="74"/>
      <c r="AR131" s="61"/>
      <c r="AS131" s="275"/>
      <c r="AT131" s="74"/>
      <c r="AU131" s="61"/>
      <c r="AV131" s="626" t="str">
        <f>IF(AU131="","",IF(AU131="A",'１０.パネルラジエーター設備費用算出シート'!$G$13,IF(AU131="B",'１０.パネルラジエーター設備費用算出シート'!$N$13,IF(AU131="C",'１０.パネルラジエーター設備費用算出シート'!$G$23,IF(AU131="D",'１０.パネルラジエーター設備費用算出シート'!$N$23,IF(AU131="E",'１０.パネルラジエーター設備費用算出シート'!$G$33,IF(AU131="F",'１０.パネルラジエーター設備費用算出シート'!$N$33,IF(AU131="G",'１０.パネルラジエーター設備費用算出シート'!$G$43,IF(AU131="H",'１０.パネルラジエーター設備費用算出シート'!$N$43,IF(AU131="I",'１０.パネルラジエーター設備費用算出シート'!$G$54,'１０.パネルラジエーター設備費用算出シート'!$N$54))))))))))</f>
        <v/>
      </c>
      <c r="AW131" s="74"/>
      <c r="AX131" s="64"/>
      <c r="AY131" s="627"/>
      <c r="AZ131" s="74"/>
      <c r="BA131" s="32"/>
      <c r="BB131" s="32"/>
      <c r="BC131" s="32"/>
      <c r="BD131" s="32"/>
      <c r="BE131" s="32"/>
      <c r="BF131" s="32"/>
      <c r="BG131" s="32"/>
      <c r="BH131" s="32"/>
      <c r="BI131" s="32"/>
      <c r="BJ131" s="32"/>
      <c r="BK131" s="32"/>
      <c r="BL131" s="32"/>
    </row>
    <row r="132" spans="1:64" s="33" customFormat="1">
      <c r="A132" s="76"/>
      <c r="B132" s="57">
        <v>120</v>
      </c>
      <c r="C132" s="87"/>
      <c r="D132" s="58"/>
      <c r="E132" s="77"/>
      <c r="F132" s="620"/>
      <c r="G132" s="620"/>
      <c r="H132" s="61"/>
      <c r="I132" s="62"/>
      <c r="J132" s="61"/>
      <c r="K132" s="622" t="str">
        <f t="shared" si="3"/>
        <v/>
      </c>
      <c r="L132" s="622" t="str">
        <f>IF($G132="","",IF(OR('２.全体概要'!$C$15=1,'２.全体概要'!$C$15=2),INDEX($BG$15,MATCH($G132,$BF$15,-1)),IF('２.全体概要'!$C$15=3,INDEX($BG$14,MATCH($G132,$BF$14,-1)),INDEX($BG$13,MATCH($G132,$BF$13,-1)))))</f>
        <v/>
      </c>
      <c r="M132" s="622" t="str">
        <f t="shared" si="4"/>
        <v/>
      </c>
      <c r="N132" s="623">
        <f t="shared" si="5"/>
        <v>0</v>
      </c>
      <c r="O132" s="74"/>
      <c r="P132" s="61"/>
      <c r="Q132" s="56"/>
      <c r="R132" s="72"/>
      <c r="S132" s="56"/>
      <c r="T132" s="56"/>
      <c r="U132" s="74"/>
      <c r="V132" s="61"/>
      <c r="W132" s="56"/>
      <c r="X132" s="72"/>
      <c r="Y132" s="56"/>
      <c r="Z132" s="56"/>
      <c r="AA132" s="74"/>
      <c r="AB132" s="61"/>
      <c r="AC132" s="74"/>
      <c r="AD132" s="61"/>
      <c r="AE132" s="74"/>
      <c r="AF132" s="61"/>
      <c r="AG132" s="74"/>
      <c r="AH132" s="61"/>
      <c r="AI132" s="74"/>
      <c r="AJ132" s="61"/>
      <c r="AK132" s="74"/>
      <c r="AL132" s="64"/>
      <c r="AM132" s="74"/>
      <c r="AN132" s="64"/>
      <c r="AO132" s="74"/>
      <c r="AP132" s="66"/>
      <c r="AQ132" s="74"/>
      <c r="AR132" s="61"/>
      <c r="AS132" s="275"/>
      <c r="AT132" s="74"/>
      <c r="AU132" s="61"/>
      <c r="AV132" s="626" t="str">
        <f>IF(AU132="","",IF(AU132="A",'１０.パネルラジエーター設備費用算出シート'!$G$13,IF(AU132="B",'１０.パネルラジエーター設備費用算出シート'!$N$13,IF(AU132="C",'１０.パネルラジエーター設備費用算出シート'!$G$23,IF(AU132="D",'１０.パネルラジエーター設備費用算出シート'!$N$23,IF(AU132="E",'１０.パネルラジエーター設備費用算出シート'!$G$33,IF(AU132="F",'１０.パネルラジエーター設備費用算出シート'!$N$33,IF(AU132="G",'１０.パネルラジエーター設備費用算出シート'!$G$43,IF(AU132="H",'１０.パネルラジエーター設備費用算出シート'!$N$43,IF(AU132="I",'１０.パネルラジエーター設備費用算出シート'!$G$54,'１０.パネルラジエーター設備費用算出シート'!$N$54))))))))))</f>
        <v/>
      </c>
      <c r="AW132" s="74"/>
      <c r="AX132" s="64"/>
      <c r="AY132" s="627"/>
      <c r="AZ132" s="74"/>
      <c r="BA132" s="32"/>
      <c r="BB132" s="32"/>
      <c r="BC132" s="32"/>
      <c r="BD132" s="32"/>
      <c r="BE132" s="32"/>
      <c r="BF132" s="32"/>
      <c r="BG132" s="32"/>
      <c r="BH132" s="32"/>
      <c r="BI132" s="32"/>
      <c r="BJ132" s="32"/>
      <c r="BK132" s="32"/>
      <c r="BL132" s="32"/>
    </row>
    <row r="133" spans="1:64" s="33" customFormat="1">
      <c r="A133" s="76"/>
      <c r="B133" s="57">
        <v>121</v>
      </c>
      <c r="C133" s="87"/>
      <c r="D133" s="58"/>
      <c r="E133" s="77"/>
      <c r="F133" s="620"/>
      <c r="G133" s="620"/>
      <c r="H133" s="61"/>
      <c r="I133" s="62"/>
      <c r="J133" s="61"/>
      <c r="K133" s="622" t="str">
        <f t="shared" si="3"/>
        <v/>
      </c>
      <c r="L133" s="622" t="str">
        <f>IF($G133="","",IF(OR('２.全体概要'!$C$15=1,'２.全体概要'!$C$15=2),INDEX($BG$15,MATCH($G133,$BF$15,-1)),IF('２.全体概要'!$C$15=3,INDEX($BG$14,MATCH($G133,$BF$14,-1)),INDEX($BG$13,MATCH($G133,$BF$13,-1)))))</f>
        <v/>
      </c>
      <c r="M133" s="622" t="str">
        <f t="shared" si="4"/>
        <v/>
      </c>
      <c r="N133" s="623">
        <f t="shared" si="5"/>
        <v>0</v>
      </c>
      <c r="O133" s="74"/>
      <c r="P133" s="61"/>
      <c r="Q133" s="56"/>
      <c r="R133" s="72"/>
      <c r="S133" s="56"/>
      <c r="T133" s="56"/>
      <c r="U133" s="74"/>
      <c r="V133" s="61"/>
      <c r="W133" s="56"/>
      <c r="X133" s="72"/>
      <c r="Y133" s="56"/>
      <c r="Z133" s="56"/>
      <c r="AA133" s="74"/>
      <c r="AB133" s="61"/>
      <c r="AC133" s="74"/>
      <c r="AD133" s="61"/>
      <c r="AE133" s="74"/>
      <c r="AF133" s="61"/>
      <c r="AG133" s="74"/>
      <c r="AH133" s="61"/>
      <c r="AI133" s="74"/>
      <c r="AJ133" s="61"/>
      <c r="AK133" s="74"/>
      <c r="AL133" s="64"/>
      <c r="AM133" s="74"/>
      <c r="AN133" s="64"/>
      <c r="AO133" s="74"/>
      <c r="AP133" s="66"/>
      <c r="AQ133" s="74"/>
      <c r="AR133" s="61"/>
      <c r="AS133" s="275"/>
      <c r="AT133" s="74"/>
      <c r="AU133" s="61"/>
      <c r="AV133" s="626" t="str">
        <f>IF(AU133="","",IF(AU133="A",'１０.パネルラジエーター設備費用算出シート'!$G$13,IF(AU133="B",'１０.パネルラジエーター設備費用算出シート'!$N$13,IF(AU133="C",'１０.パネルラジエーター設備費用算出シート'!$G$23,IF(AU133="D",'１０.パネルラジエーター設備費用算出シート'!$N$23,IF(AU133="E",'１０.パネルラジエーター設備費用算出シート'!$G$33,IF(AU133="F",'１０.パネルラジエーター設備費用算出シート'!$N$33,IF(AU133="G",'１０.パネルラジエーター設備費用算出シート'!$G$43,IF(AU133="H",'１０.パネルラジエーター設備費用算出シート'!$N$43,IF(AU133="I",'１０.パネルラジエーター設備費用算出シート'!$G$54,'１０.パネルラジエーター設備費用算出シート'!$N$54))))))))))</f>
        <v/>
      </c>
      <c r="AW133" s="74"/>
      <c r="AX133" s="64"/>
      <c r="AY133" s="627"/>
      <c r="AZ133" s="74"/>
      <c r="BA133" s="32"/>
      <c r="BB133" s="32"/>
      <c r="BC133" s="32"/>
      <c r="BD133" s="32"/>
      <c r="BE133" s="32"/>
      <c r="BF133" s="32"/>
      <c r="BG133" s="32"/>
      <c r="BH133" s="32"/>
      <c r="BI133" s="32"/>
      <c r="BJ133" s="32"/>
      <c r="BK133" s="32"/>
      <c r="BL133" s="32"/>
    </row>
    <row r="134" spans="1:64" s="33" customFormat="1">
      <c r="A134" s="76"/>
      <c r="B134" s="57">
        <v>122</v>
      </c>
      <c r="C134" s="87"/>
      <c r="D134" s="58"/>
      <c r="E134" s="77"/>
      <c r="F134" s="620"/>
      <c r="G134" s="620"/>
      <c r="H134" s="61"/>
      <c r="I134" s="62"/>
      <c r="J134" s="61"/>
      <c r="K134" s="622" t="str">
        <f t="shared" si="3"/>
        <v/>
      </c>
      <c r="L134" s="622" t="str">
        <f>IF($G134="","",IF(OR('２.全体概要'!$C$15=1,'２.全体概要'!$C$15=2),INDEX($BG$15,MATCH($G134,$BF$15,-1)),IF('２.全体概要'!$C$15=3,INDEX($BG$14,MATCH($G134,$BF$14,-1)),INDEX($BG$13,MATCH($G134,$BF$13,-1)))))</f>
        <v/>
      </c>
      <c r="M134" s="622" t="str">
        <f t="shared" si="4"/>
        <v/>
      </c>
      <c r="N134" s="623">
        <f t="shared" si="5"/>
        <v>0</v>
      </c>
      <c r="O134" s="74"/>
      <c r="P134" s="61"/>
      <c r="Q134" s="56"/>
      <c r="R134" s="72"/>
      <c r="S134" s="56"/>
      <c r="T134" s="56"/>
      <c r="U134" s="74"/>
      <c r="V134" s="61"/>
      <c r="W134" s="56"/>
      <c r="X134" s="72"/>
      <c r="Y134" s="56"/>
      <c r="Z134" s="56"/>
      <c r="AA134" s="74"/>
      <c r="AB134" s="61"/>
      <c r="AC134" s="74"/>
      <c r="AD134" s="61"/>
      <c r="AE134" s="74"/>
      <c r="AF134" s="61"/>
      <c r="AG134" s="74"/>
      <c r="AH134" s="61"/>
      <c r="AI134" s="74"/>
      <c r="AJ134" s="61"/>
      <c r="AK134" s="74"/>
      <c r="AL134" s="64"/>
      <c r="AM134" s="74"/>
      <c r="AN134" s="64"/>
      <c r="AO134" s="74"/>
      <c r="AP134" s="66"/>
      <c r="AQ134" s="74"/>
      <c r="AR134" s="61"/>
      <c r="AS134" s="275"/>
      <c r="AT134" s="74"/>
      <c r="AU134" s="61"/>
      <c r="AV134" s="626" t="str">
        <f>IF(AU134="","",IF(AU134="A",'１０.パネルラジエーター設備費用算出シート'!$G$13,IF(AU134="B",'１０.パネルラジエーター設備費用算出シート'!$N$13,IF(AU134="C",'１０.パネルラジエーター設備費用算出シート'!$G$23,IF(AU134="D",'１０.パネルラジエーター設備費用算出シート'!$N$23,IF(AU134="E",'１０.パネルラジエーター設備費用算出シート'!$G$33,IF(AU134="F",'１０.パネルラジエーター設備費用算出シート'!$N$33,IF(AU134="G",'１０.パネルラジエーター設備費用算出シート'!$G$43,IF(AU134="H",'１０.パネルラジエーター設備費用算出シート'!$N$43,IF(AU134="I",'１０.パネルラジエーター設備費用算出シート'!$G$54,'１０.パネルラジエーター設備費用算出シート'!$N$54))))))))))</f>
        <v/>
      </c>
      <c r="AW134" s="74"/>
      <c r="AX134" s="64"/>
      <c r="AY134" s="627"/>
      <c r="AZ134" s="74"/>
      <c r="BA134" s="32"/>
      <c r="BB134" s="32"/>
      <c r="BC134" s="32"/>
      <c r="BD134" s="32"/>
      <c r="BE134" s="32"/>
      <c r="BF134" s="32"/>
      <c r="BG134" s="32"/>
      <c r="BH134" s="32"/>
      <c r="BI134" s="32"/>
      <c r="BJ134" s="32"/>
      <c r="BK134" s="32"/>
      <c r="BL134" s="32"/>
    </row>
    <row r="135" spans="1:64" s="33" customFormat="1">
      <c r="A135" s="76"/>
      <c r="B135" s="57">
        <v>123</v>
      </c>
      <c r="C135" s="87"/>
      <c r="D135" s="58"/>
      <c r="E135" s="77"/>
      <c r="F135" s="620"/>
      <c r="G135" s="620"/>
      <c r="H135" s="61"/>
      <c r="I135" s="62"/>
      <c r="J135" s="61"/>
      <c r="K135" s="622" t="str">
        <f t="shared" si="3"/>
        <v/>
      </c>
      <c r="L135" s="622" t="str">
        <f>IF($G135="","",IF(OR('２.全体概要'!$C$15=1,'２.全体概要'!$C$15=2),INDEX($BG$15,MATCH($G135,$BF$15,-1)),IF('２.全体概要'!$C$15=3,INDEX($BG$14,MATCH($G135,$BF$14,-1)),INDEX($BG$13,MATCH($G135,$BF$13,-1)))))</f>
        <v/>
      </c>
      <c r="M135" s="622" t="str">
        <f t="shared" si="4"/>
        <v/>
      </c>
      <c r="N135" s="623">
        <f t="shared" si="5"/>
        <v>0</v>
      </c>
      <c r="O135" s="74"/>
      <c r="P135" s="61"/>
      <c r="Q135" s="56"/>
      <c r="R135" s="72"/>
      <c r="S135" s="56"/>
      <c r="T135" s="56"/>
      <c r="U135" s="74"/>
      <c r="V135" s="61"/>
      <c r="W135" s="56"/>
      <c r="X135" s="72"/>
      <c r="Y135" s="56"/>
      <c r="Z135" s="56"/>
      <c r="AA135" s="74"/>
      <c r="AB135" s="61"/>
      <c r="AC135" s="74"/>
      <c r="AD135" s="61"/>
      <c r="AE135" s="74"/>
      <c r="AF135" s="61"/>
      <c r="AG135" s="74"/>
      <c r="AH135" s="61"/>
      <c r="AI135" s="74"/>
      <c r="AJ135" s="61"/>
      <c r="AK135" s="74"/>
      <c r="AL135" s="64"/>
      <c r="AM135" s="74"/>
      <c r="AN135" s="64"/>
      <c r="AO135" s="74"/>
      <c r="AP135" s="66"/>
      <c r="AQ135" s="74"/>
      <c r="AR135" s="61"/>
      <c r="AS135" s="275"/>
      <c r="AT135" s="74"/>
      <c r="AU135" s="61"/>
      <c r="AV135" s="626" t="str">
        <f>IF(AU135="","",IF(AU135="A",'１０.パネルラジエーター設備費用算出シート'!$G$13,IF(AU135="B",'１０.パネルラジエーター設備費用算出シート'!$N$13,IF(AU135="C",'１０.パネルラジエーター設備費用算出シート'!$G$23,IF(AU135="D",'１０.パネルラジエーター設備費用算出シート'!$N$23,IF(AU135="E",'１０.パネルラジエーター設備費用算出シート'!$G$33,IF(AU135="F",'１０.パネルラジエーター設備費用算出シート'!$N$33,IF(AU135="G",'１０.パネルラジエーター設備費用算出シート'!$G$43,IF(AU135="H",'１０.パネルラジエーター設備費用算出シート'!$N$43,IF(AU135="I",'１０.パネルラジエーター設備費用算出シート'!$G$54,'１０.パネルラジエーター設備費用算出シート'!$N$54))))))))))</f>
        <v/>
      </c>
      <c r="AW135" s="74"/>
      <c r="AX135" s="64"/>
      <c r="AY135" s="627"/>
      <c r="AZ135" s="74"/>
      <c r="BA135" s="32"/>
      <c r="BB135" s="32"/>
      <c r="BC135" s="32"/>
      <c r="BD135" s="32"/>
      <c r="BE135" s="32"/>
      <c r="BF135" s="32"/>
      <c r="BG135" s="32"/>
      <c r="BH135" s="32"/>
      <c r="BI135" s="32"/>
      <c r="BJ135" s="32"/>
      <c r="BK135" s="32"/>
      <c r="BL135" s="32"/>
    </row>
    <row r="136" spans="1:64" s="33" customFormat="1">
      <c r="A136" s="76"/>
      <c r="B136" s="57">
        <v>124</v>
      </c>
      <c r="C136" s="87"/>
      <c r="D136" s="58"/>
      <c r="E136" s="77"/>
      <c r="F136" s="620"/>
      <c r="G136" s="620"/>
      <c r="H136" s="61"/>
      <c r="I136" s="62"/>
      <c r="J136" s="61"/>
      <c r="K136" s="622" t="str">
        <f t="shared" si="3"/>
        <v/>
      </c>
      <c r="L136" s="622" t="str">
        <f>IF($G136="","",IF(OR('２.全体概要'!$C$15=1,'２.全体概要'!$C$15=2),INDEX($BG$15,MATCH($G136,$BF$15,-1)),IF('２.全体概要'!$C$15=3,INDEX($BG$14,MATCH($G136,$BF$14,-1)),INDEX($BG$13,MATCH($G136,$BF$13,-1)))))</f>
        <v/>
      </c>
      <c r="M136" s="622" t="str">
        <f t="shared" si="4"/>
        <v/>
      </c>
      <c r="N136" s="623">
        <f t="shared" si="5"/>
        <v>0</v>
      </c>
      <c r="O136" s="74"/>
      <c r="P136" s="61"/>
      <c r="Q136" s="56"/>
      <c r="R136" s="72"/>
      <c r="S136" s="56"/>
      <c r="T136" s="56"/>
      <c r="U136" s="74"/>
      <c r="V136" s="61"/>
      <c r="W136" s="56"/>
      <c r="X136" s="72"/>
      <c r="Y136" s="56"/>
      <c r="Z136" s="56"/>
      <c r="AA136" s="74"/>
      <c r="AB136" s="61"/>
      <c r="AC136" s="74"/>
      <c r="AD136" s="61"/>
      <c r="AE136" s="74"/>
      <c r="AF136" s="61"/>
      <c r="AG136" s="74"/>
      <c r="AH136" s="61"/>
      <c r="AI136" s="74"/>
      <c r="AJ136" s="61"/>
      <c r="AK136" s="74"/>
      <c r="AL136" s="64"/>
      <c r="AM136" s="74"/>
      <c r="AN136" s="64"/>
      <c r="AO136" s="74"/>
      <c r="AP136" s="66"/>
      <c r="AQ136" s="74"/>
      <c r="AR136" s="61"/>
      <c r="AS136" s="275"/>
      <c r="AT136" s="74"/>
      <c r="AU136" s="61"/>
      <c r="AV136" s="626" t="str">
        <f>IF(AU136="","",IF(AU136="A",'１０.パネルラジエーター設備費用算出シート'!$G$13,IF(AU136="B",'１０.パネルラジエーター設備費用算出シート'!$N$13,IF(AU136="C",'１０.パネルラジエーター設備費用算出シート'!$G$23,IF(AU136="D",'１０.パネルラジエーター設備費用算出シート'!$N$23,IF(AU136="E",'１０.パネルラジエーター設備費用算出シート'!$G$33,IF(AU136="F",'１０.パネルラジエーター設備費用算出シート'!$N$33,IF(AU136="G",'１０.パネルラジエーター設備費用算出シート'!$G$43,IF(AU136="H",'１０.パネルラジエーター設備費用算出シート'!$N$43,IF(AU136="I",'１０.パネルラジエーター設備費用算出シート'!$G$54,'１０.パネルラジエーター設備費用算出シート'!$N$54))))))))))</f>
        <v/>
      </c>
      <c r="AW136" s="74"/>
      <c r="AX136" s="64"/>
      <c r="AY136" s="627"/>
      <c r="AZ136" s="74"/>
      <c r="BA136" s="32"/>
      <c r="BB136" s="32"/>
      <c r="BC136" s="32"/>
      <c r="BD136" s="32"/>
      <c r="BE136" s="32"/>
      <c r="BF136" s="32"/>
      <c r="BG136" s="32"/>
      <c r="BH136" s="32"/>
      <c r="BI136" s="32"/>
      <c r="BJ136" s="32"/>
      <c r="BK136" s="32"/>
      <c r="BL136" s="32"/>
    </row>
    <row r="137" spans="1:64" s="33" customFormat="1">
      <c r="A137" s="76"/>
      <c r="B137" s="57">
        <v>125</v>
      </c>
      <c r="C137" s="87"/>
      <c r="D137" s="58"/>
      <c r="E137" s="77"/>
      <c r="F137" s="620"/>
      <c r="G137" s="620"/>
      <c r="H137" s="61"/>
      <c r="I137" s="62"/>
      <c r="J137" s="61"/>
      <c r="K137" s="622" t="str">
        <f t="shared" si="3"/>
        <v/>
      </c>
      <c r="L137" s="622" t="str">
        <f>IF($G137="","",IF(OR('２.全体概要'!$C$15=1,'２.全体概要'!$C$15=2),INDEX($BG$15,MATCH($G137,$BF$15,-1)),IF('２.全体概要'!$C$15=3,INDEX($BG$14,MATCH($G137,$BF$14,-1)),INDEX($BG$13,MATCH($G137,$BF$13,-1)))))</f>
        <v/>
      </c>
      <c r="M137" s="622" t="str">
        <f t="shared" si="4"/>
        <v/>
      </c>
      <c r="N137" s="623">
        <f t="shared" si="5"/>
        <v>0</v>
      </c>
      <c r="O137" s="74"/>
      <c r="P137" s="61"/>
      <c r="Q137" s="56"/>
      <c r="R137" s="72"/>
      <c r="S137" s="56"/>
      <c r="T137" s="56"/>
      <c r="U137" s="74"/>
      <c r="V137" s="61"/>
      <c r="W137" s="56"/>
      <c r="X137" s="72"/>
      <c r="Y137" s="56"/>
      <c r="Z137" s="56"/>
      <c r="AA137" s="74"/>
      <c r="AB137" s="61"/>
      <c r="AC137" s="74"/>
      <c r="AD137" s="61"/>
      <c r="AE137" s="74"/>
      <c r="AF137" s="61"/>
      <c r="AG137" s="74"/>
      <c r="AH137" s="61"/>
      <c r="AI137" s="74"/>
      <c r="AJ137" s="61"/>
      <c r="AK137" s="74"/>
      <c r="AL137" s="64"/>
      <c r="AM137" s="74"/>
      <c r="AN137" s="64"/>
      <c r="AO137" s="74"/>
      <c r="AP137" s="66"/>
      <c r="AQ137" s="74"/>
      <c r="AR137" s="61"/>
      <c r="AS137" s="275"/>
      <c r="AT137" s="74"/>
      <c r="AU137" s="61"/>
      <c r="AV137" s="626" t="str">
        <f>IF(AU137="","",IF(AU137="A",'１０.パネルラジエーター設備費用算出シート'!$G$13,IF(AU137="B",'１０.パネルラジエーター設備費用算出シート'!$N$13,IF(AU137="C",'１０.パネルラジエーター設備費用算出シート'!$G$23,IF(AU137="D",'１０.パネルラジエーター設備費用算出シート'!$N$23,IF(AU137="E",'１０.パネルラジエーター設備費用算出シート'!$G$33,IF(AU137="F",'１０.パネルラジエーター設備費用算出シート'!$N$33,IF(AU137="G",'１０.パネルラジエーター設備費用算出シート'!$G$43,IF(AU137="H",'１０.パネルラジエーター設備費用算出シート'!$N$43,IF(AU137="I",'１０.パネルラジエーター設備費用算出シート'!$G$54,'１０.パネルラジエーター設備費用算出シート'!$N$54))))))))))</f>
        <v/>
      </c>
      <c r="AW137" s="74"/>
      <c r="AX137" s="64"/>
      <c r="AY137" s="627"/>
      <c r="AZ137" s="74"/>
      <c r="BA137" s="32"/>
      <c r="BB137" s="32"/>
      <c r="BC137" s="32"/>
      <c r="BD137" s="32"/>
      <c r="BE137" s="32"/>
      <c r="BF137" s="32"/>
      <c r="BG137" s="32"/>
      <c r="BH137" s="32"/>
      <c r="BI137" s="32"/>
      <c r="BJ137" s="32"/>
      <c r="BK137" s="32"/>
      <c r="BL137" s="32"/>
    </row>
    <row r="138" spans="1:64" s="33" customFormat="1">
      <c r="A138" s="76"/>
      <c r="B138" s="57">
        <v>126</v>
      </c>
      <c r="C138" s="87"/>
      <c r="D138" s="58"/>
      <c r="E138" s="77"/>
      <c r="F138" s="620"/>
      <c r="G138" s="620"/>
      <c r="H138" s="61"/>
      <c r="I138" s="62"/>
      <c r="J138" s="61"/>
      <c r="K138" s="622" t="str">
        <f t="shared" si="3"/>
        <v/>
      </c>
      <c r="L138" s="622" t="str">
        <f>IF($G138="","",IF(OR('２.全体概要'!$C$15=1,'２.全体概要'!$C$15=2),INDEX($BG$15,MATCH($G138,$BF$15,-1)),IF('２.全体概要'!$C$15=3,INDEX($BG$14,MATCH($G138,$BF$14,-1)),INDEX($BG$13,MATCH($G138,$BF$13,-1)))))</f>
        <v/>
      </c>
      <c r="M138" s="622" t="str">
        <f t="shared" si="4"/>
        <v/>
      </c>
      <c r="N138" s="623">
        <f t="shared" si="5"/>
        <v>0</v>
      </c>
      <c r="O138" s="74"/>
      <c r="P138" s="61"/>
      <c r="Q138" s="56"/>
      <c r="R138" s="72"/>
      <c r="S138" s="56"/>
      <c r="T138" s="56"/>
      <c r="U138" s="74"/>
      <c r="V138" s="61"/>
      <c r="W138" s="56"/>
      <c r="X138" s="72"/>
      <c r="Y138" s="56"/>
      <c r="Z138" s="56"/>
      <c r="AA138" s="74"/>
      <c r="AB138" s="61"/>
      <c r="AC138" s="74"/>
      <c r="AD138" s="61"/>
      <c r="AE138" s="74"/>
      <c r="AF138" s="61"/>
      <c r="AG138" s="74"/>
      <c r="AH138" s="61"/>
      <c r="AI138" s="74"/>
      <c r="AJ138" s="61"/>
      <c r="AK138" s="74"/>
      <c r="AL138" s="64"/>
      <c r="AM138" s="74"/>
      <c r="AN138" s="64"/>
      <c r="AO138" s="74"/>
      <c r="AP138" s="66"/>
      <c r="AQ138" s="74"/>
      <c r="AR138" s="61"/>
      <c r="AS138" s="275"/>
      <c r="AT138" s="74"/>
      <c r="AU138" s="61"/>
      <c r="AV138" s="626" t="str">
        <f>IF(AU138="","",IF(AU138="A",'１０.パネルラジエーター設備費用算出シート'!$G$13,IF(AU138="B",'１０.パネルラジエーター設備費用算出シート'!$N$13,IF(AU138="C",'１０.パネルラジエーター設備費用算出シート'!$G$23,IF(AU138="D",'１０.パネルラジエーター設備費用算出シート'!$N$23,IF(AU138="E",'１０.パネルラジエーター設備費用算出シート'!$G$33,IF(AU138="F",'１０.パネルラジエーター設備費用算出シート'!$N$33,IF(AU138="G",'１０.パネルラジエーター設備費用算出シート'!$G$43,IF(AU138="H",'１０.パネルラジエーター設備費用算出シート'!$N$43,IF(AU138="I",'１０.パネルラジエーター設備費用算出シート'!$G$54,'１０.パネルラジエーター設備費用算出シート'!$N$54))))))))))</f>
        <v/>
      </c>
      <c r="AW138" s="74"/>
      <c r="AX138" s="64"/>
      <c r="AY138" s="627"/>
      <c r="AZ138" s="74"/>
      <c r="BA138" s="32"/>
      <c r="BB138" s="32"/>
      <c r="BC138" s="32"/>
      <c r="BD138" s="32"/>
      <c r="BE138" s="32"/>
      <c r="BF138" s="32"/>
      <c r="BG138" s="32"/>
      <c r="BH138" s="32"/>
      <c r="BI138" s="32"/>
      <c r="BJ138" s="32"/>
      <c r="BK138" s="32"/>
      <c r="BL138" s="32"/>
    </row>
    <row r="139" spans="1:64" s="33" customFormat="1">
      <c r="A139" s="76"/>
      <c r="B139" s="57">
        <v>127</v>
      </c>
      <c r="C139" s="87"/>
      <c r="D139" s="58"/>
      <c r="E139" s="77"/>
      <c r="F139" s="620"/>
      <c r="G139" s="620"/>
      <c r="H139" s="61"/>
      <c r="I139" s="62"/>
      <c r="J139" s="61"/>
      <c r="K139" s="622" t="str">
        <f t="shared" si="3"/>
        <v/>
      </c>
      <c r="L139" s="622" t="str">
        <f>IF($G139="","",IF(OR('２.全体概要'!$C$15=1,'２.全体概要'!$C$15=2),INDEX($BG$15,MATCH($G139,$BF$15,-1)),IF('２.全体概要'!$C$15=3,INDEX($BG$14,MATCH($G139,$BF$14,-1)),INDEX($BG$13,MATCH($G139,$BF$13,-1)))))</f>
        <v/>
      </c>
      <c r="M139" s="622" t="str">
        <f t="shared" si="4"/>
        <v/>
      </c>
      <c r="N139" s="623">
        <f t="shared" si="5"/>
        <v>0</v>
      </c>
      <c r="O139" s="74"/>
      <c r="P139" s="61"/>
      <c r="Q139" s="56"/>
      <c r="R139" s="72"/>
      <c r="S139" s="56"/>
      <c r="T139" s="56"/>
      <c r="U139" s="74"/>
      <c r="V139" s="61"/>
      <c r="W139" s="56"/>
      <c r="X139" s="72"/>
      <c r="Y139" s="56"/>
      <c r="Z139" s="56"/>
      <c r="AA139" s="74"/>
      <c r="AB139" s="61"/>
      <c r="AC139" s="74"/>
      <c r="AD139" s="61"/>
      <c r="AE139" s="74"/>
      <c r="AF139" s="61"/>
      <c r="AG139" s="74"/>
      <c r="AH139" s="61"/>
      <c r="AI139" s="74"/>
      <c r="AJ139" s="61"/>
      <c r="AK139" s="74"/>
      <c r="AL139" s="64"/>
      <c r="AM139" s="74"/>
      <c r="AN139" s="64"/>
      <c r="AO139" s="74"/>
      <c r="AP139" s="66"/>
      <c r="AQ139" s="74"/>
      <c r="AR139" s="61"/>
      <c r="AS139" s="275"/>
      <c r="AT139" s="74"/>
      <c r="AU139" s="61"/>
      <c r="AV139" s="626" t="str">
        <f>IF(AU139="","",IF(AU139="A",'１０.パネルラジエーター設備費用算出シート'!$G$13,IF(AU139="B",'１０.パネルラジエーター設備費用算出シート'!$N$13,IF(AU139="C",'１０.パネルラジエーター設備費用算出シート'!$G$23,IF(AU139="D",'１０.パネルラジエーター設備費用算出シート'!$N$23,IF(AU139="E",'１０.パネルラジエーター設備費用算出シート'!$G$33,IF(AU139="F",'１０.パネルラジエーター設備費用算出シート'!$N$33,IF(AU139="G",'１０.パネルラジエーター設備費用算出シート'!$G$43,IF(AU139="H",'１０.パネルラジエーター設備費用算出シート'!$N$43,IF(AU139="I",'１０.パネルラジエーター設備費用算出シート'!$G$54,'１０.パネルラジエーター設備費用算出シート'!$N$54))))))))))</f>
        <v/>
      </c>
      <c r="AW139" s="74"/>
      <c r="AX139" s="64"/>
      <c r="AY139" s="627"/>
      <c r="AZ139" s="74"/>
      <c r="BA139" s="32"/>
      <c r="BB139" s="32"/>
      <c r="BC139" s="32"/>
      <c r="BD139" s="32"/>
      <c r="BE139" s="32"/>
      <c r="BF139" s="32"/>
      <c r="BG139" s="32"/>
      <c r="BH139" s="32"/>
      <c r="BI139" s="32"/>
      <c r="BJ139" s="32"/>
      <c r="BK139" s="32"/>
      <c r="BL139" s="32"/>
    </row>
    <row r="140" spans="1:64" s="33" customFormat="1">
      <c r="A140" s="76"/>
      <c r="B140" s="57">
        <v>128</v>
      </c>
      <c r="C140" s="87"/>
      <c r="D140" s="58"/>
      <c r="E140" s="77"/>
      <c r="F140" s="620"/>
      <c r="G140" s="620"/>
      <c r="H140" s="61"/>
      <c r="I140" s="62"/>
      <c r="J140" s="61"/>
      <c r="K140" s="622" t="str">
        <f t="shared" si="3"/>
        <v/>
      </c>
      <c r="L140" s="622" t="str">
        <f>IF($G140="","",IF(OR('２.全体概要'!$C$15=1,'２.全体概要'!$C$15=2),INDEX($BG$15,MATCH($G140,$BF$15,-1)),IF('２.全体概要'!$C$15=3,INDEX($BG$14,MATCH($G140,$BF$14,-1)),INDEX($BG$13,MATCH($G140,$BF$13,-1)))))</f>
        <v/>
      </c>
      <c r="M140" s="622" t="str">
        <f t="shared" si="4"/>
        <v/>
      </c>
      <c r="N140" s="623">
        <f t="shared" si="5"/>
        <v>0</v>
      </c>
      <c r="O140" s="74"/>
      <c r="P140" s="61"/>
      <c r="Q140" s="56"/>
      <c r="R140" s="72"/>
      <c r="S140" s="56"/>
      <c r="T140" s="56"/>
      <c r="U140" s="74"/>
      <c r="V140" s="61"/>
      <c r="W140" s="56"/>
      <c r="X140" s="72"/>
      <c r="Y140" s="56"/>
      <c r="Z140" s="56"/>
      <c r="AA140" s="74"/>
      <c r="AB140" s="61"/>
      <c r="AC140" s="74"/>
      <c r="AD140" s="61"/>
      <c r="AE140" s="74"/>
      <c r="AF140" s="61"/>
      <c r="AG140" s="74"/>
      <c r="AH140" s="61"/>
      <c r="AI140" s="74"/>
      <c r="AJ140" s="61"/>
      <c r="AK140" s="74"/>
      <c r="AL140" s="64"/>
      <c r="AM140" s="74"/>
      <c r="AN140" s="64"/>
      <c r="AO140" s="74"/>
      <c r="AP140" s="66"/>
      <c r="AQ140" s="74"/>
      <c r="AR140" s="61"/>
      <c r="AS140" s="275"/>
      <c r="AT140" s="74"/>
      <c r="AU140" s="61"/>
      <c r="AV140" s="626" t="str">
        <f>IF(AU140="","",IF(AU140="A",'１０.パネルラジエーター設備費用算出シート'!$G$13,IF(AU140="B",'１０.パネルラジエーター設備費用算出シート'!$N$13,IF(AU140="C",'１０.パネルラジエーター設備費用算出シート'!$G$23,IF(AU140="D",'１０.パネルラジエーター設備費用算出シート'!$N$23,IF(AU140="E",'１０.パネルラジエーター設備費用算出シート'!$G$33,IF(AU140="F",'１０.パネルラジエーター設備費用算出シート'!$N$33,IF(AU140="G",'１０.パネルラジエーター設備費用算出シート'!$G$43,IF(AU140="H",'１０.パネルラジエーター設備費用算出シート'!$N$43,IF(AU140="I",'１０.パネルラジエーター設備費用算出シート'!$G$54,'１０.パネルラジエーター設備費用算出シート'!$N$54))))))))))</f>
        <v/>
      </c>
      <c r="AW140" s="74"/>
      <c r="AX140" s="64"/>
      <c r="AY140" s="627"/>
      <c r="AZ140" s="74"/>
      <c r="BA140" s="32"/>
      <c r="BB140" s="32"/>
      <c r="BC140" s="32"/>
      <c r="BD140" s="32"/>
      <c r="BE140" s="32"/>
      <c r="BF140" s="32"/>
      <c r="BG140" s="32"/>
      <c r="BH140" s="32"/>
      <c r="BI140" s="32"/>
      <c r="BJ140" s="32"/>
      <c r="BK140" s="32"/>
      <c r="BL140" s="32"/>
    </row>
    <row r="141" spans="1:64" s="33" customFormat="1">
      <c r="A141" s="76"/>
      <c r="B141" s="57">
        <v>129</v>
      </c>
      <c r="C141" s="87"/>
      <c r="D141" s="58"/>
      <c r="E141" s="77"/>
      <c r="F141" s="620"/>
      <c r="G141" s="620"/>
      <c r="H141" s="61"/>
      <c r="I141" s="62"/>
      <c r="J141" s="61"/>
      <c r="K141" s="622" t="str">
        <f t="shared" ref="K141:K204" si="6">IF($F141="","",VLOOKUP($F141,$BC$13:$BD$17,2,TRUE))</f>
        <v/>
      </c>
      <c r="L141" s="622" t="str">
        <f>IF($G141="","",IF(OR('２.全体概要'!$C$15=1,'２.全体概要'!$C$15=2),INDEX($BG$15,MATCH($G141,$BF$15,-1)),IF('２.全体概要'!$C$15=3,INDEX($BG$14,MATCH($G141,$BF$14,-1)),INDEX($BG$13,MATCH($G141,$BF$13,-1)))))</f>
        <v/>
      </c>
      <c r="M141" s="622" t="str">
        <f t="shared" ref="M141:M204" si="7">IF(OR($F141="",$H141="",$I141=""),"",VLOOKUP($H141&amp;$I141,$BI$13:$BL$18,IF($F141&lt;50,2,IF(AND($J141="該当",$H141="角住戸"),4,3)),FALSE))</f>
        <v/>
      </c>
      <c r="N141" s="623">
        <f t="shared" si="5"/>
        <v>0</v>
      </c>
      <c r="O141" s="74"/>
      <c r="P141" s="61"/>
      <c r="Q141" s="56"/>
      <c r="R141" s="72"/>
      <c r="S141" s="56"/>
      <c r="T141" s="56"/>
      <c r="U141" s="74"/>
      <c r="V141" s="61"/>
      <c r="W141" s="56"/>
      <c r="X141" s="72"/>
      <c r="Y141" s="56"/>
      <c r="Z141" s="56"/>
      <c r="AA141" s="74"/>
      <c r="AB141" s="61"/>
      <c r="AC141" s="74"/>
      <c r="AD141" s="61"/>
      <c r="AE141" s="74"/>
      <c r="AF141" s="61"/>
      <c r="AG141" s="74"/>
      <c r="AH141" s="61"/>
      <c r="AI141" s="74"/>
      <c r="AJ141" s="61"/>
      <c r="AK141" s="74"/>
      <c r="AL141" s="64"/>
      <c r="AM141" s="74"/>
      <c r="AN141" s="64"/>
      <c r="AO141" s="74"/>
      <c r="AP141" s="66"/>
      <c r="AQ141" s="74"/>
      <c r="AR141" s="61"/>
      <c r="AS141" s="275"/>
      <c r="AT141" s="74"/>
      <c r="AU141" s="61"/>
      <c r="AV141" s="626" t="str">
        <f>IF(AU141="","",IF(AU141="A",'１０.パネルラジエーター設備費用算出シート'!$G$13,IF(AU141="B",'１０.パネルラジエーター設備費用算出シート'!$N$13,IF(AU141="C",'１０.パネルラジエーター設備費用算出シート'!$G$23,IF(AU141="D",'１０.パネルラジエーター設備費用算出シート'!$N$23,IF(AU141="E",'１０.パネルラジエーター設備費用算出シート'!$G$33,IF(AU141="F",'１０.パネルラジエーター設備費用算出シート'!$N$33,IF(AU141="G",'１０.パネルラジエーター設備費用算出シート'!$G$43,IF(AU141="H",'１０.パネルラジエーター設備費用算出シート'!$N$43,IF(AU141="I",'１０.パネルラジエーター設備費用算出シート'!$G$54,'１０.パネルラジエーター設備費用算出シート'!$N$54))))))))))</f>
        <v/>
      </c>
      <c r="AW141" s="74"/>
      <c r="AX141" s="64"/>
      <c r="AY141" s="627"/>
      <c r="AZ141" s="74"/>
      <c r="BA141" s="32"/>
      <c r="BB141" s="32"/>
      <c r="BC141" s="32"/>
      <c r="BD141" s="32"/>
      <c r="BE141" s="32"/>
      <c r="BF141" s="32"/>
      <c r="BG141" s="32"/>
      <c r="BH141" s="32"/>
      <c r="BI141" s="32"/>
      <c r="BJ141" s="32"/>
      <c r="BK141" s="32"/>
      <c r="BL141" s="32"/>
    </row>
    <row r="142" spans="1:64" s="33" customFormat="1">
      <c r="A142" s="76"/>
      <c r="B142" s="57">
        <v>130</v>
      </c>
      <c r="C142" s="87"/>
      <c r="D142" s="58"/>
      <c r="E142" s="77"/>
      <c r="F142" s="620"/>
      <c r="G142" s="620"/>
      <c r="H142" s="61"/>
      <c r="I142" s="62"/>
      <c r="J142" s="61"/>
      <c r="K142" s="622" t="str">
        <f t="shared" si="6"/>
        <v/>
      </c>
      <c r="L142" s="622" t="str">
        <f>IF($G142="","",IF(OR('２.全体概要'!$C$15=1,'２.全体概要'!$C$15=2),INDEX($BG$15,MATCH($G142,$BF$15,-1)),IF('２.全体概要'!$C$15=3,INDEX($BG$14,MATCH($G142,$BF$14,-1)),INDEX($BG$13,MATCH($G142,$BF$13,-1)))))</f>
        <v/>
      </c>
      <c r="M142" s="622" t="str">
        <f t="shared" si="7"/>
        <v/>
      </c>
      <c r="N142" s="623">
        <f t="shared" si="5"/>
        <v>0</v>
      </c>
      <c r="O142" s="74"/>
      <c r="P142" s="61"/>
      <c r="Q142" s="56"/>
      <c r="R142" s="72"/>
      <c r="S142" s="56"/>
      <c r="T142" s="56"/>
      <c r="U142" s="74"/>
      <c r="V142" s="61"/>
      <c r="W142" s="56"/>
      <c r="X142" s="72"/>
      <c r="Y142" s="56"/>
      <c r="Z142" s="56"/>
      <c r="AA142" s="74"/>
      <c r="AB142" s="61"/>
      <c r="AC142" s="74"/>
      <c r="AD142" s="61"/>
      <c r="AE142" s="74"/>
      <c r="AF142" s="61"/>
      <c r="AG142" s="74"/>
      <c r="AH142" s="61"/>
      <c r="AI142" s="74"/>
      <c r="AJ142" s="61"/>
      <c r="AK142" s="74"/>
      <c r="AL142" s="64"/>
      <c r="AM142" s="74"/>
      <c r="AN142" s="64"/>
      <c r="AO142" s="74"/>
      <c r="AP142" s="66"/>
      <c r="AQ142" s="74"/>
      <c r="AR142" s="61"/>
      <c r="AS142" s="275"/>
      <c r="AT142" s="74"/>
      <c r="AU142" s="61"/>
      <c r="AV142" s="626" t="str">
        <f>IF(AU142="","",IF(AU142="A",'１０.パネルラジエーター設備費用算出シート'!$G$13,IF(AU142="B",'１０.パネルラジエーター設備費用算出シート'!$N$13,IF(AU142="C",'１０.パネルラジエーター設備費用算出シート'!$G$23,IF(AU142="D",'１０.パネルラジエーター設備費用算出シート'!$N$23,IF(AU142="E",'１０.パネルラジエーター設備費用算出シート'!$G$33,IF(AU142="F",'１０.パネルラジエーター設備費用算出シート'!$N$33,IF(AU142="G",'１０.パネルラジエーター設備費用算出シート'!$G$43,IF(AU142="H",'１０.パネルラジエーター設備費用算出シート'!$N$43,IF(AU142="I",'１０.パネルラジエーター設備費用算出シート'!$G$54,'１０.パネルラジエーター設備費用算出シート'!$N$54))))))))))</f>
        <v/>
      </c>
      <c r="AW142" s="74"/>
      <c r="AX142" s="64"/>
      <c r="AY142" s="627"/>
      <c r="AZ142" s="74"/>
      <c r="BA142" s="32"/>
      <c r="BB142" s="32"/>
      <c r="BC142" s="32"/>
      <c r="BD142" s="32"/>
      <c r="BE142" s="32"/>
      <c r="BF142" s="32"/>
      <c r="BG142" s="32"/>
      <c r="BH142" s="32"/>
      <c r="BI142" s="32"/>
      <c r="BJ142" s="32"/>
      <c r="BK142" s="32"/>
      <c r="BL142" s="32"/>
    </row>
    <row r="143" spans="1:64" s="33" customFormat="1">
      <c r="A143" s="76"/>
      <c r="B143" s="57">
        <v>131</v>
      </c>
      <c r="C143" s="87"/>
      <c r="D143" s="58"/>
      <c r="E143" s="77"/>
      <c r="F143" s="620"/>
      <c r="G143" s="620"/>
      <c r="H143" s="61"/>
      <c r="I143" s="62"/>
      <c r="J143" s="61"/>
      <c r="K143" s="622" t="str">
        <f t="shared" si="6"/>
        <v/>
      </c>
      <c r="L143" s="622" t="str">
        <f>IF($G143="","",IF(OR('２.全体概要'!$C$15=1,'２.全体概要'!$C$15=2),INDEX($BG$15,MATCH($G143,$BF$15,-1)),IF('２.全体概要'!$C$15=3,INDEX($BG$14,MATCH($G143,$BF$14,-1)),INDEX($BG$13,MATCH($G143,$BF$13,-1)))))</f>
        <v/>
      </c>
      <c r="M143" s="622" t="str">
        <f t="shared" si="7"/>
        <v/>
      </c>
      <c r="N143" s="623">
        <f t="shared" si="5"/>
        <v>0</v>
      </c>
      <c r="O143" s="74"/>
      <c r="P143" s="61"/>
      <c r="Q143" s="56"/>
      <c r="R143" s="72"/>
      <c r="S143" s="56"/>
      <c r="T143" s="56"/>
      <c r="U143" s="74"/>
      <c r="V143" s="61"/>
      <c r="W143" s="56"/>
      <c r="X143" s="72"/>
      <c r="Y143" s="56"/>
      <c r="Z143" s="56"/>
      <c r="AA143" s="74"/>
      <c r="AB143" s="61"/>
      <c r="AC143" s="74"/>
      <c r="AD143" s="61"/>
      <c r="AE143" s="74"/>
      <c r="AF143" s="61"/>
      <c r="AG143" s="74"/>
      <c r="AH143" s="61"/>
      <c r="AI143" s="74"/>
      <c r="AJ143" s="61"/>
      <c r="AK143" s="74"/>
      <c r="AL143" s="64"/>
      <c r="AM143" s="74"/>
      <c r="AN143" s="64"/>
      <c r="AO143" s="74"/>
      <c r="AP143" s="66"/>
      <c r="AQ143" s="74"/>
      <c r="AR143" s="61"/>
      <c r="AS143" s="275"/>
      <c r="AT143" s="74"/>
      <c r="AU143" s="61"/>
      <c r="AV143" s="626" t="str">
        <f>IF(AU143="","",IF(AU143="A",'１０.パネルラジエーター設備費用算出シート'!$G$13,IF(AU143="B",'１０.パネルラジエーター設備費用算出シート'!$N$13,IF(AU143="C",'１０.パネルラジエーター設備費用算出シート'!$G$23,IF(AU143="D",'１０.パネルラジエーター設備費用算出シート'!$N$23,IF(AU143="E",'１０.パネルラジエーター設備費用算出シート'!$G$33,IF(AU143="F",'１０.パネルラジエーター設備費用算出シート'!$N$33,IF(AU143="G",'１０.パネルラジエーター設備費用算出シート'!$G$43,IF(AU143="H",'１０.パネルラジエーター設備費用算出シート'!$N$43,IF(AU143="I",'１０.パネルラジエーター設備費用算出シート'!$G$54,'１０.パネルラジエーター設備費用算出シート'!$N$54))))))))))</f>
        <v/>
      </c>
      <c r="AW143" s="74"/>
      <c r="AX143" s="64"/>
      <c r="AY143" s="627"/>
      <c r="AZ143" s="74"/>
      <c r="BA143" s="32"/>
      <c r="BB143" s="32"/>
      <c r="BC143" s="32"/>
      <c r="BD143" s="32"/>
      <c r="BE143" s="32"/>
      <c r="BF143" s="32"/>
      <c r="BG143" s="32"/>
      <c r="BH143" s="32"/>
      <c r="BI143" s="32"/>
      <c r="BJ143" s="32"/>
      <c r="BK143" s="32"/>
      <c r="BL143" s="32"/>
    </row>
    <row r="144" spans="1:64" s="33" customFormat="1">
      <c r="A144" s="76"/>
      <c r="B144" s="57">
        <v>132</v>
      </c>
      <c r="C144" s="87"/>
      <c r="D144" s="58"/>
      <c r="E144" s="77"/>
      <c r="F144" s="620"/>
      <c r="G144" s="620"/>
      <c r="H144" s="61"/>
      <c r="I144" s="62"/>
      <c r="J144" s="61"/>
      <c r="K144" s="622" t="str">
        <f t="shared" si="6"/>
        <v/>
      </c>
      <c r="L144" s="622" t="str">
        <f>IF($G144="","",IF(OR('２.全体概要'!$C$15=1,'２.全体概要'!$C$15=2),INDEX($BG$15,MATCH($G144,$BF$15,-1)),IF('２.全体概要'!$C$15=3,INDEX($BG$14,MATCH($G144,$BF$14,-1)),INDEX($BG$13,MATCH($G144,$BF$13,-1)))))</f>
        <v/>
      </c>
      <c r="M144" s="622" t="str">
        <f t="shared" si="7"/>
        <v/>
      </c>
      <c r="N144" s="623">
        <f t="shared" si="5"/>
        <v>0</v>
      </c>
      <c r="O144" s="74"/>
      <c r="P144" s="61"/>
      <c r="Q144" s="56"/>
      <c r="R144" s="72"/>
      <c r="S144" s="56"/>
      <c r="T144" s="56"/>
      <c r="U144" s="74"/>
      <c r="V144" s="61"/>
      <c r="W144" s="56"/>
      <c r="X144" s="72"/>
      <c r="Y144" s="56"/>
      <c r="Z144" s="56"/>
      <c r="AA144" s="74"/>
      <c r="AB144" s="61"/>
      <c r="AC144" s="74"/>
      <c r="AD144" s="61"/>
      <c r="AE144" s="74"/>
      <c r="AF144" s="61"/>
      <c r="AG144" s="74"/>
      <c r="AH144" s="61"/>
      <c r="AI144" s="74"/>
      <c r="AJ144" s="61"/>
      <c r="AK144" s="74"/>
      <c r="AL144" s="64"/>
      <c r="AM144" s="74"/>
      <c r="AN144" s="64"/>
      <c r="AO144" s="74"/>
      <c r="AP144" s="66"/>
      <c r="AQ144" s="74"/>
      <c r="AR144" s="61"/>
      <c r="AS144" s="275"/>
      <c r="AT144" s="74"/>
      <c r="AU144" s="61"/>
      <c r="AV144" s="626" t="str">
        <f>IF(AU144="","",IF(AU144="A",'１０.パネルラジエーター設備費用算出シート'!$G$13,IF(AU144="B",'１０.パネルラジエーター設備費用算出シート'!$N$13,IF(AU144="C",'１０.パネルラジエーター設備費用算出シート'!$G$23,IF(AU144="D",'１０.パネルラジエーター設備費用算出シート'!$N$23,IF(AU144="E",'１０.パネルラジエーター設備費用算出シート'!$G$33,IF(AU144="F",'１０.パネルラジエーター設備費用算出シート'!$N$33,IF(AU144="G",'１０.パネルラジエーター設備費用算出シート'!$G$43,IF(AU144="H",'１０.パネルラジエーター設備費用算出シート'!$N$43,IF(AU144="I",'１０.パネルラジエーター設備費用算出シート'!$G$54,'１０.パネルラジエーター設備費用算出シート'!$N$54))))))))))</f>
        <v/>
      </c>
      <c r="AW144" s="74"/>
      <c r="AX144" s="64"/>
      <c r="AY144" s="627"/>
      <c r="AZ144" s="74"/>
      <c r="BA144" s="32"/>
      <c r="BB144" s="32"/>
      <c r="BC144" s="32"/>
      <c r="BD144" s="32"/>
      <c r="BE144" s="32"/>
      <c r="BF144" s="32"/>
      <c r="BG144" s="32"/>
      <c r="BH144" s="32"/>
      <c r="BI144" s="32"/>
      <c r="BJ144" s="32"/>
      <c r="BK144" s="32"/>
      <c r="BL144" s="32"/>
    </row>
    <row r="145" spans="1:64" s="33" customFormat="1">
      <c r="A145" s="76"/>
      <c r="B145" s="57">
        <v>133</v>
      </c>
      <c r="C145" s="87"/>
      <c r="D145" s="58"/>
      <c r="E145" s="77"/>
      <c r="F145" s="620"/>
      <c r="G145" s="620"/>
      <c r="H145" s="61"/>
      <c r="I145" s="62"/>
      <c r="J145" s="61"/>
      <c r="K145" s="622" t="str">
        <f t="shared" si="6"/>
        <v/>
      </c>
      <c r="L145" s="622" t="str">
        <f>IF($G145="","",IF(OR('２.全体概要'!$C$15=1,'２.全体概要'!$C$15=2),INDEX($BG$15,MATCH($G145,$BF$15,-1)),IF('２.全体概要'!$C$15=3,INDEX($BG$14,MATCH($G145,$BF$14,-1)),INDEX($BG$13,MATCH($G145,$BF$13,-1)))))</f>
        <v/>
      </c>
      <c r="M145" s="622" t="str">
        <f t="shared" si="7"/>
        <v/>
      </c>
      <c r="N145" s="623">
        <f t="shared" si="5"/>
        <v>0</v>
      </c>
      <c r="O145" s="74"/>
      <c r="P145" s="61"/>
      <c r="Q145" s="56"/>
      <c r="R145" s="72"/>
      <c r="S145" s="56"/>
      <c r="T145" s="56"/>
      <c r="U145" s="74"/>
      <c r="V145" s="61"/>
      <c r="W145" s="56"/>
      <c r="X145" s="72"/>
      <c r="Y145" s="56"/>
      <c r="Z145" s="56"/>
      <c r="AA145" s="74"/>
      <c r="AB145" s="61"/>
      <c r="AC145" s="74"/>
      <c r="AD145" s="61"/>
      <c r="AE145" s="74"/>
      <c r="AF145" s="61"/>
      <c r="AG145" s="74"/>
      <c r="AH145" s="61"/>
      <c r="AI145" s="74"/>
      <c r="AJ145" s="61"/>
      <c r="AK145" s="74"/>
      <c r="AL145" s="64"/>
      <c r="AM145" s="74"/>
      <c r="AN145" s="64"/>
      <c r="AO145" s="74"/>
      <c r="AP145" s="66"/>
      <c r="AQ145" s="74"/>
      <c r="AR145" s="61"/>
      <c r="AS145" s="275"/>
      <c r="AT145" s="74"/>
      <c r="AU145" s="61"/>
      <c r="AV145" s="626" t="str">
        <f>IF(AU145="","",IF(AU145="A",'１０.パネルラジエーター設備費用算出シート'!$G$13,IF(AU145="B",'１０.パネルラジエーター設備費用算出シート'!$N$13,IF(AU145="C",'１０.パネルラジエーター設備費用算出シート'!$G$23,IF(AU145="D",'１０.パネルラジエーター設備費用算出シート'!$N$23,IF(AU145="E",'１０.パネルラジエーター設備費用算出シート'!$G$33,IF(AU145="F",'１０.パネルラジエーター設備費用算出シート'!$N$33,IF(AU145="G",'１０.パネルラジエーター設備費用算出シート'!$G$43,IF(AU145="H",'１０.パネルラジエーター設備費用算出シート'!$N$43,IF(AU145="I",'１０.パネルラジエーター設備費用算出シート'!$G$54,'１０.パネルラジエーター設備費用算出シート'!$N$54))))))))))</f>
        <v/>
      </c>
      <c r="AW145" s="74"/>
      <c r="AX145" s="64"/>
      <c r="AY145" s="627"/>
      <c r="AZ145" s="74"/>
      <c r="BA145" s="32"/>
      <c r="BB145" s="32"/>
      <c r="BC145" s="32"/>
      <c r="BD145" s="32"/>
      <c r="BE145" s="32"/>
      <c r="BF145" s="32"/>
      <c r="BG145" s="32"/>
      <c r="BH145" s="32"/>
      <c r="BI145" s="32"/>
      <c r="BJ145" s="32"/>
      <c r="BK145" s="32"/>
      <c r="BL145" s="32"/>
    </row>
    <row r="146" spans="1:64" s="33" customFormat="1">
      <c r="A146" s="76"/>
      <c r="B146" s="57">
        <v>134</v>
      </c>
      <c r="C146" s="87"/>
      <c r="D146" s="58"/>
      <c r="E146" s="77"/>
      <c r="F146" s="620"/>
      <c r="G146" s="620"/>
      <c r="H146" s="61"/>
      <c r="I146" s="62"/>
      <c r="J146" s="61"/>
      <c r="K146" s="622" t="str">
        <f t="shared" si="6"/>
        <v/>
      </c>
      <c r="L146" s="622" t="str">
        <f>IF($G146="","",IF(OR('２.全体概要'!$C$15=1,'２.全体概要'!$C$15=2),INDEX($BG$15,MATCH($G146,$BF$15,-1)),IF('２.全体概要'!$C$15=3,INDEX($BG$14,MATCH($G146,$BF$14,-1)),INDEX($BG$13,MATCH($G146,$BF$13,-1)))))</f>
        <v/>
      </c>
      <c r="M146" s="622" t="str">
        <f t="shared" si="7"/>
        <v/>
      </c>
      <c r="N146" s="623">
        <f t="shared" ref="N146:N209" si="8">IF(OR(K146="",L146="",M146=""),0,(700000*K146*L146*M146))</f>
        <v>0</v>
      </c>
      <c r="O146" s="74"/>
      <c r="P146" s="61"/>
      <c r="Q146" s="56"/>
      <c r="R146" s="72"/>
      <c r="S146" s="56"/>
      <c r="T146" s="56"/>
      <c r="U146" s="74"/>
      <c r="V146" s="61"/>
      <c r="W146" s="56"/>
      <c r="X146" s="72"/>
      <c r="Y146" s="56"/>
      <c r="Z146" s="56"/>
      <c r="AA146" s="74"/>
      <c r="AB146" s="61"/>
      <c r="AC146" s="74"/>
      <c r="AD146" s="61"/>
      <c r="AE146" s="74"/>
      <c r="AF146" s="61"/>
      <c r="AG146" s="74"/>
      <c r="AH146" s="61"/>
      <c r="AI146" s="74"/>
      <c r="AJ146" s="61"/>
      <c r="AK146" s="74"/>
      <c r="AL146" s="64"/>
      <c r="AM146" s="74"/>
      <c r="AN146" s="64"/>
      <c r="AO146" s="74"/>
      <c r="AP146" s="66"/>
      <c r="AQ146" s="74"/>
      <c r="AR146" s="61"/>
      <c r="AS146" s="275"/>
      <c r="AT146" s="74"/>
      <c r="AU146" s="61"/>
      <c r="AV146" s="626" t="str">
        <f>IF(AU146="","",IF(AU146="A",'１０.パネルラジエーター設備費用算出シート'!$G$13,IF(AU146="B",'１０.パネルラジエーター設備費用算出シート'!$N$13,IF(AU146="C",'１０.パネルラジエーター設備費用算出シート'!$G$23,IF(AU146="D",'１０.パネルラジエーター設備費用算出シート'!$N$23,IF(AU146="E",'１０.パネルラジエーター設備費用算出シート'!$G$33,IF(AU146="F",'１０.パネルラジエーター設備費用算出シート'!$N$33,IF(AU146="G",'１０.パネルラジエーター設備費用算出シート'!$G$43,IF(AU146="H",'１０.パネルラジエーター設備費用算出シート'!$N$43,IF(AU146="I",'１０.パネルラジエーター設備費用算出シート'!$G$54,'１０.パネルラジエーター設備費用算出シート'!$N$54))))))))))</f>
        <v/>
      </c>
      <c r="AW146" s="74"/>
      <c r="AX146" s="64"/>
      <c r="AY146" s="627"/>
      <c r="AZ146" s="74"/>
      <c r="BA146" s="32"/>
      <c r="BB146" s="32"/>
      <c r="BC146" s="32"/>
      <c r="BD146" s="32"/>
      <c r="BE146" s="32"/>
      <c r="BF146" s="32"/>
      <c r="BG146" s="32"/>
      <c r="BH146" s="32"/>
      <c r="BI146" s="32"/>
      <c r="BJ146" s="32"/>
      <c r="BK146" s="32"/>
      <c r="BL146" s="32"/>
    </row>
    <row r="147" spans="1:64" s="33" customFormat="1">
      <c r="A147" s="76"/>
      <c r="B147" s="57">
        <v>135</v>
      </c>
      <c r="C147" s="87"/>
      <c r="D147" s="58"/>
      <c r="E147" s="77"/>
      <c r="F147" s="620"/>
      <c r="G147" s="620"/>
      <c r="H147" s="61"/>
      <c r="I147" s="62"/>
      <c r="J147" s="61"/>
      <c r="K147" s="622" t="str">
        <f t="shared" si="6"/>
        <v/>
      </c>
      <c r="L147" s="622" t="str">
        <f>IF($G147="","",IF(OR('２.全体概要'!$C$15=1,'２.全体概要'!$C$15=2),INDEX($BG$15,MATCH($G147,$BF$15,-1)),IF('２.全体概要'!$C$15=3,INDEX($BG$14,MATCH($G147,$BF$14,-1)),INDEX($BG$13,MATCH($G147,$BF$13,-1)))))</f>
        <v/>
      </c>
      <c r="M147" s="622" t="str">
        <f t="shared" si="7"/>
        <v/>
      </c>
      <c r="N147" s="623">
        <f t="shared" si="8"/>
        <v>0</v>
      </c>
      <c r="O147" s="74"/>
      <c r="P147" s="61"/>
      <c r="Q147" s="56"/>
      <c r="R147" s="72"/>
      <c r="S147" s="56"/>
      <c r="T147" s="56"/>
      <c r="U147" s="74"/>
      <c r="V147" s="61"/>
      <c r="W147" s="56"/>
      <c r="X147" s="72"/>
      <c r="Y147" s="56"/>
      <c r="Z147" s="56"/>
      <c r="AA147" s="74"/>
      <c r="AB147" s="61"/>
      <c r="AC147" s="74"/>
      <c r="AD147" s="61"/>
      <c r="AE147" s="74"/>
      <c r="AF147" s="61"/>
      <c r="AG147" s="74"/>
      <c r="AH147" s="61"/>
      <c r="AI147" s="74"/>
      <c r="AJ147" s="61"/>
      <c r="AK147" s="74"/>
      <c r="AL147" s="64"/>
      <c r="AM147" s="74"/>
      <c r="AN147" s="64"/>
      <c r="AO147" s="74"/>
      <c r="AP147" s="66"/>
      <c r="AQ147" s="74"/>
      <c r="AR147" s="61"/>
      <c r="AS147" s="275"/>
      <c r="AT147" s="74"/>
      <c r="AU147" s="61"/>
      <c r="AV147" s="626" t="str">
        <f>IF(AU147="","",IF(AU147="A",'１０.パネルラジエーター設備費用算出シート'!$G$13,IF(AU147="B",'１０.パネルラジエーター設備費用算出シート'!$N$13,IF(AU147="C",'１０.パネルラジエーター設備費用算出シート'!$G$23,IF(AU147="D",'１０.パネルラジエーター設備費用算出シート'!$N$23,IF(AU147="E",'１０.パネルラジエーター設備費用算出シート'!$G$33,IF(AU147="F",'１０.パネルラジエーター設備費用算出シート'!$N$33,IF(AU147="G",'１０.パネルラジエーター設備費用算出シート'!$G$43,IF(AU147="H",'１０.パネルラジエーター設備費用算出シート'!$N$43,IF(AU147="I",'１０.パネルラジエーター設備費用算出シート'!$G$54,'１０.パネルラジエーター設備費用算出シート'!$N$54))))))))))</f>
        <v/>
      </c>
      <c r="AW147" s="74"/>
      <c r="AX147" s="64"/>
      <c r="AY147" s="627"/>
      <c r="AZ147" s="74"/>
      <c r="BA147" s="32"/>
      <c r="BB147" s="32"/>
      <c r="BC147" s="32"/>
      <c r="BD147" s="32"/>
      <c r="BE147" s="32"/>
      <c r="BF147" s="32"/>
      <c r="BG147" s="32"/>
      <c r="BH147" s="32"/>
      <c r="BI147" s="32"/>
      <c r="BJ147" s="32"/>
      <c r="BK147" s="32"/>
      <c r="BL147" s="32"/>
    </row>
    <row r="148" spans="1:64" s="33" customFormat="1">
      <c r="A148" s="76"/>
      <c r="B148" s="57">
        <v>136</v>
      </c>
      <c r="C148" s="87"/>
      <c r="D148" s="58"/>
      <c r="E148" s="77"/>
      <c r="F148" s="620"/>
      <c r="G148" s="620"/>
      <c r="H148" s="61"/>
      <c r="I148" s="62"/>
      <c r="J148" s="61"/>
      <c r="K148" s="622" t="str">
        <f t="shared" si="6"/>
        <v/>
      </c>
      <c r="L148" s="622" t="str">
        <f>IF($G148="","",IF(OR('２.全体概要'!$C$15=1,'２.全体概要'!$C$15=2),INDEX($BG$15,MATCH($G148,$BF$15,-1)),IF('２.全体概要'!$C$15=3,INDEX($BG$14,MATCH($G148,$BF$14,-1)),INDEX($BG$13,MATCH($G148,$BF$13,-1)))))</f>
        <v/>
      </c>
      <c r="M148" s="622" t="str">
        <f t="shared" si="7"/>
        <v/>
      </c>
      <c r="N148" s="623">
        <f t="shared" si="8"/>
        <v>0</v>
      </c>
      <c r="O148" s="74"/>
      <c r="P148" s="61"/>
      <c r="Q148" s="56"/>
      <c r="R148" s="72"/>
      <c r="S148" s="56"/>
      <c r="T148" s="56"/>
      <c r="U148" s="74"/>
      <c r="V148" s="61"/>
      <c r="W148" s="56"/>
      <c r="X148" s="72"/>
      <c r="Y148" s="56"/>
      <c r="Z148" s="56"/>
      <c r="AA148" s="74"/>
      <c r="AB148" s="61"/>
      <c r="AC148" s="74"/>
      <c r="AD148" s="61"/>
      <c r="AE148" s="74"/>
      <c r="AF148" s="61"/>
      <c r="AG148" s="74"/>
      <c r="AH148" s="61"/>
      <c r="AI148" s="74"/>
      <c r="AJ148" s="61"/>
      <c r="AK148" s="74"/>
      <c r="AL148" s="64"/>
      <c r="AM148" s="74"/>
      <c r="AN148" s="64"/>
      <c r="AO148" s="74"/>
      <c r="AP148" s="66"/>
      <c r="AQ148" s="74"/>
      <c r="AR148" s="61"/>
      <c r="AS148" s="275"/>
      <c r="AT148" s="74"/>
      <c r="AU148" s="61"/>
      <c r="AV148" s="626" t="str">
        <f>IF(AU148="","",IF(AU148="A",'１０.パネルラジエーター設備費用算出シート'!$G$13,IF(AU148="B",'１０.パネルラジエーター設備費用算出シート'!$N$13,IF(AU148="C",'１０.パネルラジエーター設備費用算出シート'!$G$23,IF(AU148="D",'１０.パネルラジエーター設備費用算出シート'!$N$23,IF(AU148="E",'１０.パネルラジエーター設備費用算出シート'!$G$33,IF(AU148="F",'１０.パネルラジエーター設備費用算出シート'!$N$33,IF(AU148="G",'１０.パネルラジエーター設備費用算出シート'!$G$43,IF(AU148="H",'１０.パネルラジエーター設備費用算出シート'!$N$43,IF(AU148="I",'１０.パネルラジエーター設備費用算出シート'!$G$54,'１０.パネルラジエーター設備費用算出シート'!$N$54))))))))))</f>
        <v/>
      </c>
      <c r="AW148" s="74"/>
      <c r="AX148" s="64"/>
      <c r="AY148" s="627"/>
      <c r="AZ148" s="74"/>
      <c r="BA148" s="32"/>
      <c r="BB148" s="32"/>
      <c r="BC148" s="32"/>
      <c r="BD148" s="32"/>
      <c r="BE148" s="32"/>
      <c r="BF148" s="32"/>
      <c r="BG148" s="32"/>
      <c r="BH148" s="32"/>
      <c r="BI148" s="32"/>
      <c r="BJ148" s="32"/>
      <c r="BK148" s="32"/>
      <c r="BL148" s="32"/>
    </row>
    <row r="149" spans="1:64" s="33" customFormat="1">
      <c r="A149" s="76"/>
      <c r="B149" s="57">
        <v>137</v>
      </c>
      <c r="C149" s="87"/>
      <c r="D149" s="58"/>
      <c r="E149" s="77"/>
      <c r="F149" s="620"/>
      <c r="G149" s="620"/>
      <c r="H149" s="61"/>
      <c r="I149" s="62"/>
      <c r="J149" s="61"/>
      <c r="K149" s="622" t="str">
        <f t="shared" si="6"/>
        <v/>
      </c>
      <c r="L149" s="622" t="str">
        <f>IF($G149="","",IF(OR('２.全体概要'!$C$15=1,'２.全体概要'!$C$15=2),INDEX($BG$15,MATCH($G149,$BF$15,-1)),IF('２.全体概要'!$C$15=3,INDEX($BG$14,MATCH($G149,$BF$14,-1)),INDEX($BG$13,MATCH($G149,$BF$13,-1)))))</f>
        <v/>
      </c>
      <c r="M149" s="622" t="str">
        <f t="shared" si="7"/>
        <v/>
      </c>
      <c r="N149" s="623">
        <f t="shared" si="8"/>
        <v>0</v>
      </c>
      <c r="O149" s="74"/>
      <c r="P149" s="61"/>
      <c r="Q149" s="56"/>
      <c r="R149" s="72"/>
      <c r="S149" s="56"/>
      <c r="T149" s="56"/>
      <c r="U149" s="74"/>
      <c r="V149" s="61"/>
      <c r="W149" s="56"/>
      <c r="X149" s="72"/>
      <c r="Y149" s="56"/>
      <c r="Z149" s="56"/>
      <c r="AA149" s="74"/>
      <c r="AB149" s="61"/>
      <c r="AC149" s="74"/>
      <c r="AD149" s="61"/>
      <c r="AE149" s="74"/>
      <c r="AF149" s="61"/>
      <c r="AG149" s="74"/>
      <c r="AH149" s="61"/>
      <c r="AI149" s="74"/>
      <c r="AJ149" s="61"/>
      <c r="AK149" s="74"/>
      <c r="AL149" s="64"/>
      <c r="AM149" s="74"/>
      <c r="AN149" s="64"/>
      <c r="AO149" s="74"/>
      <c r="AP149" s="66"/>
      <c r="AQ149" s="74"/>
      <c r="AR149" s="61"/>
      <c r="AS149" s="275"/>
      <c r="AT149" s="74"/>
      <c r="AU149" s="61"/>
      <c r="AV149" s="626" t="str">
        <f>IF(AU149="","",IF(AU149="A",'１０.パネルラジエーター設備費用算出シート'!$G$13,IF(AU149="B",'１０.パネルラジエーター設備費用算出シート'!$N$13,IF(AU149="C",'１０.パネルラジエーター設備費用算出シート'!$G$23,IF(AU149="D",'１０.パネルラジエーター設備費用算出シート'!$N$23,IF(AU149="E",'１０.パネルラジエーター設備費用算出シート'!$G$33,IF(AU149="F",'１０.パネルラジエーター設備費用算出シート'!$N$33,IF(AU149="G",'１０.パネルラジエーター設備費用算出シート'!$G$43,IF(AU149="H",'１０.パネルラジエーター設備費用算出シート'!$N$43,IF(AU149="I",'１０.パネルラジエーター設備費用算出シート'!$G$54,'１０.パネルラジエーター設備費用算出シート'!$N$54))))))))))</f>
        <v/>
      </c>
      <c r="AW149" s="74"/>
      <c r="AX149" s="64"/>
      <c r="AY149" s="627"/>
      <c r="AZ149" s="74"/>
      <c r="BA149" s="32"/>
      <c r="BB149" s="32"/>
      <c r="BC149" s="32"/>
      <c r="BD149" s="32"/>
      <c r="BE149" s="32"/>
      <c r="BF149" s="32"/>
      <c r="BG149" s="32"/>
      <c r="BH149" s="32"/>
      <c r="BI149" s="32"/>
      <c r="BJ149" s="32"/>
      <c r="BK149" s="32"/>
      <c r="BL149" s="32"/>
    </row>
    <row r="150" spans="1:64" s="33" customFormat="1">
      <c r="A150" s="76"/>
      <c r="B150" s="57">
        <v>138</v>
      </c>
      <c r="C150" s="87"/>
      <c r="D150" s="58"/>
      <c r="E150" s="77"/>
      <c r="F150" s="620"/>
      <c r="G150" s="620"/>
      <c r="H150" s="61"/>
      <c r="I150" s="62"/>
      <c r="J150" s="61"/>
      <c r="K150" s="622" t="str">
        <f t="shared" si="6"/>
        <v/>
      </c>
      <c r="L150" s="622" t="str">
        <f>IF($G150="","",IF(OR('２.全体概要'!$C$15=1,'２.全体概要'!$C$15=2),INDEX($BG$15,MATCH($G150,$BF$15,-1)),IF('２.全体概要'!$C$15=3,INDEX($BG$14,MATCH($G150,$BF$14,-1)),INDEX($BG$13,MATCH($G150,$BF$13,-1)))))</f>
        <v/>
      </c>
      <c r="M150" s="622" t="str">
        <f t="shared" si="7"/>
        <v/>
      </c>
      <c r="N150" s="623">
        <f t="shared" si="8"/>
        <v>0</v>
      </c>
      <c r="O150" s="74"/>
      <c r="P150" s="61"/>
      <c r="Q150" s="56"/>
      <c r="R150" s="72"/>
      <c r="S150" s="56"/>
      <c r="T150" s="56"/>
      <c r="U150" s="74"/>
      <c r="V150" s="61"/>
      <c r="W150" s="56"/>
      <c r="X150" s="72"/>
      <c r="Y150" s="56"/>
      <c r="Z150" s="56"/>
      <c r="AA150" s="74"/>
      <c r="AB150" s="61"/>
      <c r="AC150" s="74"/>
      <c r="AD150" s="61"/>
      <c r="AE150" s="74"/>
      <c r="AF150" s="61"/>
      <c r="AG150" s="74"/>
      <c r="AH150" s="61"/>
      <c r="AI150" s="74"/>
      <c r="AJ150" s="61"/>
      <c r="AK150" s="74"/>
      <c r="AL150" s="64"/>
      <c r="AM150" s="74"/>
      <c r="AN150" s="64"/>
      <c r="AO150" s="74"/>
      <c r="AP150" s="66"/>
      <c r="AQ150" s="74"/>
      <c r="AR150" s="61"/>
      <c r="AS150" s="275"/>
      <c r="AT150" s="74"/>
      <c r="AU150" s="61"/>
      <c r="AV150" s="626" t="str">
        <f>IF(AU150="","",IF(AU150="A",'１０.パネルラジエーター設備費用算出シート'!$G$13,IF(AU150="B",'１０.パネルラジエーター設備費用算出シート'!$N$13,IF(AU150="C",'１０.パネルラジエーター設備費用算出シート'!$G$23,IF(AU150="D",'１０.パネルラジエーター設備費用算出シート'!$N$23,IF(AU150="E",'１０.パネルラジエーター設備費用算出シート'!$G$33,IF(AU150="F",'１０.パネルラジエーター設備費用算出シート'!$N$33,IF(AU150="G",'１０.パネルラジエーター設備費用算出シート'!$G$43,IF(AU150="H",'１０.パネルラジエーター設備費用算出シート'!$N$43,IF(AU150="I",'１０.パネルラジエーター設備費用算出シート'!$G$54,'１０.パネルラジエーター設備費用算出シート'!$N$54))))))))))</f>
        <v/>
      </c>
      <c r="AW150" s="74"/>
      <c r="AX150" s="64"/>
      <c r="AY150" s="627"/>
      <c r="AZ150" s="74"/>
      <c r="BA150" s="32"/>
      <c r="BB150" s="32"/>
      <c r="BC150" s="32"/>
      <c r="BD150" s="32"/>
      <c r="BE150" s="32"/>
      <c r="BF150" s="32"/>
      <c r="BG150" s="32"/>
      <c r="BH150" s="32"/>
      <c r="BI150" s="32"/>
      <c r="BJ150" s="32"/>
      <c r="BK150" s="32"/>
      <c r="BL150" s="32"/>
    </row>
    <row r="151" spans="1:64" s="33" customFormat="1">
      <c r="A151" s="76"/>
      <c r="B151" s="57">
        <v>139</v>
      </c>
      <c r="C151" s="87"/>
      <c r="D151" s="58"/>
      <c r="E151" s="77"/>
      <c r="F151" s="620"/>
      <c r="G151" s="620"/>
      <c r="H151" s="61"/>
      <c r="I151" s="62"/>
      <c r="J151" s="61"/>
      <c r="K151" s="622" t="str">
        <f t="shared" si="6"/>
        <v/>
      </c>
      <c r="L151" s="622" t="str">
        <f>IF($G151="","",IF(OR('２.全体概要'!$C$15=1,'２.全体概要'!$C$15=2),INDEX($BG$15,MATCH($G151,$BF$15,-1)),IF('２.全体概要'!$C$15=3,INDEX($BG$14,MATCH($G151,$BF$14,-1)),INDEX($BG$13,MATCH($G151,$BF$13,-1)))))</f>
        <v/>
      </c>
      <c r="M151" s="622" t="str">
        <f t="shared" si="7"/>
        <v/>
      </c>
      <c r="N151" s="623">
        <f t="shared" si="8"/>
        <v>0</v>
      </c>
      <c r="O151" s="74"/>
      <c r="P151" s="61"/>
      <c r="Q151" s="56"/>
      <c r="R151" s="72"/>
      <c r="S151" s="56"/>
      <c r="T151" s="56"/>
      <c r="U151" s="74"/>
      <c r="V151" s="61"/>
      <c r="W151" s="56"/>
      <c r="X151" s="72"/>
      <c r="Y151" s="56"/>
      <c r="Z151" s="56"/>
      <c r="AA151" s="74"/>
      <c r="AB151" s="61"/>
      <c r="AC151" s="74"/>
      <c r="AD151" s="61"/>
      <c r="AE151" s="74"/>
      <c r="AF151" s="61"/>
      <c r="AG151" s="74"/>
      <c r="AH151" s="61"/>
      <c r="AI151" s="74"/>
      <c r="AJ151" s="61"/>
      <c r="AK151" s="74"/>
      <c r="AL151" s="64"/>
      <c r="AM151" s="74"/>
      <c r="AN151" s="64"/>
      <c r="AO151" s="74"/>
      <c r="AP151" s="66"/>
      <c r="AQ151" s="74"/>
      <c r="AR151" s="61"/>
      <c r="AS151" s="275"/>
      <c r="AT151" s="74"/>
      <c r="AU151" s="61"/>
      <c r="AV151" s="626" t="str">
        <f>IF(AU151="","",IF(AU151="A",'１０.パネルラジエーター設備費用算出シート'!$G$13,IF(AU151="B",'１０.パネルラジエーター設備費用算出シート'!$N$13,IF(AU151="C",'１０.パネルラジエーター設備費用算出シート'!$G$23,IF(AU151="D",'１０.パネルラジエーター設備費用算出シート'!$N$23,IF(AU151="E",'１０.パネルラジエーター設備費用算出シート'!$G$33,IF(AU151="F",'１０.パネルラジエーター設備費用算出シート'!$N$33,IF(AU151="G",'１０.パネルラジエーター設備費用算出シート'!$G$43,IF(AU151="H",'１０.パネルラジエーター設備費用算出シート'!$N$43,IF(AU151="I",'１０.パネルラジエーター設備費用算出シート'!$G$54,'１０.パネルラジエーター設備費用算出シート'!$N$54))))))))))</f>
        <v/>
      </c>
      <c r="AW151" s="74"/>
      <c r="AX151" s="64"/>
      <c r="AY151" s="627"/>
      <c r="AZ151" s="74"/>
      <c r="BA151" s="32"/>
      <c r="BB151" s="32"/>
      <c r="BC151" s="32"/>
      <c r="BD151" s="32"/>
      <c r="BE151" s="32"/>
      <c r="BF151" s="32"/>
      <c r="BG151" s="32"/>
      <c r="BH151" s="32"/>
      <c r="BI151" s="32"/>
      <c r="BJ151" s="32"/>
      <c r="BK151" s="32"/>
      <c r="BL151" s="32"/>
    </row>
    <row r="152" spans="1:64" s="33" customFormat="1">
      <c r="A152" s="76"/>
      <c r="B152" s="57">
        <v>140</v>
      </c>
      <c r="C152" s="87"/>
      <c r="D152" s="58"/>
      <c r="E152" s="77"/>
      <c r="F152" s="620"/>
      <c r="G152" s="620"/>
      <c r="H152" s="61"/>
      <c r="I152" s="62"/>
      <c r="J152" s="61"/>
      <c r="K152" s="622" t="str">
        <f t="shared" si="6"/>
        <v/>
      </c>
      <c r="L152" s="622" t="str">
        <f>IF($G152="","",IF(OR('２.全体概要'!$C$15=1,'２.全体概要'!$C$15=2),INDEX($BG$15,MATCH($G152,$BF$15,-1)),IF('２.全体概要'!$C$15=3,INDEX($BG$14,MATCH($G152,$BF$14,-1)),INDEX($BG$13,MATCH($G152,$BF$13,-1)))))</f>
        <v/>
      </c>
      <c r="M152" s="622" t="str">
        <f t="shared" si="7"/>
        <v/>
      </c>
      <c r="N152" s="623">
        <f t="shared" si="8"/>
        <v>0</v>
      </c>
      <c r="O152" s="74"/>
      <c r="P152" s="61"/>
      <c r="Q152" s="56"/>
      <c r="R152" s="72"/>
      <c r="S152" s="56"/>
      <c r="T152" s="56"/>
      <c r="U152" s="74"/>
      <c r="V152" s="61"/>
      <c r="W152" s="56"/>
      <c r="X152" s="72"/>
      <c r="Y152" s="56"/>
      <c r="Z152" s="56"/>
      <c r="AA152" s="74"/>
      <c r="AB152" s="61"/>
      <c r="AC152" s="74"/>
      <c r="AD152" s="61"/>
      <c r="AE152" s="74"/>
      <c r="AF152" s="61"/>
      <c r="AG152" s="74"/>
      <c r="AH152" s="61"/>
      <c r="AI152" s="74"/>
      <c r="AJ152" s="61"/>
      <c r="AK152" s="74"/>
      <c r="AL152" s="64"/>
      <c r="AM152" s="74"/>
      <c r="AN152" s="64"/>
      <c r="AO152" s="74"/>
      <c r="AP152" s="66"/>
      <c r="AQ152" s="74"/>
      <c r="AR152" s="61"/>
      <c r="AS152" s="275"/>
      <c r="AT152" s="74"/>
      <c r="AU152" s="61"/>
      <c r="AV152" s="626" t="str">
        <f>IF(AU152="","",IF(AU152="A",'１０.パネルラジエーター設備費用算出シート'!$G$13,IF(AU152="B",'１０.パネルラジエーター設備費用算出シート'!$N$13,IF(AU152="C",'１０.パネルラジエーター設備費用算出シート'!$G$23,IF(AU152="D",'１０.パネルラジエーター設備費用算出シート'!$N$23,IF(AU152="E",'１０.パネルラジエーター設備費用算出シート'!$G$33,IF(AU152="F",'１０.パネルラジエーター設備費用算出シート'!$N$33,IF(AU152="G",'１０.パネルラジエーター設備費用算出シート'!$G$43,IF(AU152="H",'１０.パネルラジエーター設備費用算出シート'!$N$43,IF(AU152="I",'１０.パネルラジエーター設備費用算出シート'!$G$54,'１０.パネルラジエーター設備費用算出シート'!$N$54))))))))))</f>
        <v/>
      </c>
      <c r="AW152" s="74"/>
      <c r="AX152" s="64"/>
      <c r="AY152" s="627"/>
      <c r="AZ152" s="74"/>
      <c r="BA152" s="32"/>
      <c r="BB152" s="32"/>
      <c r="BC152" s="32"/>
      <c r="BD152" s="32"/>
      <c r="BE152" s="32"/>
      <c r="BF152" s="32"/>
      <c r="BG152" s="32"/>
      <c r="BH152" s="32"/>
      <c r="BI152" s="32"/>
      <c r="BJ152" s="32"/>
      <c r="BK152" s="32"/>
      <c r="BL152" s="32"/>
    </row>
    <row r="153" spans="1:64" s="33" customFormat="1">
      <c r="A153" s="76"/>
      <c r="B153" s="57">
        <v>141</v>
      </c>
      <c r="C153" s="87"/>
      <c r="D153" s="58"/>
      <c r="E153" s="77"/>
      <c r="F153" s="620"/>
      <c r="G153" s="620"/>
      <c r="H153" s="61"/>
      <c r="I153" s="62"/>
      <c r="J153" s="61"/>
      <c r="K153" s="622" t="str">
        <f t="shared" si="6"/>
        <v/>
      </c>
      <c r="L153" s="622" t="str">
        <f>IF($G153="","",IF(OR('２.全体概要'!$C$15=1,'２.全体概要'!$C$15=2),INDEX($BG$15,MATCH($G153,$BF$15,-1)),IF('２.全体概要'!$C$15=3,INDEX($BG$14,MATCH($G153,$BF$14,-1)),INDEX($BG$13,MATCH($G153,$BF$13,-1)))))</f>
        <v/>
      </c>
      <c r="M153" s="622" t="str">
        <f t="shared" si="7"/>
        <v/>
      </c>
      <c r="N153" s="623">
        <f t="shared" si="8"/>
        <v>0</v>
      </c>
      <c r="O153" s="74"/>
      <c r="P153" s="61"/>
      <c r="Q153" s="56"/>
      <c r="R153" s="72"/>
      <c r="S153" s="56"/>
      <c r="T153" s="56"/>
      <c r="U153" s="74"/>
      <c r="V153" s="61"/>
      <c r="W153" s="56"/>
      <c r="X153" s="72"/>
      <c r="Y153" s="56"/>
      <c r="Z153" s="56"/>
      <c r="AA153" s="74"/>
      <c r="AB153" s="61"/>
      <c r="AC153" s="74"/>
      <c r="AD153" s="61"/>
      <c r="AE153" s="74"/>
      <c r="AF153" s="61"/>
      <c r="AG153" s="74"/>
      <c r="AH153" s="61"/>
      <c r="AI153" s="74"/>
      <c r="AJ153" s="61"/>
      <c r="AK153" s="74"/>
      <c r="AL153" s="64"/>
      <c r="AM153" s="74"/>
      <c r="AN153" s="64"/>
      <c r="AO153" s="74"/>
      <c r="AP153" s="66"/>
      <c r="AQ153" s="74"/>
      <c r="AR153" s="61"/>
      <c r="AS153" s="275"/>
      <c r="AT153" s="74"/>
      <c r="AU153" s="61"/>
      <c r="AV153" s="626" t="str">
        <f>IF(AU153="","",IF(AU153="A",'１０.パネルラジエーター設備費用算出シート'!$G$13,IF(AU153="B",'１０.パネルラジエーター設備費用算出シート'!$N$13,IF(AU153="C",'１０.パネルラジエーター設備費用算出シート'!$G$23,IF(AU153="D",'１０.パネルラジエーター設備費用算出シート'!$N$23,IF(AU153="E",'１０.パネルラジエーター設備費用算出シート'!$G$33,IF(AU153="F",'１０.パネルラジエーター設備費用算出シート'!$N$33,IF(AU153="G",'１０.パネルラジエーター設備費用算出シート'!$G$43,IF(AU153="H",'１０.パネルラジエーター設備費用算出シート'!$N$43,IF(AU153="I",'１０.パネルラジエーター設備費用算出シート'!$G$54,'１０.パネルラジエーター設備費用算出シート'!$N$54))))))))))</f>
        <v/>
      </c>
      <c r="AW153" s="74"/>
      <c r="AX153" s="64"/>
      <c r="AY153" s="627"/>
      <c r="AZ153" s="74"/>
      <c r="BA153" s="32"/>
      <c r="BB153" s="32"/>
      <c r="BC153" s="32"/>
      <c r="BD153" s="32"/>
      <c r="BE153" s="32"/>
      <c r="BF153" s="32"/>
      <c r="BG153" s="32"/>
      <c r="BH153" s="32"/>
      <c r="BI153" s="32"/>
      <c r="BJ153" s="32"/>
      <c r="BK153" s="32"/>
      <c r="BL153" s="32"/>
    </row>
    <row r="154" spans="1:64" s="33" customFormat="1">
      <c r="A154" s="76"/>
      <c r="B154" s="57">
        <v>142</v>
      </c>
      <c r="C154" s="87"/>
      <c r="D154" s="58"/>
      <c r="E154" s="77"/>
      <c r="F154" s="620"/>
      <c r="G154" s="620"/>
      <c r="H154" s="61"/>
      <c r="I154" s="62"/>
      <c r="J154" s="61"/>
      <c r="K154" s="622" t="str">
        <f t="shared" si="6"/>
        <v/>
      </c>
      <c r="L154" s="622" t="str">
        <f>IF($G154="","",IF(OR('２.全体概要'!$C$15=1,'２.全体概要'!$C$15=2),INDEX($BG$15,MATCH($G154,$BF$15,-1)),IF('２.全体概要'!$C$15=3,INDEX($BG$14,MATCH($G154,$BF$14,-1)),INDEX($BG$13,MATCH($G154,$BF$13,-1)))))</f>
        <v/>
      </c>
      <c r="M154" s="622" t="str">
        <f t="shared" si="7"/>
        <v/>
      </c>
      <c r="N154" s="623">
        <f t="shared" si="8"/>
        <v>0</v>
      </c>
      <c r="O154" s="74"/>
      <c r="P154" s="61"/>
      <c r="Q154" s="56"/>
      <c r="R154" s="72"/>
      <c r="S154" s="56"/>
      <c r="T154" s="56"/>
      <c r="U154" s="74"/>
      <c r="V154" s="61"/>
      <c r="W154" s="56"/>
      <c r="X154" s="72"/>
      <c r="Y154" s="56"/>
      <c r="Z154" s="56"/>
      <c r="AA154" s="74"/>
      <c r="AB154" s="61"/>
      <c r="AC154" s="74"/>
      <c r="AD154" s="61"/>
      <c r="AE154" s="74"/>
      <c r="AF154" s="61"/>
      <c r="AG154" s="74"/>
      <c r="AH154" s="61"/>
      <c r="AI154" s="74"/>
      <c r="AJ154" s="61"/>
      <c r="AK154" s="74"/>
      <c r="AL154" s="64"/>
      <c r="AM154" s="74"/>
      <c r="AN154" s="64"/>
      <c r="AO154" s="74"/>
      <c r="AP154" s="66"/>
      <c r="AQ154" s="74"/>
      <c r="AR154" s="61"/>
      <c r="AS154" s="275"/>
      <c r="AT154" s="74"/>
      <c r="AU154" s="61"/>
      <c r="AV154" s="626" t="str">
        <f>IF(AU154="","",IF(AU154="A",'１０.パネルラジエーター設備費用算出シート'!$G$13,IF(AU154="B",'１０.パネルラジエーター設備費用算出シート'!$N$13,IF(AU154="C",'１０.パネルラジエーター設備費用算出シート'!$G$23,IF(AU154="D",'１０.パネルラジエーター設備費用算出シート'!$N$23,IF(AU154="E",'１０.パネルラジエーター設備費用算出シート'!$G$33,IF(AU154="F",'１０.パネルラジエーター設備費用算出シート'!$N$33,IF(AU154="G",'１０.パネルラジエーター設備費用算出シート'!$G$43,IF(AU154="H",'１０.パネルラジエーター設備費用算出シート'!$N$43,IF(AU154="I",'１０.パネルラジエーター設備費用算出シート'!$G$54,'１０.パネルラジエーター設備費用算出シート'!$N$54))))))))))</f>
        <v/>
      </c>
      <c r="AW154" s="74"/>
      <c r="AX154" s="64"/>
      <c r="AY154" s="627"/>
      <c r="AZ154" s="74"/>
      <c r="BA154" s="32"/>
      <c r="BB154" s="32"/>
      <c r="BC154" s="32"/>
      <c r="BD154" s="32"/>
      <c r="BE154" s="32"/>
      <c r="BF154" s="32"/>
      <c r="BG154" s="32"/>
      <c r="BH154" s="32"/>
      <c r="BI154" s="32"/>
      <c r="BJ154" s="32"/>
      <c r="BK154" s="32"/>
      <c r="BL154" s="32"/>
    </row>
    <row r="155" spans="1:64" s="33" customFormat="1">
      <c r="A155" s="76"/>
      <c r="B155" s="57">
        <v>143</v>
      </c>
      <c r="C155" s="87"/>
      <c r="D155" s="58"/>
      <c r="E155" s="77"/>
      <c r="F155" s="620"/>
      <c r="G155" s="620"/>
      <c r="H155" s="61"/>
      <c r="I155" s="62"/>
      <c r="J155" s="61"/>
      <c r="K155" s="622" t="str">
        <f t="shared" si="6"/>
        <v/>
      </c>
      <c r="L155" s="622" t="str">
        <f>IF($G155="","",IF(OR('２.全体概要'!$C$15=1,'２.全体概要'!$C$15=2),INDEX($BG$15,MATCH($G155,$BF$15,-1)),IF('２.全体概要'!$C$15=3,INDEX($BG$14,MATCH($G155,$BF$14,-1)),INDEX($BG$13,MATCH($G155,$BF$13,-1)))))</f>
        <v/>
      </c>
      <c r="M155" s="622" t="str">
        <f t="shared" si="7"/>
        <v/>
      </c>
      <c r="N155" s="623">
        <f t="shared" si="8"/>
        <v>0</v>
      </c>
      <c r="O155" s="74"/>
      <c r="P155" s="61"/>
      <c r="Q155" s="56"/>
      <c r="R155" s="72"/>
      <c r="S155" s="56"/>
      <c r="T155" s="56"/>
      <c r="U155" s="74"/>
      <c r="V155" s="61"/>
      <c r="W155" s="56"/>
      <c r="X155" s="72"/>
      <c r="Y155" s="56"/>
      <c r="Z155" s="56"/>
      <c r="AA155" s="74"/>
      <c r="AB155" s="61"/>
      <c r="AC155" s="74"/>
      <c r="AD155" s="61"/>
      <c r="AE155" s="74"/>
      <c r="AF155" s="61"/>
      <c r="AG155" s="74"/>
      <c r="AH155" s="61"/>
      <c r="AI155" s="74"/>
      <c r="AJ155" s="61"/>
      <c r="AK155" s="74"/>
      <c r="AL155" s="64"/>
      <c r="AM155" s="74"/>
      <c r="AN155" s="64"/>
      <c r="AO155" s="74"/>
      <c r="AP155" s="66"/>
      <c r="AQ155" s="74"/>
      <c r="AR155" s="61"/>
      <c r="AS155" s="275"/>
      <c r="AT155" s="74"/>
      <c r="AU155" s="61"/>
      <c r="AV155" s="626" t="str">
        <f>IF(AU155="","",IF(AU155="A",'１０.パネルラジエーター設備費用算出シート'!$G$13,IF(AU155="B",'１０.パネルラジエーター設備費用算出シート'!$N$13,IF(AU155="C",'１０.パネルラジエーター設備費用算出シート'!$G$23,IF(AU155="D",'１０.パネルラジエーター設備費用算出シート'!$N$23,IF(AU155="E",'１０.パネルラジエーター設備費用算出シート'!$G$33,IF(AU155="F",'１０.パネルラジエーター設備費用算出シート'!$N$33,IF(AU155="G",'１０.パネルラジエーター設備費用算出シート'!$G$43,IF(AU155="H",'１０.パネルラジエーター設備費用算出シート'!$N$43,IF(AU155="I",'１０.パネルラジエーター設備費用算出シート'!$G$54,'１０.パネルラジエーター設備費用算出シート'!$N$54))))))))))</f>
        <v/>
      </c>
      <c r="AW155" s="74"/>
      <c r="AX155" s="64"/>
      <c r="AY155" s="627"/>
      <c r="AZ155" s="74"/>
      <c r="BA155" s="32"/>
      <c r="BB155" s="32"/>
      <c r="BC155" s="32"/>
      <c r="BD155" s="32"/>
      <c r="BE155" s="32"/>
      <c r="BF155" s="32"/>
      <c r="BG155" s="32"/>
      <c r="BH155" s="32"/>
      <c r="BI155" s="32"/>
      <c r="BJ155" s="32"/>
      <c r="BK155" s="32"/>
      <c r="BL155" s="32"/>
    </row>
    <row r="156" spans="1:64" s="33" customFormat="1">
      <c r="A156" s="76"/>
      <c r="B156" s="57">
        <v>144</v>
      </c>
      <c r="C156" s="87"/>
      <c r="D156" s="58"/>
      <c r="E156" s="77"/>
      <c r="F156" s="620"/>
      <c r="G156" s="620"/>
      <c r="H156" s="61"/>
      <c r="I156" s="62"/>
      <c r="J156" s="61"/>
      <c r="K156" s="622" t="str">
        <f t="shared" si="6"/>
        <v/>
      </c>
      <c r="L156" s="622" t="str">
        <f>IF($G156="","",IF(OR('２.全体概要'!$C$15=1,'２.全体概要'!$C$15=2),INDEX($BG$15,MATCH($G156,$BF$15,-1)),IF('２.全体概要'!$C$15=3,INDEX($BG$14,MATCH($G156,$BF$14,-1)),INDEX($BG$13,MATCH($G156,$BF$13,-1)))))</f>
        <v/>
      </c>
      <c r="M156" s="622" t="str">
        <f t="shared" si="7"/>
        <v/>
      </c>
      <c r="N156" s="623">
        <f t="shared" si="8"/>
        <v>0</v>
      </c>
      <c r="O156" s="74"/>
      <c r="P156" s="61"/>
      <c r="Q156" s="56"/>
      <c r="R156" s="72"/>
      <c r="S156" s="56"/>
      <c r="T156" s="56"/>
      <c r="U156" s="74"/>
      <c r="V156" s="61"/>
      <c r="W156" s="56"/>
      <c r="X156" s="72"/>
      <c r="Y156" s="56"/>
      <c r="Z156" s="56"/>
      <c r="AA156" s="74"/>
      <c r="AB156" s="61"/>
      <c r="AC156" s="74"/>
      <c r="AD156" s="61"/>
      <c r="AE156" s="74"/>
      <c r="AF156" s="61"/>
      <c r="AG156" s="74"/>
      <c r="AH156" s="61"/>
      <c r="AI156" s="74"/>
      <c r="AJ156" s="61"/>
      <c r="AK156" s="74"/>
      <c r="AL156" s="64"/>
      <c r="AM156" s="74"/>
      <c r="AN156" s="64"/>
      <c r="AO156" s="74"/>
      <c r="AP156" s="66"/>
      <c r="AQ156" s="74"/>
      <c r="AR156" s="61"/>
      <c r="AS156" s="275"/>
      <c r="AT156" s="74"/>
      <c r="AU156" s="61"/>
      <c r="AV156" s="626" t="str">
        <f>IF(AU156="","",IF(AU156="A",'１０.パネルラジエーター設備費用算出シート'!$G$13,IF(AU156="B",'１０.パネルラジエーター設備費用算出シート'!$N$13,IF(AU156="C",'１０.パネルラジエーター設備費用算出シート'!$G$23,IF(AU156="D",'１０.パネルラジエーター設備費用算出シート'!$N$23,IF(AU156="E",'１０.パネルラジエーター設備費用算出シート'!$G$33,IF(AU156="F",'１０.パネルラジエーター設備費用算出シート'!$N$33,IF(AU156="G",'１０.パネルラジエーター設備費用算出シート'!$G$43,IF(AU156="H",'１０.パネルラジエーター設備費用算出シート'!$N$43,IF(AU156="I",'１０.パネルラジエーター設備費用算出シート'!$G$54,'１０.パネルラジエーター設備費用算出シート'!$N$54))))))))))</f>
        <v/>
      </c>
      <c r="AW156" s="74"/>
      <c r="AX156" s="64"/>
      <c r="AY156" s="627"/>
      <c r="AZ156" s="74"/>
      <c r="BA156" s="32"/>
      <c r="BB156" s="32"/>
      <c r="BC156" s="32"/>
      <c r="BD156" s="32"/>
      <c r="BE156" s="32"/>
      <c r="BF156" s="32"/>
      <c r="BG156" s="32"/>
      <c r="BH156" s="32"/>
      <c r="BI156" s="32"/>
      <c r="BJ156" s="32"/>
      <c r="BK156" s="32"/>
      <c r="BL156" s="32"/>
    </row>
    <row r="157" spans="1:64" s="33" customFormat="1">
      <c r="A157" s="76"/>
      <c r="B157" s="57">
        <v>145</v>
      </c>
      <c r="C157" s="87"/>
      <c r="D157" s="58"/>
      <c r="E157" s="77"/>
      <c r="F157" s="620"/>
      <c r="G157" s="620"/>
      <c r="H157" s="61"/>
      <c r="I157" s="62"/>
      <c r="J157" s="61"/>
      <c r="K157" s="622" t="str">
        <f t="shared" si="6"/>
        <v/>
      </c>
      <c r="L157" s="622" t="str">
        <f>IF($G157="","",IF(OR('２.全体概要'!$C$15=1,'２.全体概要'!$C$15=2),INDEX($BG$15,MATCH($G157,$BF$15,-1)),IF('２.全体概要'!$C$15=3,INDEX($BG$14,MATCH($G157,$BF$14,-1)),INDEX($BG$13,MATCH($G157,$BF$13,-1)))))</f>
        <v/>
      </c>
      <c r="M157" s="622" t="str">
        <f t="shared" si="7"/>
        <v/>
      </c>
      <c r="N157" s="623">
        <f t="shared" si="8"/>
        <v>0</v>
      </c>
      <c r="O157" s="74"/>
      <c r="P157" s="61"/>
      <c r="Q157" s="56"/>
      <c r="R157" s="72"/>
      <c r="S157" s="56"/>
      <c r="T157" s="56"/>
      <c r="U157" s="74"/>
      <c r="V157" s="61"/>
      <c r="W157" s="56"/>
      <c r="X157" s="72"/>
      <c r="Y157" s="56"/>
      <c r="Z157" s="56"/>
      <c r="AA157" s="74"/>
      <c r="AB157" s="61"/>
      <c r="AC157" s="74"/>
      <c r="AD157" s="61"/>
      <c r="AE157" s="74"/>
      <c r="AF157" s="61"/>
      <c r="AG157" s="74"/>
      <c r="AH157" s="61"/>
      <c r="AI157" s="74"/>
      <c r="AJ157" s="61"/>
      <c r="AK157" s="74"/>
      <c r="AL157" s="64"/>
      <c r="AM157" s="74"/>
      <c r="AN157" s="64"/>
      <c r="AO157" s="74"/>
      <c r="AP157" s="66"/>
      <c r="AQ157" s="74"/>
      <c r="AR157" s="61"/>
      <c r="AS157" s="275"/>
      <c r="AT157" s="74"/>
      <c r="AU157" s="61"/>
      <c r="AV157" s="626" t="str">
        <f>IF(AU157="","",IF(AU157="A",'１０.パネルラジエーター設備費用算出シート'!$G$13,IF(AU157="B",'１０.パネルラジエーター設備費用算出シート'!$N$13,IF(AU157="C",'１０.パネルラジエーター設備費用算出シート'!$G$23,IF(AU157="D",'１０.パネルラジエーター設備費用算出シート'!$N$23,IF(AU157="E",'１０.パネルラジエーター設備費用算出シート'!$G$33,IF(AU157="F",'１０.パネルラジエーター設備費用算出シート'!$N$33,IF(AU157="G",'１０.パネルラジエーター設備費用算出シート'!$G$43,IF(AU157="H",'１０.パネルラジエーター設備費用算出シート'!$N$43,IF(AU157="I",'１０.パネルラジエーター設備費用算出シート'!$G$54,'１０.パネルラジエーター設備費用算出シート'!$N$54))))))))))</f>
        <v/>
      </c>
      <c r="AW157" s="74"/>
      <c r="AX157" s="64"/>
      <c r="AY157" s="627"/>
      <c r="AZ157" s="74"/>
      <c r="BA157" s="32"/>
      <c r="BB157" s="32"/>
      <c r="BC157" s="32"/>
      <c r="BD157" s="32"/>
      <c r="BE157" s="32"/>
      <c r="BF157" s="32"/>
      <c r="BG157" s="32"/>
      <c r="BH157" s="32"/>
      <c r="BI157" s="32"/>
      <c r="BJ157" s="32"/>
      <c r="BK157" s="32"/>
      <c r="BL157" s="32"/>
    </row>
    <row r="158" spans="1:64" s="33" customFormat="1">
      <c r="A158" s="76"/>
      <c r="B158" s="57">
        <v>146</v>
      </c>
      <c r="C158" s="87"/>
      <c r="D158" s="58"/>
      <c r="E158" s="77"/>
      <c r="F158" s="620"/>
      <c r="G158" s="620"/>
      <c r="H158" s="61"/>
      <c r="I158" s="62"/>
      <c r="J158" s="61"/>
      <c r="K158" s="622" t="str">
        <f t="shared" si="6"/>
        <v/>
      </c>
      <c r="L158" s="622" t="str">
        <f>IF($G158="","",IF(OR('２.全体概要'!$C$15=1,'２.全体概要'!$C$15=2),INDEX($BG$15,MATCH($G158,$BF$15,-1)),IF('２.全体概要'!$C$15=3,INDEX($BG$14,MATCH($G158,$BF$14,-1)),INDEX($BG$13,MATCH($G158,$BF$13,-1)))))</f>
        <v/>
      </c>
      <c r="M158" s="622" t="str">
        <f t="shared" si="7"/>
        <v/>
      </c>
      <c r="N158" s="623">
        <f t="shared" si="8"/>
        <v>0</v>
      </c>
      <c r="O158" s="74"/>
      <c r="P158" s="61"/>
      <c r="Q158" s="56"/>
      <c r="R158" s="72"/>
      <c r="S158" s="56"/>
      <c r="T158" s="56"/>
      <c r="U158" s="74"/>
      <c r="V158" s="61"/>
      <c r="W158" s="56"/>
      <c r="X158" s="72"/>
      <c r="Y158" s="56"/>
      <c r="Z158" s="56"/>
      <c r="AA158" s="74"/>
      <c r="AB158" s="61"/>
      <c r="AC158" s="74"/>
      <c r="AD158" s="61"/>
      <c r="AE158" s="74"/>
      <c r="AF158" s="61"/>
      <c r="AG158" s="74"/>
      <c r="AH158" s="61"/>
      <c r="AI158" s="74"/>
      <c r="AJ158" s="61"/>
      <c r="AK158" s="74"/>
      <c r="AL158" s="64"/>
      <c r="AM158" s="74"/>
      <c r="AN158" s="64"/>
      <c r="AO158" s="74"/>
      <c r="AP158" s="66"/>
      <c r="AQ158" s="74"/>
      <c r="AR158" s="61"/>
      <c r="AS158" s="275"/>
      <c r="AT158" s="74"/>
      <c r="AU158" s="61"/>
      <c r="AV158" s="626" t="str">
        <f>IF(AU158="","",IF(AU158="A",'１０.パネルラジエーター設備費用算出シート'!$G$13,IF(AU158="B",'１０.パネルラジエーター設備費用算出シート'!$N$13,IF(AU158="C",'１０.パネルラジエーター設備費用算出シート'!$G$23,IF(AU158="D",'１０.パネルラジエーター設備費用算出シート'!$N$23,IF(AU158="E",'１０.パネルラジエーター設備費用算出シート'!$G$33,IF(AU158="F",'１０.パネルラジエーター設備費用算出シート'!$N$33,IF(AU158="G",'１０.パネルラジエーター設備費用算出シート'!$G$43,IF(AU158="H",'１０.パネルラジエーター設備費用算出シート'!$N$43,IF(AU158="I",'１０.パネルラジエーター設備費用算出シート'!$G$54,'１０.パネルラジエーター設備費用算出シート'!$N$54))))))))))</f>
        <v/>
      </c>
      <c r="AW158" s="74"/>
      <c r="AX158" s="64"/>
      <c r="AY158" s="627"/>
      <c r="AZ158" s="74"/>
      <c r="BA158" s="32"/>
      <c r="BB158" s="32"/>
      <c r="BC158" s="32"/>
      <c r="BD158" s="32"/>
      <c r="BE158" s="32"/>
      <c r="BF158" s="32"/>
      <c r="BG158" s="32"/>
      <c r="BH158" s="32"/>
      <c r="BI158" s="32"/>
      <c r="BJ158" s="32"/>
      <c r="BK158" s="32"/>
      <c r="BL158" s="32"/>
    </row>
    <row r="159" spans="1:64" s="33" customFormat="1">
      <c r="A159" s="76"/>
      <c r="B159" s="57">
        <v>147</v>
      </c>
      <c r="C159" s="87"/>
      <c r="D159" s="58"/>
      <c r="E159" s="77"/>
      <c r="F159" s="620"/>
      <c r="G159" s="620"/>
      <c r="H159" s="61"/>
      <c r="I159" s="62"/>
      <c r="J159" s="61"/>
      <c r="K159" s="622" t="str">
        <f t="shared" si="6"/>
        <v/>
      </c>
      <c r="L159" s="622" t="str">
        <f>IF($G159="","",IF(OR('２.全体概要'!$C$15=1,'２.全体概要'!$C$15=2),INDEX($BG$15,MATCH($G159,$BF$15,-1)),IF('２.全体概要'!$C$15=3,INDEX($BG$14,MATCH($G159,$BF$14,-1)),INDEX($BG$13,MATCH($G159,$BF$13,-1)))))</f>
        <v/>
      </c>
      <c r="M159" s="622" t="str">
        <f t="shared" si="7"/>
        <v/>
      </c>
      <c r="N159" s="623">
        <f t="shared" si="8"/>
        <v>0</v>
      </c>
      <c r="O159" s="74"/>
      <c r="P159" s="61"/>
      <c r="Q159" s="56"/>
      <c r="R159" s="72"/>
      <c r="S159" s="56"/>
      <c r="T159" s="56"/>
      <c r="U159" s="74"/>
      <c r="V159" s="61"/>
      <c r="W159" s="56"/>
      <c r="X159" s="72"/>
      <c r="Y159" s="56"/>
      <c r="Z159" s="56"/>
      <c r="AA159" s="74"/>
      <c r="AB159" s="61"/>
      <c r="AC159" s="74"/>
      <c r="AD159" s="61"/>
      <c r="AE159" s="74"/>
      <c r="AF159" s="61"/>
      <c r="AG159" s="74"/>
      <c r="AH159" s="61"/>
      <c r="AI159" s="74"/>
      <c r="AJ159" s="61"/>
      <c r="AK159" s="74"/>
      <c r="AL159" s="64"/>
      <c r="AM159" s="74"/>
      <c r="AN159" s="64"/>
      <c r="AO159" s="74"/>
      <c r="AP159" s="66"/>
      <c r="AQ159" s="74"/>
      <c r="AR159" s="61"/>
      <c r="AS159" s="275"/>
      <c r="AT159" s="74"/>
      <c r="AU159" s="61"/>
      <c r="AV159" s="626" t="str">
        <f>IF(AU159="","",IF(AU159="A",'１０.パネルラジエーター設備費用算出シート'!$G$13,IF(AU159="B",'１０.パネルラジエーター設備費用算出シート'!$N$13,IF(AU159="C",'１０.パネルラジエーター設備費用算出シート'!$G$23,IF(AU159="D",'１０.パネルラジエーター設備費用算出シート'!$N$23,IF(AU159="E",'１０.パネルラジエーター設備費用算出シート'!$G$33,IF(AU159="F",'１０.パネルラジエーター設備費用算出シート'!$N$33,IF(AU159="G",'１０.パネルラジエーター設備費用算出シート'!$G$43,IF(AU159="H",'１０.パネルラジエーター設備費用算出シート'!$N$43,IF(AU159="I",'１０.パネルラジエーター設備費用算出シート'!$G$54,'１０.パネルラジエーター設備費用算出シート'!$N$54))))))))))</f>
        <v/>
      </c>
      <c r="AW159" s="74"/>
      <c r="AX159" s="64"/>
      <c r="AY159" s="627"/>
      <c r="AZ159" s="74"/>
      <c r="BA159" s="32"/>
      <c r="BB159" s="32"/>
      <c r="BC159" s="32"/>
      <c r="BD159" s="32"/>
      <c r="BE159" s="32"/>
      <c r="BF159" s="32"/>
      <c r="BG159" s="32"/>
      <c r="BH159" s="32"/>
      <c r="BI159" s="32"/>
      <c r="BJ159" s="32"/>
      <c r="BK159" s="32"/>
      <c r="BL159" s="32"/>
    </row>
    <row r="160" spans="1:64" s="33" customFormat="1">
      <c r="A160" s="76"/>
      <c r="B160" s="57">
        <v>148</v>
      </c>
      <c r="C160" s="87"/>
      <c r="D160" s="58"/>
      <c r="E160" s="77"/>
      <c r="F160" s="620"/>
      <c r="G160" s="620"/>
      <c r="H160" s="61"/>
      <c r="I160" s="62"/>
      <c r="J160" s="61"/>
      <c r="K160" s="622" t="str">
        <f t="shared" si="6"/>
        <v/>
      </c>
      <c r="L160" s="622" t="str">
        <f>IF($G160="","",IF(OR('２.全体概要'!$C$15=1,'２.全体概要'!$C$15=2),INDEX($BG$15,MATCH($G160,$BF$15,-1)),IF('２.全体概要'!$C$15=3,INDEX($BG$14,MATCH($G160,$BF$14,-1)),INDEX($BG$13,MATCH($G160,$BF$13,-1)))))</f>
        <v/>
      </c>
      <c r="M160" s="622" t="str">
        <f t="shared" si="7"/>
        <v/>
      </c>
      <c r="N160" s="623">
        <f t="shared" si="8"/>
        <v>0</v>
      </c>
      <c r="O160" s="74"/>
      <c r="P160" s="61"/>
      <c r="Q160" s="56"/>
      <c r="R160" s="72"/>
      <c r="S160" s="56"/>
      <c r="T160" s="56"/>
      <c r="U160" s="74"/>
      <c r="V160" s="61"/>
      <c r="W160" s="56"/>
      <c r="X160" s="72"/>
      <c r="Y160" s="56"/>
      <c r="Z160" s="56"/>
      <c r="AA160" s="74"/>
      <c r="AB160" s="61"/>
      <c r="AC160" s="74"/>
      <c r="AD160" s="61"/>
      <c r="AE160" s="74"/>
      <c r="AF160" s="61"/>
      <c r="AG160" s="74"/>
      <c r="AH160" s="61"/>
      <c r="AI160" s="74"/>
      <c r="AJ160" s="61"/>
      <c r="AK160" s="74"/>
      <c r="AL160" s="64"/>
      <c r="AM160" s="74"/>
      <c r="AN160" s="64"/>
      <c r="AO160" s="74"/>
      <c r="AP160" s="66"/>
      <c r="AQ160" s="74"/>
      <c r="AR160" s="61"/>
      <c r="AS160" s="275"/>
      <c r="AT160" s="74"/>
      <c r="AU160" s="61"/>
      <c r="AV160" s="626" t="str">
        <f>IF(AU160="","",IF(AU160="A",'１０.パネルラジエーター設備費用算出シート'!$G$13,IF(AU160="B",'１０.パネルラジエーター設備費用算出シート'!$N$13,IF(AU160="C",'１０.パネルラジエーター設備費用算出シート'!$G$23,IF(AU160="D",'１０.パネルラジエーター設備費用算出シート'!$N$23,IF(AU160="E",'１０.パネルラジエーター設備費用算出シート'!$G$33,IF(AU160="F",'１０.パネルラジエーター設備費用算出シート'!$N$33,IF(AU160="G",'１０.パネルラジエーター設備費用算出シート'!$G$43,IF(AU160="H",'１０.パネルラジエーター設備費用算出シート'!$N$43,IF(AU160="I",'１０.パネルラジエーター設備費用算出シート'!$G$54,'１０.パネルラジエーター設備費用算出シート'!$N$54))))))))))</f>
        <v/>
      </c>
      <c r="AW160" s="74"/>
      <c r="AX160" s="64"/>
      <c r="AY160" s="627"/>
      <c r="AZ160" s="74"/>
      <c r="BA160" s="32"/>
      <c r="BB160" s="32"/>
      <c r="BC160" s="32"/>
      <c r="BD160" s="32"/>
      <c r="BE160" s="32"/>
      <c r="BF160" s="32"/>
      <c r="BG160" s="32"/>
      <c r="BH160" s="32"/>
      <c r="BI160" s="32"/>
      <c r="BJ160" s="32"/>
      <c r="BK160" s="32"/>
      <c r="BL160" s="32"/>
    </row>
    <row r="161" spans="1:64" s="33" customFormat="1">
      <c r="A161" s="76"/>
      <c r="B161" s="57">
        <v>149</v>
      </c>
      <c r="C161" s="87"/>
      <c r="D161" s="58"/>
      <c r="E161" s="77"/>
      <c r="F161" s="620"/>
      <c r="G161" s="620"/>
      <c r="H161" s="61"/>
      <c r="I161" s="62"/>
      <c r="J161" s="61"/>
      <c r="K161" s="622" t="str">
        <f t="shared" si="6"/>
        <v/>
      </c>
      <c r="L161" s="622" t="str">
        <f>IF($G161="","",IF(OR('２.全体概要'!$C$15=1,'２.全体概要'!$C$15=2),INDEX($BG$15,MATCH($G161,$BF$15,-1)),IF('２.全体概要'!$C$15=3,INDEX($BG$14,MATCH($G161,$BF$14,-1)),INDEX($BG$13,MATCH($G161,$BF$13,-1)))))</f>
        <v/>
      </c>
      <c r="M161" s="622" t="str">
        <f t="shared" si="7"/>
        <v/>
      </c>
      <c r="N161" s="623">
        <f t="shared" si="8"/>
        <v>0</v>
      </c>
      <c r="O161" s="74"/>
      <c r="P161" s="61"/>
      <c r="Q161" s="56"/>
      <c r="R161" s="72"/>
      <c r="S161" s="56"/>
      <c r="T161" s="56"/>
      <c r="U161" s="74"/>
      <c r="V161" s="61"/>
      <c r="W161" s="56"/>
      <c r="X161" s="72"/>
      <c r="Y161" s="56"/>
      <c r="Z161" s="56"/>
      <c r="AA161" s="74"/>
      <c r="AB161" s="61"/>
      <c r="AC161" s="74"/>
      <c r="AD161" s="61"/>
      <c r="AE161" s="74"/>
      <c r="AF161" s="61"/>
      <c r="AG161" s="74"/>
      <c r="AH161" s="61"/>
      <c r="AI161" s="74"/>
      <c r="AJ161" s="61"/>
      <c r="AK161" s="74"/>
      <c r="AL161" s="64"/>
      <c r="AM161" s="74"/>
      <c r="AN161" s="64"/>
      <c r="AO161" s="74"/>
      <c r="AP161" s="66"/>
      <c r="AQ161" s="74"/>
      <c r="AR161" s="61"/>
      <c r="AS161" s="275"/>
      <c r="AT161" s="74"/>
      <c r="AU161" s="61"/>
      <c r="AV161" s="626" t="str">
        <f>IF(AU161="","",IF(AU161="A",'１０.パネルラジエーター設備費用算出シート'!$G$13,IF(AU161="B",'１０.パネルラジエーター設備費用算出シート'!$N$13,IF(AU161="C",'１０.パネルラジエーター設備費用算出シート'!$G$23,IF(AU161="D",'１０.パネルラジエーター設備費用算出シート'!$N$23,IF(AU161="E",'１０.パネルラジエーター設備費用算出シート'!$G$33,IF(AU161="F",'１０.パネルラジエーター設備費用算出シート'!$N$33,IF(AU161="G",'１０.パネルラジエーター設備費用算出シート'!$G$43,IF(AU161="H",'１０.パネルラジエーター設備費用算出シート'!$N$43,IF(AU161="I",'１０.パネルラジエーター設備費用算出シート'!$G$54,'１０.パネルラジエーター設備費用算出シート'!$N$54))))))))))</f>
        <v/>
      </c>
      <c r="AW161" s="74"/>
      <c r="AX161" s="64"/>
      <c r="AY161" s="627"/>
      <c r="AZ161" s="74"/>
      <c r="BA161" s="32"/>
      <c r="BB161" s="32"/>
      <c r="BC161" s="32"/>
      <c r="BD161" s="32"/>
      <c r="BE161" s="32"/>
      <c r="BF161" s="32"/>
      <c r="BG161" s="32"/>
      <c r="BH161" s="32"/>
      <c r="BI161" s="32"/>
      <c r="BJ161" s="32"/>
      <c r="BK161" s="32"/>
      <c r="BL161" s="32"/>
    </row>
    <row r="162" spans="1:64" s="33" customFormat="1">
      <c r="A162" s="76"/>
      <c r="B162" s="57">
        <v>150</v>
      </c>
      <c r="C162" s="87"/>
      <c r="D162" s="58"/>
      <c r="E162" s="77"/>
      <c r="F162" s="620"/>
      <c r="G162" s="620"/>
      <c r="H162" s="61"/>
      <c r="I162" s="62"/>
      <c r="J162" s="61"/>
      <c r="K162" s="622" t="str">
        <f t="shared" si="6"/>
        <v/>
      </c>
      <c r="L162" s="622" t="str">
        <f>IF($G162="","",IF(OR('２.全体概要'!$C$15=1,'２.全体概要'!$C$15=2),INDEX($BG$15,MATCH($G162,$BF$15,-1)),IF('２.全体概要'!$C$15=3,INDEX($BG$14,MATCH($G162,$BF$14,-1)),INDEX($BG$13,MATCH($G162,$BF$13,-1)))))</f>
        <v/>
      </c>
      <c r="M162" s="622" t="str">
        <f t="shared" si="7"/>
        <v/>
      </c>
      <c r="N162" s="623">
        <f t="shared" si="8"/>
        <v>0</v>
      </c>
      <c r="O162" s="74"/>
      <c r="P162" s="61"/>
      <c r="Q162" s="56"/>
      <c r="R162" s="72"/>
      <c r="S162" s="56"/>
      <c r="T162" s="56"/>
      <c r="U162" s="74"/>
      <c r="V162" s="61"/>
      <c r="W162" s="56"/>
      <c r="X162" s="72"/>
      <c r="Y162" s="56"/>
      <c r="Z162" s="56"/>
      <c r="AA162" s="74"/>
      <c r="AB162" s="61"/>
      <c r="AC162" s="74"/>
      <c r="AD162" s="61"/>
      <c r="AE162" s="74"/>
      <c r="AF162" s="61"/>
      <c r="AG162" s="74"/>
      <c r="AH162" s="61"/>
      <c r="AI162" s="74"/>
      <c r="AJ162" s="61"/>
      <c r="AK162" s="74"/>
      <c r="AL162" s="64"/>
      <c r="AM162" s="74"/>
      <c r="AN162" s="64"/>
      <c r="AO162" s="74"/>
      <c r="AP162" s="66"/>
      <c r="AQ162" s="74"/>
      <c r="AR162" s="61"/>
      <c r="AS162" s="275"/>
      <c r="AT162" s="74"/>
      <c r="AU162" s="61"/>
      <c r="AV162" s="626" t="str">
        <f>IF(AU162="","",IF(AU162="A",'１０.パネルラジエーター設備費用算出シート'!$G$13,IF(AU162="B",'１０.パネルラジエーター設備費用算出シート'!$N$13,IF(AU162="C",'１０.パネルラジエーター設備費用算出シート'!$G$23,IF(AU162="D",'１０.パネルラジエーター設備費用算出シート'!$N$23,IF(AU162="E",'１０.パネルラジエーター設備費用算出シート'!$G$33,IF(AU162="F",'１０.パネルラジエーター設備費用算出シート'!$N$33,IF(AU162="G",'１０.パネルラジエーター設備費用算出シート'!$G$43,IF(AU162="H",'１０.パネルラジエーター設備費用算出シート'!$N$43,IF(AU162="I",'１０.パネルラジエーター設備費用算出シート'!$G$54,'１０.パネルラジエーター設備費用算出シート'!$N$54))))))))))</f>
        <v/>
      </c>
      <c r="AW162" s="74"/>
      <c r="AX162" s="64"/>
      <c r="AY162" s="627"/>
      <c r="AZ162" s="74"/>
      <c r="BA162" s="32"/>
      <c r="BB162" s="32"/>
      <c r="BC162" s="32"/>
      <c r="BD162" s="32"/>
      <c r="BE162" s="32"/>
      <c r="BF162" s="32"/>
      <c r="BG162" s="32"/>
      <c r="BH162" s="32"/>
      <c r="BI162" s="32"/>
      <c r="BJ162" s="32"/>
      <c r="BK162" s="32"/>
      <c r="BL162" s="32"/>
    </row>
    <row r="163" spans="1:64" s="33" customFormat="1">
      <c r="A163" s="76"/>
      <c r="B163" s="57">
        <v>151</v>
      </c>
      <c r="C163" s="87"/>
      <c r="D163" s="58"/>
      <c r="E163" s="77"/>
      <c r="F163" s="620"/>
      <c r="G163" s="620"/>
      <c r="H163" s="61"/>
      <c r="I163" s="62"/>
      <c r="J163" s="61"/>
      <c r="K163" s="622" t="str">
        <f t="shared" si="6"/>
        <v/>
      </c>
      <c r="L163" s="622" t="str">
        <f>IF($G163="","",IF(OR('２.全体概要'!$C$15=1,'２.全体概要'!$C$15=2),INDEX($BG$15,MATCH($G163,$BF$15,-1)),IF('２.全体概要'!$C$15=3,INDEX($BG$14,MATCH($G163,$BF$14,-1)),INDEX($BG$13,MATCH($G163,$BF$13,-1)))))</f>
        <v/>
      </c>
      <c r="M163" s="622" t="str">
        <f t="shared" si="7"/>
        <v/>
      </c>
      <c r="N163" s="623">
        <f t="shared" si="8"/>
        <v>0</v>
      </c>
      <c r="O163" s="74"/>
      <c r="P163" s="61"/>
      <c r="Q163" s="56"/>
      <c r="R163" s="72"/>
      <c r="S163" s="56"/>
      <c r="T163" s="56"/>
      <c r="U163" s="74"/>
      <c r="V163" s="61"/>
      <c r="W163" s="56"/>
      <c r="X163" s="72"/>
      <c r="Y163" s="56"/>
      <c r="Z163" s="56"/>
      <c r="AA163" s="74"/>
      <c r="AB163" s="61"/>
      <c r="AC163" s="74"/>
      <c r="AD163" s="61"/>
      <c r="AE163" s="74"/>
      <c r="AF163" s="61"/>
      <c r="AG163" s="74"/>
      <c r="AH163" s="61"/>
      <c r="AI163" s="74"/>
      <c r="AJ163" s="61"/>
      <c r="AK163" s="74"/>
      <c r="AL163" s="64"/>
      <c r="AM163" s="74"/>
      <c r="AN163" s="64"/>
      <c r="AO163" s="74"/>
      <c r="AP163" s="66"/>
      <c r="AQ163" s="74"/>
      <c r="AR163" s="61"/>
      <c r="AS163" s="275"/>
      <c r="AT163" s="74"/>
      <c r="AU163" s="61"/>
      <c r="AV163" s="626" t="str">
        <f>IF(AU163="","",IF(AU163="A",'１０.パネルラジエーター設備費用算出シート'!$G$13,IF(AU163="B",'１０.パネルラジエーター設備費用算出シート'!$N$13,IF(AU163="C",'１０.パネルラジエーター設備費用算出シート'!$G$23,IF(AU163="D",'１０.パネルラジエーター設備費用算出シート'!$N$23,IF(AU163="E",'１０.パネルラジエーター設備費用算出シート'!$G$33,IF(AU163="F",'１０.パネルラジエーター設備費用算出シート'!$N$33,IF(AU163="G",'１０.パネルラジエーター設備費用算出シート'!$G$43,IF(AU163="H",'１０.パネルラジエーター設備費用算出シート'!$N$43,IF(AU163="I",'１０.パネルラジエーター設備費用算出シート'!$G$54,'１０.パネルラジエーター設備費用算出シート'!$N$54))))))))))</f>
        <v/>
      </c>
      <c r="AW163" s="74"/>
      <c r="AX163" s="64"/>
      <c r="AY163" s="627"/>
      <c r="AZ163" s="74"/>
      <c r="BA163" s="32"/>
      <c r="BB163" s="32"/>
      <c r="BC163" s="32"/>
      <c r="BD163" s="32"/>
      <c r="BE163" s="32"/>
      <c r="BF163" s="32"/>
      <c r="BG163" s="32"/>
      <c r="BH163" s="32"/>
      <c r="BI163" s="32"/>
      <c r="BJ163" s="32"/>
      <c r="BK163" s="32"/>
      <c r="BL163" s="32"/>
    </row>
    <row r="164" spans="1:64" s="33" customFormat="1">
      <c r="A164" s="76"/>
      <c r="B164" s="57">
        <v>152</v>
      </c>
      <c r="C164" s="87"/>
      <c r="D164" s="58"/>
      <c r="E164" s="77"/>
      <c r="F164" s="620"/>
      <c r="G164" s="620"/>
      <c r="H164" s="61"/>
      <c r="I164" s="62"/>
      <c r="J164" s="61"/>
      <c r="K164" s="622" t="str">
        <f t="shared" si="6"/>
        <v/>
      </c>
      <c r="L164" s="622" t="str">
        <f>IF($G164="","",IF(OR('２.全体概要'!$C$15=1,'２.全体概要'!$C$15=2),INDEX($BG$15,MATCH($G164,$BF$15,-1)),IF('２.全体概要'!$C$15=3,INDEX($BG$14,MATCH($G164,$BF$14,-1)),INDEX($BG$13,MATCH($G164,$BF$13,-1)))))</f>
        <v/>
      </c>
      <c r="M164" s="622" t="str">
        <f t="shared" si="7"/>
        <v/>
      </c>
      <c r="N164" s="623">
        <f t="shared" si="8"/>
        <v>0</v>
      </c>
      <c r="O164" s="74"/>
      <c r="P164" s="61"/>
      <c r="Q164" s="56"/>
      <c r="R164" s="72"/>
      <c r="S164" s="56"/>
      <c r="T164" s="56"/>
      <c r="U164" s="74"/>
      <c r="V164" s="61"/>
      <c r="W164" s="56"/>
      <c r="X164" s="72"/>
      <c r="Y164" s="56"/>
      <c r="Z164" s="56"/>
      <c r="AA164" s="74"/>
      <c r="AB164" s="61"/>
      <c r="AC164" s="74"/>
      <c r="AD164" s="61"/>
      <c r="AE164" s="74"/>
      <c r="AF164" s="61"/>
      <c r="AG164" s="74"/>
      <c r="AH164" s="61"/>
      <c r="AI164" s="74"/>
      <c r="AJ164" s="61"/>
      <c r="AK164" s="74"/>
      <c r="AL164" s="64"/>
      <c r="AM164" s="74"/>
      <c r="AN164" s="64"/>
      <c r="AO164" s="74"/>
      <c r="AP164" s="66"/>
      <c r="AQ164" s="74"/>
      <c r="AR164" s="61"/>
      <c r="AS164" s="275"/>
      <c r="AT164" s="74"/>
      <c r="AU164" s="61"/>
      <c r="AV164" s="626" t="str">
        <f>IF(AU164="","",IF(AU164="A",'１０.パネルラジエーター設備費用算出シート'!$G$13,IF(AU164="B",'１０.パネルラジエーター設備費用算出シート'!$N$13,IF(AU164="C",'１０.パネルラジエーター設備費用算出シート'!$G$23,IF(AU164="D",'１０.パネルラジエーター設備費用算出シート'!$N$23,IF(AU164="E",'１０.パネルラジエーター設備費用算出シート'!$G$33,IF(AU164="F",'１０.パネルラジエーター設備費用算出シート'!$N$33,IF(AU164="G",'１０.パネルラジエーター設備費用算出シート'!$G$43,IF(AU164="H",'１０.パネルラジエーター設備費用算出シート'!$N$43,IF(AU164="I",'１０.パネルラジエーター設備費用算出シート'!$G$54,'１０.パネルラジエーター設備費用算出シート'!$N$54))))))))))</f>
        <v/>
      </c>
      <c r="AW164" s="74"/>
      <c r="AX164" s="64"/>
      <c r="AY164" s="627"/>
      <c r="AZ164" s="74"/>
      <c r="BA164" s="32"/>
      <c r="BB164" s="32"/>
      <c r="BC164" s="32"/>
      <c r="BD164" s="32"/>
      <c r="BE164" s="32"/>
      <c r="BF164" s="32"/>
      <c r="BG164" s="32"/>
      <c r="BH164" s="32"/>
      <c r="BI164" s="32"/>
      <c r="BJ164" s="32"/>
      <c r="BK164" s="32"/>
      <c r="BL164" s="32"/>
    </row>
    <row r="165" spans="1:64" s="33" customFormat="1">
      <c r="A165" s="76"/>
      <c r="B165" s="57">
        <v>153</v>
      </c>
      <c r="C165" s="87"/>
      <c r="D165" s="58"/>
      <c r="E165" s="77"/>
      <c r="F165" s="620"/>
      <c r="G165" s="620"/>
      <c r="H165" s="61"/>
      <c r="I165" s="62"/>
      <c r="J165" s="61"/>
      <c r="K165" s="622" t="str">
        <f t="shared" si="6"/>
        <v/>
      </c>
      <c r="L165" s="622" t="str">
        <f>IF($G165="","",IF(OR('２.全体概要'!$C$15=1,'２.全体概要'!$C$15=2),INDEX($BG$15,MATCH($G165,$BF$15,-1)),IF('２.全体概要'!$C$15=3,INDEX($BG$14,MATCH($G165,$BF$14,-1)),INDEX($BG$13,MATCH($G165,$BF$13,-1)))))</f>
        <v/>
      </c>
      <c r="M165" s="622" t="str">
        <f t="shared" si="7"/>
        <v/>
      </c>
      <c r="N165" s="623">
        <f t="shared" si="8"/>
        <v>0</v>
      </c>
      <c r="O165" s="74"/>
      <c r="P165" s="61"/>
      <c r="Q165" s="56"/>
      <c r="R165" s="72"/>
      <c r="S165" s="56"/>
      <c r="T165" s="56"/>
      <c r="U165" s="74"/>
      <c r="V165" s="61"/>
      <c r="W165" s="56"/>
      <c r="X165" s="72"/>
      <c r="Y165" s="56"/>
      <c r="Z165" s="56"/>
      <c r="AA165" s="74"/>
      <c r="AB165" s="61"/>
      <c r="AC165" s="74"/>
      <c r="AD165" s="61"/>
      <c r="AE165" s="74"/>
      <c r="AF165" s="61"/>
      <c r="AG165" s="74"/>
      <c r="AH165" s="61"/>
      <c r="AI165" s="74"/>
      <c r="AJ165" s="61"/>
      <c r="AK165" s="74"/>
      <c r="AL165" s="64"/>
      <c r="AM165" s="74"/>
      <c r="AN165" s="64"/>
      <c r="AO165" s="74"/>
      <c r="AP165" s="66"/>
      <c r="AQ165" s="74"/>
      <c r="AR165" s="61"/>
      <c r="AS165" s="275"/>
      <c r="AT165" s="74"/>
      <c r="AU165" s="61"/>
      <c r="AV165" s="626" t="str">
        <f>IF(AU165="","",IF(AU165="A",'１０.パネルラジエーター設備費用算出シート'!$G$13,IF(AU165="B",'１０.パネルラジエーター設備費用算出シート'!$N$13,IF(AU165="C",'１０.パネルラジエーター設備費用算出シート'!$G$23,IF(AU165="D",'１０.パネルラジエーター設備費用算出シート'!$N$23,IF(AU165="E",'１０.パネルラジエーター設備費用算出シート'!$G$33,IF(AU165="F",'１０.パネルラジエーター設備費用算出シート'!$N$33,IF(AU165="G",'１０.パネルラジエーター設備費用算出シート'!$G$43,IF(AU165="H",'１０.パネルラジエーター設備費用算出シート'!$N$43,IF(AU165="I",'１０.パネルラジエーター設備費用算出シート'!$G$54,'１０.パネルラジエーター設備費用算出シート'!$N$54))))))))))</f>
        <v/>
      </c>
      <c r="AW165" s="74"/>
      <c r="AX165" s="64"/>
      <c r="AY165" s="627"/>
      <c r="AZ165" s="74"/>
      <c r="BA165" s="32"/>
      <c r="BB165" s="32"/>
      <c r="BC165" s="32"/>
      <c r="BD165" s="32"/>
      <c r="BE165" s="32"/>
      <c r="BF165" s="32"/>
      <c r="BG165" s="32"/>
      <c r="BH165" s="32"/>
      <c r="BI165" s="32"/>
      <c r="BJ165" s="32"/>
      <c r="BK165" s="32"/>
      <c r="BL165" s="32"/>
    </row>
    <row r="166" spans="1:64" s="33" customFormat="1">
      <c r="A166" s="76"/>
      <c r="B166" s="57">
        <v>154</v>
      </c>
      <c r="C166" s="87"/>
      <c r="D166" s="58"/>
      <c r="E166" s="77"/>
      <c r="F166" s="620"/>
      <c r="G166" s="620"/>
      <c r="H166" s="61"/>
      <c r="I166" s="62"/>
      <c r="J166" s="61"/>
      <c r="K166" s="622" t="str">
        <f t="shared" si="6"/>
        <v/>
      </c>
      <c r="L166" s="622" t="str">
        <f>IF($G166="","",IF(OR('２.全体概要'!$C$15=1,'２.全体概要'!$C$15=2),INDEX($BG$15,MATCH($G166,$BF$15,-1)),IF('２.全体概要'!$C$15=3,INDEX($BG$14,MATCH($G166,$BF$14,-1)),INDEX($BG$13,MATCH($G166,$BF$13,-1)))))</f>
        <v/>
      </c>
      <c r="M166" s="622" t="str">
        <f t="shared" si="7"/>
        <v/>
      </c>
      <c r="N166" s="623">
        <f t="shared" si="8"/>
        <v>0</v>
      </c>
      <c r="O166" s="74"/>
      <c r="P166" s="61"/>
      <c r="Q166" s="56"/>
      <c r="R166" s="72"/>
      <c r="S166" s="56"/>
      <c r="T166" s="56"/>
      <c r="U166" s="74"/>
      <c r="V166" s="61"/>
      <c r="W166" s="56"/>
      <c r="X166" s="72"/>
      <c r="Y166" s="56"/>
      <c r="Z166" s="56"/>
      <c r="AA166" s="74"/>
      <c r="AB166" s="61"/>
      <c r="AC166" s="74"/>
      <c r="AD166" s="61"/>
      <c r="AE166" s="74"/>
      <c r="AF166" s="61"/>
      <c r="AG166" s="74"/>
      <c r="AH166" s="61"/>
      <c r="AI166" s="74"/>
      <c r="AJ166" s="61"/>
      <c r="AK166" s="74"/>
      <c r="AL166" s="64"/>
      <c r="AM166" s="74"/>
      <c r="AN166" s="64"/>
      <c r="AO166" s="74"/>
      <c r="AP166" s="66"/>
      <c r="AQ166" s="74"/>
      <c r="AR166" s="61"/>
      <c r="AS166" s="275"/>
      <c r="AT166" s="74"/>
      <c r="AU166" s="61"/>
      <c r="AV166" s="626" t="str">
        <f>IF(AU166="","",IF(AU166="A",'１０.パネルラジエーター設備費用算出シート'!$G$13,IF(AU166="B",'１０.パネルラジエーター設備費用算出シート'!$N$13,IF(AU166="C",'１０.パネルラジエーター設備費用算出シート'!$G$23,IF(AU166="D",'１０.パネルラジエーター設備費用算出シート'!$N$23,IF(AU166="E",'１０.パネルラジエーター設備費用算出シート'!$G$33,IF(AU166="F",'１０.パネルラジエーター設備費用算出シート'!$N$33,IF(AU166="G",'１０.パネルラジエーター設備費用算出シート'!$G$43,IF(AU166="H",'１０.パネルラジエーター設備費用算出シート'!$N$43,IF(AU166="I",'１０.パネルラジエーター設備費用算出シート'!$G$54,'１０.パネルラジエーター設備費用算出シート'!$N$54))))))))))</f>
        <v/>
      </c>
      <c r="AW166" s="74"/>
      <c r="AX166" s="64"/>
      <c r="AY166" s="627"/>
      <c r="AZ166" s="74"/>
      <c r="BA166" s="32"/>
      <c r="BB166" s="32"/>
      <c r="BC166" s="32"/>
      <c r="BD166" s="32"/>
      <c r="BE166" s="32"/>
      <c r="BF166" s="32"/>
      <c r="BG166" s="32"/>
      <c r="BH166" s="32"/>
      <c r="BI166" s="32"/>
      <c r="BJ166" s="32"/>
      <c r="BK166" s="32"/>
      <c r="BL166" s="32"/>
    </row>
    <row r="167" spans="1:64" s="33" customFormat="1">
      <c r="A167" s="76"/>
      <c r="B167" s="57">
        <v>155</v>
      </c>
      <c r="C167" s="87"/>
      <c r="D167" s="58"/>
      <c r="E167" s="77"/>
      <c r="F167" s="620"/>
      <c r="G167" s="620"/>
      <c r="H167" s="61"/>
      <c r="I167" s="62"/>
      <c r="J167" s="61"/>
      <c r="K167" s="622" t="str">
        <f t="shared" si="6"/>
        <v/>
      </c>
      <c r="L167" s="622" t="str">
        <f>IF($G167="","",IF(OR('２.全体概要'!$C$15=1,'２.全体概要'!$C$15=2),INDEX($BG$15,MATCH($G167,$BF$15,-1)),IF('２.全体概要'!$C$15=3,INDEX($BG$14,MATCH($G167,$BF$14,-1)),INDEX($BG$13,MATCH($G167,$BF$13,-1)))))</f>
        <v/>
      </c>
      <c r="M167" s="622" t="str">
        <f t="shared" si="7"/>
        <v/>
      </c>
      <c r="N167" s="623">
        <f t="shared" si="8"/>
        <v>0</v>
      </c>
      <c r="O167" s="74"/>
      <c r="P167" s="61"/>
      <c r="Q167" s="56"/>
      <c r="R167" s="72"/>
      <c r="S167" s="56"/>
      <c r="T167" s="56"/>
      <c r="U167" s="74"/>
      <c r="V167" s="61"/>
      <c r="W167" s="56"/>
      <c r="X167" s="72"/>
      <c r="Y167" s="56"/>
      <c r="Z167" s="56"/>
      <c r="AA167" s="74"/>
      <c r="AB167" s="61"/>
      <c r="AC167" s="74"/>
      <c r="AD167" s="61"/>
      <c r="AE167" s="74"/>
      <c r="AF167" s="61"/>
      <c r="AG167" s="74"/>
      <c r="AH167" s="61"/>
      <c r="AI167" s="74"/>
      <c r="AJ167" s="61"/>
      <c r="AK167" s="74"/>
      <c r="AL167" s="64"/>
      <c r="AM167" s="74"/>
      <c r="AN167" s="64"/>
      <c r="AO167" s="74"/>
      <c r="AP167" s="66"/>
      <c r="AQ167" s="74"/>
      <c r="AR167" s="61"/>
      <c r="AS167" s="275"/>
      <c r="AT167" s="74"/>
      <c r="AU167" s="61"/>
      <c r="AV167" s="626" t="str">
        <f>IF(AU167="","",IF(AU167="A",'１０.パネルラジエーター設備費用算出シート'!$G$13,IF(AU167="B",'１０.パネルラジエーター設備費用算出シート'!$N$13,IF(AU167="C",'１０.パネルラジエーター設備費用算出シート'!$G$23,IF(AU167="D",'１０.パネルラジエーター設備費用算出シート'!$N$23,IF(AU167="E",'１０.パネルラジエーター設備費用算出シート'!$G$33,IF(AU167="F",'１０.パネルラジエーター設備費用算出シート'!$N$33,IF(AU167="G",'１０.パネルラジエーター設備費用算出シート'!$G$43,IF(AU167="H",'１０.パネルラジエーター設備費用算出シート'!$N$43,IF(AU167="I",'１０.パネルラジエーター設備費用算出シート'!$G$54,'１０.パネルラジエーター設備費用算出シート'!$N$54))))))))))</f>
        <v/>
      </c>
      <c r="AW167" s="74"/>
      <c r="AX167" s="64"/>
      <c r="AY167" s="627"/>
      <c r="AZ167" s="74"/>
      <c r="BA167" s="32"/>
      <c r="BB167" s="32"/>
      <c r="BC167" s="32"/>
      <c r="BD167" s="32"/>
      <c r="BE167" s="32"/>
      <c r="BF167" s="32"/>
      <c r="BG167" s="32"/>
      <c r="BH167" s="32"/>
      <c r="BI167" s="32"/>
      <c r="BJ167" s="32"/>
      <c r="BK167" s="32"/>
      <c r="BL167" s="32"/>
    </row>
    <row r="168" spans="1:64" s="33" customFormat="1">
      <c r="A168" s="76"/>
      <c r="B168" s="57">
        <v>156</v>
      </c>
      <c r="C168" s="87"/>
      <c r="D168" s="58"/>
      <c r="E168" s="77"/>
      <c r="F168" s="620"/>
      <c r="G168" s="620"/>
      <c r="H168" s="61"/>
      <c r="I168" s="62"/>
      <c r="J168" s="61"/>
      <c r="K168" s="622" t="str">
        <f t="shared" si="6"/>
        <v/>
      </c>
      <c r="L168" s="622" t="str">
        <f>IF($G168="","",IF(OR('２.全体概要'!$C$15=1,'２.全体概要'!$C$15=2),INDEX($BG$15,MATCH($G168,$BF$15,-1)),IF('２.全体概要'!$C$15=3,INDEX($BG$14,MATCH($G168,$BF$14,-1)),INDEX($BG$13,MATCH($G168,$BF$13,-1)))))</f>
        <v/>
      </c>
      <c r="M168" s="622" t="str">
        <f t="shared" si="7"/>
        <v/>
      </c>
      <c r="N168" s="623">
        <f t="shared" si="8"/>
        <v>0</v>
      </c>
      <c r="O168" s="74"/>
      <c r="P168" s="61"/>
      <c r="Q168" s="56"/>
      <c r="R168" s="72"/>
      <c r="S168" s="56"/>
      <c r="T168" s="56"/>
      <c r="U168" s="74"/>
      <c r="V168" s="61"/>
      <c r="W168" s="56"/>
      <c r="X168" s="72"/>
      <c r="Y168" s="56"/>
      <c r="Z168" s="56"/>
      <c r="AA168" s="74"/>
      <c r="AB168" s="61"/>
      <c r="AC168" s="74"/>
      <c r="AD168" s="61"/>
      <c r="AE168" s="74"/>
      <c r="AF168" s="61"/>
      <c r="AG168" s="74"/>
      <c r="AH168" s="61"/>
      <c r="AI168" s="74"/>
      <c r="AJ168" s="61"/>
      <c r="AK168" s="74"/>
      <c r="AL168" s="64"/>
      <c r="AM168" s="74"/>
      <c r="AN168" s="64"/>
      <c r="AO168" s="74"/>
      <c r="AP168" s="66"/>
      <c r="AQ168" s="74"/>
      <c r="AR168" s="61"/>
      <c r="AS168" s="275"/>
      <c r="AT168" s="74"/>
      <c r="AU168" s="61"/>
      <c r="AV168" s="626" t="str">
        <f>IF(AU168="","",IF(AU168="A",'１０.パネルラジエーター設備費用算出シート'!$G$13,IF(AU168="B",'１０.パネルラジエーター設備費用算出シート'!$N$13,IF(AU168="C",'１０.パネルラジエーター設備費用算出シート'!$G$23,IF(AU168="D",'１０.パネルラジエーター設備費用算出シート'!$N$23,IF(AU168="E",'１０.パネルラジエーター設備費用算出シート'!$G$33,IF(AU168="F",'１０.パネルラジエーター設備費用算出シート'!$N$33,IF(AU168="G",'１０.パネルラジエーター設備費用算出シート'!$G$43,IF(AU168="H",'１０.パネルラジエーター設備費用算出シート'!$N$43,IF(AU168="I",'１０.パネルラジエーター設備費用算出シート'!$G$54,'１０.パネルラジエーター設備費用算出シート'!$N$54))))))))))</f>
        <v/>
      </c>
      <c r="AW168" s="74"/>
      <c r="AX168" s="64"/>
      <c r="AY168" s="627"/>
      <c r="AZ168" s="74"/>
      <c r="BA168" s="32"/>
      <c r="BB168" s="32"/>
      <c r="BC168" s="32"/>
      <c r="BD168" s="32"/>
      <c r="BE168" s="32"/>
      <c r="BF168" s="32"/>
      <c r="BG168" s="32"/>
      <c r="BH168" s="32"/>
      <c r="BI168" s="32"/>
      <c r="BJ168" s="32"/>
      <c r="BK168" s="32"/>
      <c r="BL168" s="32"/>
    </row>
    <row r="169" spans="1:64" s="33" customFormat="1">
      <c r="A169" s="76"/>
      <c r="B169" s="57">
        <v>157</v>
      </c>
      <c r="C169" s="87"/>
      <c r="D169" s="58"/>
      <c r="E169" s="77"/>
      <c r="F169" s="620"/>
      <c r="G169" s="620"/>
      <c r="H169" s="61"/>
      <c r="I169" s="62"/>
      <c r="J169" s="61"/>
      <c r="K169" s="622" t="str">
        <f t="shared" si="6"/>
        <v/>
      </c>
      <c r="L169" s="622" t="str">
        <f>IF($G169="","",IF(OR('２.全体概要'!$C$15=1,'２.全体概要'!$C$15=2),INDEX($BG$15,MATCH($G169,$BF$15,-1)),IF('２.全体概要'!$C$15=3,INDEX($BG$14,MATCH($G169,$BF$14,-1)),INDEX($BG$13,MATCH($G169,$BF$13,-1)))))</f>
        <v/>
      </c>
      <c r="M169" s="622" t="str">
        <f t="shared" si="7"/>
        <v/>
      </c>
      <c r="N169" s="623">
        <f t="shared" si="8"/>
        <v>0</v>
      </c>
      <c r="O169" s="74"/>
      <c r="P169" s="61"/>
      <c r="Q169" s="56"/>
      <c r="R169" s="72"/>
      <c r="S169" s="56"/>
      <c r="T169" s="56"/>
      <c r="U169" s="74"/>
      <c r="V169" s="61"/>
      <c r="W169" s="56"/>
      <c r="X169" s="72"/>
      <c r="Y169" s="56"/>
      <c r="Z169" s="56"/>
      <c r="AA169" s="74"/>
      <c r="AB169" s="61"/>
      <c r="AC169" s="74"/>
      <c r="AD169" s="61"/>
      <c r="AE169" s="74"/>
      <c r="AF169" s="61"/>
      <c r="AG169" s="74"/>
      <c r="AH169" s="61"/>
      <c r="AI169" s="74"/>
      <c r="AJ169" s="61"/>
      <c r="AK169" s="74"/>
      <c r="AL169" s="64"/>
      <c r="AM169" s="74"/>
      <c r="AN169" s="64"/>
      <c r="AO169" s="74"/>
      <c r="AP169" s="66"/>
      <c r="AQ169" s="74"/>
      <c r="AR169" s="61"/>
      <c r="AS169" s="275"/>
      <c r="AT169" s="74"/>
      <c r="AU169" s="61"/>
      <c r="AV169" s="626" t="str">
        <f>IF(AU169="","",IF(AU169="A",'１０.パネルラジエーター設備費用算出シート'!$G$13,IF(AU169="B",'１０.パネルラジエーター設備費用算出シート'!$N$13,IF(AU169="C",'１０.パネルラジエーター設備費用算出シート'!$G$23,IF(AU169="D",'１０.パネルラジエーター設備費用算出シート'!$N$23,IF(AU169="E",'１０.パネルラジエーター設備費用算出シート'!$G$33,IF(AU169="F",'１０.パネルラジエーター設備費用算出シート'!$N$33,IF(AU169="G",'１０.パネルラジエーター設備費用算出シート'!$G$43,IF(AU169="H",'１０.パネルラジエーター設備費用算出シート'!$N$43,IF(AU169="I",'１０.パネルラジエーター設備費用算出シート'!$G$54,'１０.パネルラジエーター設備費用算出シート'!$N$54))))))))))</f>
        <v/>
      </c>
      <c r="AW169" s="74"/>
      <c r="AX169" s="64"/>
      <c r="AY169" s="627"/>
      <c r="AZ169" s="74"/>
      <c r="BA169" s="32"/>
      <c r="BB169" s="32"/>
      <c r="BC169" s="32"/>
      <c r="BD169" s="32"/>
      <c r="BE169" s="32"/>
      <c r="BF169" s="32"/>
      <c r="BG169" s="32"/>
      <c r="BH169" s="32"/>
      <c r="BI169" s="32"/>
      <c r="BJ169" s="32"/>
      <c r="BK169" s="32"/>
      <c r="BL169" s="32"/>
    </row>
    <row r="170" spans="1:64" s="33" customFormat="1">
      <c r="A170" s="76"/>
      <c r="B170" s="57">
        <v>158</v>
      </c>
      <c r="C170" s="87"/>
      <c r="D170" s="58"/>
      <c r="E170" s="77"/>
      <c r="F170" s="620"/>
      <c r="G170" s="620"/>
      <c r="H170" s="61"/>
      <c r="I170" s="62"/>
      <c r="J170" s="61"/>
      <c r="K170" s="622" t="str">
        <f t="shared" si="6"/>
        <v/>
      </c>
      <c r="L170" s="622" t="str">
        <f>IF($G170="","",IF(OR('２.全体概要'!$C$15=1,'２.全体概要'!$C$15=2),INDEX($BG$15,MATCH($G170,$BF$15,-1)),IF('２.全体概要'!$C$15=3,INDEX($BG$14,MATCH($G170,$BF$14,-1)),INDEX($BG$13,MATCH($G170,$BF$13,-1)))))</f>
        <v/>
      </c>
      <c r="M170" s="622" t="str">
        <f t="shared" si="7"/>
        <v/>
      </c>
      <c r="N170" s="623">
        <f t="shared" si="8"/>
        <v>0</v>
      </c>
      <c r="O170" s="74"/>
      <c r="P170" s="61"/>
      <c r="Q170" s="56"/>
      <c r="R170" s="72"/>
      <c r="S170" s="56"/>
      <c r="T170" s="56"/>
      <c r="U170" s="74"/>
      <c r="V170" s="61"/>
      <c r="W170" s="56"/>
      <c r="X170" s="72"/>
      <c r="Y170" s="56"/>
      <c r="Z170" s="56"/>
      <c r="AA170" s="74"/>
      <c r="AB170" s="61"/>
      <c r="AC170" s="74"/>
      <c r="AD170" s="61"/>
      <c r="AE170" s="74"/>
      <c r="AF170" s="61"/>
      <c r="AG170" s="74"/>
      <c r="AH170" s="61"/>
      <c r="AI170" s="74"/>
      <c r="AJ170" s="61"/>
      <c r="AK170" s="74"/>
      <c r="AL170" s="64"/>
      <c r="AM170" s="74"/>
      <c r="AN170" s="64"/>
      <c r="AO170" s="74"/>
      <c r="AP170" s="66"/>
      <c r="AQ170" s="74"/>
      <c r="AR170" s="61"/>
      <c r="AS170" s="275"/>
      <c r="AT170" s="74"/>
      <c r="AU170" s="61"/>
      <c r="AV170" s="626" t="str">
        <f>IF(AU170="","",IF(AU170="A",'１０.パネルラジエーター設備費用算出シート'!$G$13,IF(AU170="B",'１０.パネルラジエーター設備費用算出シート'!$N$13,IF(AU170="C",'１０.パネルラジエーター設備費用算出シート'!$G$23,IF(AU170="D",'１０.パネルラジエーター設備費用算出シート'!$N$23,IF(AU170="E",'１０.パネルラジエーター設備費用算出シート'!$G$33,IF(AU170="F",'１０.パネルラジエーター設備費用算出シート'!$N$33,IF(AU170="G",'１０.パネルラジエーター設備費用算出シート'!$G$43,IF(AU170="H",'１０.パネルラジエーター設備費用算出シート'!$N$43,IF(AU170="I",'１０.パネルラジエーター設備費用算出シート'!$G$54,'１０.パネルラジエーター設備費用算出シート'!$N$54))))))))))</f>
        <v/>
      </c>
      <c r="AW170" s="74"/>
      <c r="AX170" s="64"/>
      <c r="AY170" s="627"/>
      <c r="AZ170" s="74"/>
      <c r="BA170" s="32"/>
      <c r="BB170" s="32"/>
      <c r="BC170" s="32"/>
      <c r="BD170" s="32"/>
      <c r="BE170" s="32"/>
      <c r="BF170" s="32"/>
      <c r="BG170" s="32"/>
      <c r="BH170" s="32"/>
      <c r="BI170" s="32"/>
      <c r="BJ170" s="32"/>
      <c r="BK170" s="32"/>
      <c r="BL170" s="32"/>
    </row>
    <row r="171" spans="1:64" s="33" customFormat="1">
      <c r="A171" s="76"/>
      <c r="B171" s="57">
        <v>159</v>
      </c>
      <c r="C171" s="87"/>
      <c r="D171" s="58"/>
      <c r="E171" s="77"/>
      <c r="F171" s="620"/>
      <c r="G171" s="620"/>
      <c r="H171" s="61"/>
      <c r="I171" s="62"/>
      <c r="J171" s="61"/>
      <c r="K171" s="622" t="str">
        <f t="shared" si="6"/>
        <v/>
      </c>
      <c r="L171" s="622" t="str">
        <f>IF($G171="","",IF(OR('２.全体概要'!$C$15=1,'２.全体概要'!$C$15=2),INDEX($BG$15,MATCH($G171,$BF$15,-1)),IF('２.全体概要'!$C$15=3,INDEX($BG$14,MATCH($G171,$BF$14,-1)),INDEX($BG$13,MATCH($G171,$BF$13,-1)))))</f>
        <v/>
      </c>
      <c r="M171" s="622" t="str">
        <f t="shared" si="7"/>
        <v/>
      </c>
      <c r="N171" s="623">
        <f t="shared" si="8"/>
        <v>0</v>
      </c>
      <c r="O171" s="74"/>
      <c r="P171" s="61"/>
      <c r="Q171" s="56"/>
      <c r="R171" s="72"/>
      <c r="S171" s="56"/>
      <c r="T171" s="56"/>
      <c r="U171" s="74"/>
      <c r="V171" s="61"/>
      <c r="W171" s="56"/>
      <c r="X171" s="72"/>
      <c r="Y171" s="56"/>
      <c r="Z171" s="56"/>
      <c r="AA171" s="74"/>
      <c r="AB171" s="61"/>
      <c r="AC171" s="74"/>
      <c r="AD171" s="61"/>
      <c r="AE171" s="74"/>
      <c r="AF171" s="61"/>
      <c r="AG171" s="74"/>
      <c r="AH171" s="61"/>
      <c r="AI171" s="74"/>
      <c r="AJ171" s="61"/>
      <c r="AK171" s="74"/>
      <c r="AL171" s="64"/>
      <c r="AM171" s="74"/>
      <c r="AN171" s="64"/>
      <c r="AO171" s="74"/>
      <c r="AP171" s="66"/>
      <c r="AQ171" s="74"/>
      <c r="AR171" s="61"/>
      <c r="AS171" s="275"/>
      <c r="AT171" s="74"/>
      <c r="AU171" s="61"/>
      <c r="AV171" s="626" t="str">
        <f>IF(AU171="","",IF(AU171="A",'１０.パネルラジエーター設備費用算出シート'!$G$13,IF(AU171="B",'１０.パネルラジエーター設備費用算出シート'!$N$13,IF(AU171="C",'１０.パネルラジエーター設備費用算出シート'!$G$23,IF(AU171="D",'１０.パネルラジエーター設備費用算出シート'!$N$23,IF(AU171="E",'１０.パネルラジエーター設備費用算出シート'!$G$33,IF(AU171="F",'１０.パネルラジエーター設備費用算出シート'!$N$33,IF(AU171="G",'１０.パネルラジエーター設備費用算出シート'!$G$43,IF(AU171="H",'１０.パネルラジエーター設備費用算出シート'!$N$43,IF(AU171="I",'１０.パネルラジエーター設備費用算出シート'!$G$54,'１０.パネルラジエーター設備費用算出シート'!$N$54))))))))))</f>
        <v/>
      </c>
      <c r="AW171" s="74"/>
      <c r="AX171" s="64"/>
      <c r="AY171" s="627"/>
      <c r="AZ171" s="74"/>
      <c r="BA171" s="32"/>
      <c r="BB171" s="32"/>
      <c r="BC171" s="32"/>
      <c r="BD171" s="32"/>
      <c r="BE171" s="32"/>
      <c r="BF171" s="32"/>
      <c r="BG171" s="32"/>
      <c r="BH171" s="32"/>
      <c r="BI171" s="32"/>
      <c r="BJ171" s="32"/>
      <c r="BK171" s="32"/>
      <c r="BL171" s="32"/>
    </row>
    <row r="172" spans="1:64" s="33" customFormat="1">
      <c r="A172" s="76"/>
      <c r="B172" s="57">
        <v>160</v>
      </c>
      <c r="C172" s="87"/>
      <c r="D172" s="58"/>
      <c r="E172" s="77"/>
      <c r="F172" s="620"/>
      <c r="G172" s="620"/>
      <c r="H172" s="61"/>
      <c r="I172" s="62"/>
      <c r="J172" s="61"/>
      <c r="K172" s="622" t="str">
        <f t="shared" si="6"/>
        <v/>
      </c>
      <c r="L172" s="622" t="str">
        <f>IF($G172="","",IF(OR('２.全体概要'!$C$15=1,'２.全体概要'!$C$15=2),INDEX($BG$15,MATCH($G172,$BF$15,-1)),IF('２.全体概要'!$C$15=3,INDEX($BG$14,MATCH($G172,$BF$14,-1)),INDEX($BG$13,MATCH($G172,$BF$13,-1)))))</f>
        <v/>
      </c>
      <c r="M172" s="622" t="str">
        <f t="shared" si="7"/>
        <v/>
      </c>
      <c r="N172" s="623">
        <f t="shared" si="8"/>
        <v>0</v>
      </c>
      <c r="O172" s="74"/>
      <c r="P172" s="61"/>
      <c r="Q172" s="56"/>
      <c r="R172" s="72"/>
      <c r="S172" s="56"/>
      <c r="T172" s="56"/>
      <c r="U172" s="74"/>
      <c r="V172" s="61"/>
      <c r="W172" s="56"/>
      <c r="X172" s="72"/>
      <c r="Y172" s="56"/>
      <c r="Z172" s="56"/>
      <c r="AA172" s="74"/>
      <c r="AB172" s="61"/>
      <c r="AC172" s="74"/>
      <c r="AD172" s="61"/>
      <c r="AE172" s="74"/>
      <c r="AF172" s="61"/>
      <c r="AG172" s="74"/>
      <c r="AH172" s="61"/>
      <c r="AI172" s="74"/>
      <c r="AJ172" s="61"/>
      <c r="AK172" s="74"/>
      <c r="AL172" s="64"/>
      <c r="AM172" s="74"/>
      <c r="AN172" s="64"/>
      <c r="AO172" s="74"/>
      <c r="AP172" s="66"/>
      <c r="AQ172" s="74"/>
      <c r="AR172" s="61"/>
      <c r="AS172" s="275"/>
      <c r="AT172" s="74"/>
      <c r="AU172" s="61"/>
      <c r="AV172" s="626" t="str">
        <f>IF(AU172="","",IF(AU172="A",'１０.パネルラジエーター設備費用算出シート'!$G$13,IF(AU172="B",'１０.パネルラジエーター設備費用算出シート'!$N$13,IF(AU172="C",'１０.パネルラジエーター設備費用算出シート'!$G$23,IF(AU172="D",'１０.パネルラジエーター設備費用算出シート'!$N$23,IF(AU172="E",'１０.パネルラジエーター設備費用算出シート'!$G$33,IF(AU172="F",'１０.パネルラジエーター設備費用算出シート'!$N$33,IF(AU172="G",'１０.パネルラジエーター設備費用算出シート'!$G$43,IF(AU172="H",'１０.パネルラジエーター設備費用算出シート'!$N$43,IF(AU172="I",'１０.パネルラジエーター設備費用算出シート'!$G$54,'１０.パネルラジエーター設備費用算出シート'!$N$54))))))))))</f>
        <v/>
      </c>
      <c r="AW172" s="74"/>
      <c r="AX172" s="64"/>
      <c r="AY172" s="627"/>
      <c r="AZ172" s="74"/>
      <c r="BA172" s="32"/>
      <c r="BB172" s="32"/>
      <c r="BC172" s="32"/>
      <c r="BD172" s="32"/>
      <c r="BE172" s="32"/>
      <c r="BF172" s="32"/>
      <c r="BG172" s="32"/>
      <c r="BH172" s="32"/>
      <c r="BI172" s="32"/>
      <c r="BJ172" s="32"/>
      <c r="BK172" s="32"/>
      <c r="BL172" s="32"/>
    </row>
    <row r="173" spans="1:64" s="33" customFormat="1">
      <c r="A173" s="76"/>
      <c r="B173" s="57">
        <v>161</v>
      </c>
      <c r="C173" s="87"/>
      <c r="D173" s="58"/>
      <c r="E173" s="77"/>
      <c r="F173" s="620"/>
      <c r="G173" s="620"/>
      <c r="H173" s="61"/>
      <c r="I173" s="62"/>
      <c r="J173" s="61"/>
      <c r="K173" s="622" t="str">
        <f t="shared" si="6"/>
        <v/>
      </c>
      <c r="L173" s="622" t="str">
        <f>IF($G173="","",IF(OR('２.全体概要'!$C$15=1,'２.全体概要'!$C$15=2),INDEX($BG$15,MATCH($G173,$BF$15,-1)),IF('２.全体概要'!$C$15=3,INDEX($BG$14,MATCH($G173,$BF$14,-1)),INDEX($BG$13,MATCH($G173,$BF$13,-1)))))</f>
        <v/>
      </c>
      <c r="M173" s="622" t="str">
        <f t="shared" si="7"/>
        <v/>
      </c>
      <c r="N173" s="623">
        <f t="shared" si="8"/>
        <v>0</v>
      </c>
      <c r="O173" s="74"/>
      <c r="P173" s="61"/>
      <c r="Q173" s="56"/>
      <c r="R173" s="72"/>
      <c r="S173" s="56"/>
      <c r="T173" s="56"/>
      <c r="U173" s="74"/>
      <c r="V173" s="61"/>
      <c r="W173" s="56"/>
      <c r="X173" s="72"/>
      <c r="Y173" s="56"/>
      <c r="Z173" s="56"/>
      <c r="AA173" s="74"/>
      <c r="AB173" s="61"/>
      <c r="AC173" s="74"/>
      <c r="AD173" s="61"/>
      <c r="AE173" s="74"/>
      <c r="AF173" s="61"/>
      <c r="AG173" s="74"/>
      <c r="AH173" s="61"/>
      <c r="AI173" s="74"/>
      <c r="AJ173" s="61"/>
      <c r="AK173" s="74"/>
      <c r="AL173" s="64"/>
      <c r="AM173" s="74"/>
      <c r="AN173" s="64"/>
      <c r="AO173" s="74"/>
      <c r="AP173" s="66"/>
      <c r="AQ173" s="74"/>
      <c r="AR173" s="61"/>
      <c r="AS173" s="275"/>
      <c r="AT173" s="74"/>
      <c r="AU173" s="61"/>
      <c r="AV173" s="626" t="str">
        <f>IF(AU173="","",IF(AU173="A",'１０.パネルラジエーター設備費用算出シート'!$G$13,IF(AU173="B",'１０.パネルラジエーター設備費用算出シート'!$N$13,IF(AU173="C",'１０.パネルラジエーター設備費用算出シート'!$G$23,IF(AU173="D",'１０.パネルラジエーター設備費用算出シート'!$N$23,IF(AU173="E",'１０.パネルラジエーター設備費用算出シート'!$G$33,IF(AU173="F",'１０.パネルラジエーター設備費用算出シート'!$N$33,IF(AU173="G",'１０.パネルラジエーター設備費用算出シート'!$G$43,IF(AU173="H",'１０.パネルラジエーター設備費用算出シート'!$N$43,IF(AU173="I",'１０.パネルラジエーター設備費用算出シート'!$G$54,'１０.パネルラジエーター設備費用算出シート'!$N$54))))))))))</f>
        <v/>
      </c>
      <c r="AW173" s="74"/>
      <c r="AX173" s="64"/>
      <c r="AY173" s="627"/>
      <c r="AZ173" s="74"/>
      <c r="BA173" s="32"/>
      <c r="BB173" s="32"/>
      <c r="BC173" s="32"/>
      <c r="BD173" s="32"/>
      <c r="BE173" s="32"/>
      <c r="BF173" s="32"/>
      <c r="BG173" s="32"/>
      <c r="BH173" s="32"/>
      <c r="BI173" s="32"/>
      <c r="BJ173" s="32"/>
      <c r="BK173" s="32"/>
      <c r="BL173" s="32"/>
    </row>
    <row r="174" spans="1:64" s="33" customFormat="1">
      <c r="A174" s="76"/>
      <c r="B174" s="57">
        <v>162</v>
      </c>
      <c r="C174" s="87"/>
      <c r="D174" s="58"/>
      <c r="E174" s="77"/>
      <c r="F174" s="620"/>
      <c r="G174" s="620"/>
      <c r="H174" s="61"/>
      <c r="I174" s="62"/>
      <c r="J174" s="61"/>
      <c r="K174" s="622" t="str">
        <f t="shared" si="6"/>
        <v/>
      </c>
      <c r="L174" s="622" t="str">
        <f>IF($G174="","",IF(OR('２.全体概要'!$C$15=1,'２.全体概要'!$C$15=2),INDEX($BG$15,MATCH($G174,$BF$15,-1)),IF('２.全体概要'!$C$15=3,INDEX($BG$14,MATCH($G174,$BF$14,-1)),INDEX($BG$13,MATCH($G174,$BF$13,-1)))))</f>
        <v/>
      </c>
      <c r="M174" s="622" t="str">
        <f t="shared" si="7"/>
        <v/>
      </c>
      <c r="N174" s="623">
        <f t="shared" si="8"/>
        <v>0</v>
      </c>
      <c r="O174" s="74"/>
      <c r="P174" s="61"/>
      <c r="Q174" s="56"/>
      <c r="R174" s="72"/>
      <c r="S174" s="56"/>
      <c r="T174" s="56"/>
      <c r="U174" s="74"/>
      <c r="V174" s="61"/>
      <c r="W174" s="56"/>
      <c r="X174" s="72"/>
      <c r="Y174" s="56"/>
      <c r="Z174" s="56"/>
      <c r="AA174" s="74"/>
      <c r="AB174" s="61"/>
      <c r="AC174" s="74"/>
      <c r="AD174" s="61"/>
      <c r="AE174" s="74"/>
      <c r="AF174" s="61"/>
      <c r="AG174" s="74"/>
      <c r="AH174" s="61"/>
      <c r="AI174" s="74"/>
      <c r="AJ174" s="61"/>
      <c r="AK174" s="74"/>
      <c r="AL174" s="64"/>
      <c r="AM174" s="74"/>
      <c r="AN174" s="64"/>
      <c r="AO174" s="74"/>
      <c r="AP174" s="66"/>
      <c r="AQ174" s="74"/>
      <c r="AR174" s="61"/>
      <c r="AS174" s="275"/>
      <c r="AT174" s="74"/>
      <c r="AU174" s="61"/>
      <c r="AV174" s="626" t="str">
        <f>IF(AU174="","",IF(AU174="A",'１０.パネルラジエーター設備費用算出シート'!$G$13,IF(AU174="B",'１０.パネルラジエーター設備費用算出シート'!$N$13,IF(AU174="C",'１０.パネルラジエーター設備費用算出シート'!$G$23,IF(AU174="D",'１０.パネルラジエーター設備費用算出シート'!$N$23,IF(AU174="E",'１０.パネルラジエーター設備費用算出シート'!$G$33,IF(AU174="F",'１０.パネルラジエーター設備費用算出シート'!$N$33,IF(AU174="G",'１０.パネルラジエーター設備費用算出シート'!$G$43,IF(AU174="H",'１０.パネルラジエーター設備費用算出シート'!$N$43,IF(AU174="I",'１０.パネルラジエーター設備費用算出シート'!$G$54,'１０.パネルラジエーター設備費用算出シート'!$N$54))))))))))</f>
        <v/>
      </c>
      <c r="AW174" s="74"/>
      <c r="AX174" s="64"/>
      <c r="AY174" s="627"/>
      <c r="AZ174" s="74"/>
      <c r="BA174" s="32"/>
      <c r="BB174" s="32"/>
      <c r="BC174" s="32"/>
      <c r="BD174" s="32"/>
      <c r="BE174" s="32"/>
      <c r="BF174" s="32"/>
      <c r="BG174" s="32"/>
      <c r="BH174" s="32"/>
      <c r="BI174" s="32"/>
      <c r="BJ174" s="32"/>
      <c r="BK174" s="32"/>
      <c r="BL174" s="32"/>
    </row>
    <row r="175" spans="1:64" s="33" customFormat="1">
      <c r="A175" s="76"/>
      <c r="B175" s="57">
        <v>163</v>
      </c>
      <c r="C175" s="87"/>
      <c r="D175" s="58"/>
      <c r="E175" s="77"/>
      <c r="F175" s="620"/>
      <c r="G175" s="620"/>
      <c r="H175" s="61"/>
      <c r="I175" s="62"/>
      <c r="J175" s="61"/>
      <c r="K175" s="622" t="str">
        <f t="shared" si="6"/>
        <v/>
      </c>
      <c r="L175" s="622" t="str">
        <f>IF($G175="","",IF(OR('２.全体概要'!$C$15=1,'２.全体概要'!$C$15=2),INDEX($BG$15,MATCH($G175,$BF$15,-1)),IF('２.全体概要'!$C$15=3,INDEX($BG$14,MATCH($G175,$BF$14,-1)),INDEX($BG$13,MATCH($G175,$BF$13,-1)))))</f>
        <v/>
      </c>
      <c r="M175" s="622" t="str">
        <f t="shared" si="7"/>
        <v/>
      </c>
      <c r="N175" s="623">
        <f t="shared" si="8"/>
        <v>0</v>
      </c>
      <c r="O175" s="74"/>
      <c r="P175" s="61"/>
      <c r="Q175" s="56"/>
      <c r="R175" s="72"/>
      <c r="S175" s="56"/>
      <c r="T175" s="56"/>
      <c r="U175" s="74"/>
      <c r="V175" s="61"/>
      <c r="W175" s="56"/>
      <c r="X175" s="72"/>
      <c r="Y175" s="56"/>
      <c r="Z175" s="56"/>
      <c r="AA175" s="74"/>
      <c r="AB175" s="61"/>
      <c r="AC175" s="74"/>
      <c r="AD175" s="61"/>
      <c r="AE175" s="74"/>
      <c r="AF175" s="61"/>
      <c r="AG175" s="74"/>
      <c r="AH175" s="61"/>
      <c r="AI175" s="74"/>
      <c r="AJ175" s="61"/>
      <c r="AK175" s="74"/>
      <c r="AL175" s="64"/>
      <c r="AM175" s="74"/>
      <c r="AN175" s="64"/>
      <c r="AO175" s="74"/>
      <c r="AP175" s="66"/>
      <c r="AQ175" s="74"/>
      <c r="AR175" s="61"/>
      <c r="AS175" s="275"/>
      <c r="AT175" s="74"/>
      <c r="AU175" s="61"/>
      <c r="AV175" s="626" t="str">
        <f>IF(AU175="","",IF(AU175="A",'１０.パネルラジエーター設備費用算出シート'!$G$13,IF(AU175="B",'１０.パネルラジエーター設備費用算出シート'!$N$13,IF(AU175="C",'１０.パネルラジエーター設備費用算出シート'!$G$23,IF(AU175="D",'１０.パネルラジエーター設備費用算出シート'!$N$23,IF(AU175="E",'１０.パネルラジエーター設備費用算出シート'!$G$33,IF(AU175="F",'１０.パネルラジエーター設備費用算出シート'!$N$33,IF(AU175="G",'１０.パネルラジエーター設備費用算出シート'!$G$43,IF(AU175="H",'１０.パネルラジエーター設備費用算出シート'!$N$43,IF(AU175="I",'１０.パネルラジエーター設備費用算出シート'!$G$54,'１０.パネルラジエーター設備費用算出シート'!$N$54))))))))))</f>
        <v/>
      </c>
      <c r="AW175" s="74"/>
      <c r="AX175" s="64"/>
      <c r="AY175" s="627"/>
      <c r="AZ175" s="74"/>
      <c r="BA175" s="32"/>
      <c r="BB175" s="32"/>
      <c r="BC175" s="32"/>
      <c r="BD175" s="32"/>
      <c r="BE175" s="32"/>
      <c r="BF175" s="32"/>
      <c r="BG175" s="32"/>
      <c r="BH175" s="32"/>
      <c r="BI175" s="32"/>
      <c r="BJ175" s="32"/>
      <c r="BK175" s="32"/>
      <c r="BL175" s="32"/>
    </row>
    <row r="176" spans="1:64" s="33" customFormat="1">
      <c r="A176" s="76"/>
      <c r="B176" s="57">
        <v>164</v>
      </c>
      <c r="C176" s="87"/>
      <c r="D176" s="58"/>
      <c r="E176" s="77"/>
      <c r="F176" s="620"/>
      <c r="G176" s="620"/>
      <c r="H176" s="61"/>
      <c r="I176" s="62"/>
      <c r="J176" s="61"/>
      <c r="K176" s="622" t="str">
        <f t="shared" si="6"/>
        <v/>
      </c>
      <c r="L176" s="622" t="str">
        <f>IF($G176="","",IF(OR('２.全体概要'!$C$15=1,'２.全体概要'!$C$15=2),INDEX($BG$15,MATCH($G176,$BF$15,-1)),IF('２.全体概要'!$C$15=3,INDEX($BG$14,MATCH($G176,$BF$14,-1)),INDEX($BG$13,MATCH($G176,$BF$13,-1)))))</f>
        <v/>
      </c>
      <c r="M176" s="622" t="str">
        <f t="shared" si="7"/>
        <v/>
      </c>
      <c r="N176" s="623">
        <f t="shared" si="8"/>
        <v>0</v>
      </c>
      <c r="O176" s="74"/>
      <c r="P176" s="61"/>
      <c r="Q176" s="56"/>
      <c r="R176" s="72"/>
      <c r="S176" s="56"/>
      <c r="T176" s="56"/>
      <c r="U176" s="74"/>
      <c r="V176" s="61"/>
      <c r="W176" s="56"/>
      <c r="X176" s="72"/>
      <c r="Y176" s="56"/>
      <c r="Z176" s="56"/>
      <c r="AA176" s="74"/>
      <c r="AB176" s="61"/>
      <c r="AC176" s="74"/>
      <c r="AD176" s="61"/>
      <c r="AE176" s="74"/>
      <c r="AF176" s="61"/>
      <c r="AG176" s="74"/>
      <c r="AH176" s="61"/>
      <c r="AI176" s="74"/>
      <c r="AJ176" s="61"/>
      <c r="AK176" s="74"/>
      <c r="AL176" s="64"/>
      <c r="AM176" s="74"/>
      <c r="AN176" s="64"/>
      <c r="AO176" s="74"/>
      <c r="AP176" s="66"/>
      <c r="AQ176" s="74"/>
      <c r="AR176" s="61"/>
      <c r="AS176" s="275"/>
      <c r="AT176" s="74"/>
      <c r="AU176" s="61"/>
      <c r="AV176" s="626" t="str">
        <f>IF(AU176="","",IF(AU176="A",'１０.パネルラジエーター設備費用算出シート'!$G$13,IF(AU176="B",'１０.パネルラジエーター設備費用算出シート'!$N$13,IF(AU176="C",'１０.パネルラジエーター設備費用算出シート'!$G$23,IF(AU176="D",'１０.パネルラジエーター設備費用算出シート'!$N$23,IF(AU176="E",'１０.パネルラジエーター設備費用算出シート'!$G$33,IF(AU176="F",'１０.パネルラジエーター設備費用算出シート'!$N$33,IF(AU176="G",'１０.パネルラジエーター設備費用算出シート'!$G$43,IF(AU176="H",'１０.パネルラジエーター設備費用算出シート'!$N$43,IF(AU176="I",'１０.パネルラジエーター設備費用算出シート'!$G$54,'１０.パネルラジエーター設備費用算出シート'!$N$54))))))))))</f>
        <v/>
      </c>
      <c r="AW176" s="74"/>
      <c r="AX176" s="64"/>
      <c r="AY176" s="627"/>
      <c r="AZ176" s="74"/>
      <c r="BA176" s="32"/>
      <c r="BB176" s="32"/>
      <c r="BC176" s="32"/>
      <c r="BD176" s="32"/>
      <c r="BE176" s="32"/>
      <c r="BF176" s="32"/>
      <c r="BG176" s="32"/>
      <c r="BH176" s="32"/>
      <c r="BI176" s="32"/>
      <c r="BJ176" s="32"/>
      <c r="BK176" s="32"/>
      <c r="BL176" s="32"/>
    </row>
    <row r="177" spans="1:64" s="33" customFormat="1">
      <c r="A177" s="76"/>
      <c r="B177" s="57">
        <v>165</v>
      </c>
      <c r="C177" s="87"/>
      <c r="D177" s="58"/>
      <c r="E177" s="77"/>
      <c r="F177" s="620"/>
      <c r="G177" s="620"/>
      <c r="H177" s="61"/>
      <c r="I177" s="62"/>
      <c r="J177" s="61"/>
      <c r="K177" s="622" t="str">
        <f t="shared" si="6"/>
        <v/>
      </c>
      <c r="L177" s="622" t="str">
        <f>IF($G177="","",IF(OR('２.全体概要'!$C$15=1,'２.全体概要'!$C$15=2),INDEX($BG$15,MATCH($G177,$BF$15,-1)),IF('２.全体概要'!$C$15=3,INDEX($BG$14,MATCH($G177,$BF$14,-1)),INDEX($BG$13,MATCH($G177,$BF$13,-1)))))</f>
        <v/>
      </c>
      <c r="M177" s="622" t="str">
        <f t="shared" si="7"/>
        <v/>
      </c>
      <c r="N177" s="623">
        <f t="shared" si="8"/>
        <v>0</v>
      </c>
      <c r="O177" s="74"/>
      <c r="P177" s="61"/>
      <c r="Q177" s="56"/>
      <c r="R177" s="72"/>
      <c r="S177" s="56"/>
      <c r="T177" s="56"/>
      <c r="U177" s="74"/>
      <c r="V177" s="61"/>
      <c r="W177" s="56"/>
      <c r="X177" s="72"/>
      <c r="Y177" s="56"/>
      <c r="Z177" s="56"/>
      <c r="AA177" s="74"/>
      <c r="AB177" s="61"/>
      <c r="AC177" s="74"/>
      <c r="AD177" s="61"/>
      <c r="AE177" s="74"/>
      <c r="AF177" s="61"/>
      <c r="AG177" s="74"/>
      <c r="AH177" s="61"/>
      <c r="AI177" s="74"/>
      <c r="AJ177" s="61"/>
      <c r="AK177" s="74"/>
      <c r="AL177" s="64"/>
      <c r="AM177" s="74"/>
      <c r="AN177" s="64"/>
      <c r="AO177" s="74"/>
      <c r="AP177" s="66"/>
      <c r="AQ177" s="74"/>
      <c r="AR177" s="61"/>
      <c r="AS177" s="275"/>
      <c r="AT177" s="74"/>
      <c r="AU177" s="61"/>
      <c r="AV177" s="626" t="str">
        <f>IF(AU177="","",IF(AU177="A",'１０.パネルラジエーター設備費用算出シート'!$G$13,IF(AU177="B",'１０.パネルラジエーター設備費用算出シート'!$N$13,IF(AU177="C",'１０.パネルラジエーター設備費用算出シート'!$G$23,IF(AU177="D",'１０.パネルラジエーター設備費用算出シート'!$N$23,IF(AU177="E",'１０.パネルラジエーター設備費用算出シート'!$G$33,IF(AU177="F",'１０.パネルラジエーター設備費用算出シート'!$N$33,IF(AU177="G",'１０.パネルラジエーター設備費用算出シート'!$G$43,IF(AU177="H",'１０.パネルラジエーター設備費用算出シート'!$N$43,IF(AU177="I",'１０.パネルラジエーター設備費用算出シート'!$G$54,'１０.パネルラジエーター設備費用算出シート'!$N$54))))))))))</f>
        <v/>
      </c>
      <c r="AW177" s="74"/>
      <c r="AX177" s="64"/>
      <c r="AY177" s="627"/>
      <c r="AZ177" s="74"/>
      <c r="BA177" s="32"/>
      <c r="BB177" s="32"/>
      <c r="BC177" s="32"/>
      <c r="BD177" s="32"/>
      <c r="BE177" s="32"/>
      <c r="BF177" s="32"/>
      <c r="BG177" s="32"/>
      <c r="BH177" s="32"/>
      <c r="BI177" s="32"/>
      <c r="BJ177" s="32"/>
      <c r="BK177" s="32"/>
      <c r="BL177" s="32"/>
    </row>
    <row r="178" spans="1:64" s="33" customFormat="1">
      <c r="A178" s="76"/>
      <c r="B178" s="57">
        <v>166</v>
      </c>
      <c r="C178" s="87"/>
      <c r="D178" s="58"/>
      <c r="E178" s="77"/>
      <c r="F178" s="620"/>
      <c r="G178" s="620"/>
      <c r="H178" s="61"/>
      <c r="I178" s="62"/>
      <c r="J178" s="61"/>
      <c r="K178" s="622" t="str">
        <f t="shared" si="6"/>
        <v/>
      </c>
      <c r="L178" s="622" t="str">
        <f>IF($G178="","",IF(OR('２.全体概要'!$C$15=1,'２.全体概要'!$C$15=2),INDEX($BG$15,MATCH($G178,$BF$15,-1)),IF('２.全体概要'!$C$15=3,INDEX($BG$14,MATCH($G178,$BF$14,-1)),INDEX($BG$13,MATCH($G178,$BF$13,-1)))))</f>
        <v/>
      </c>
      <c r="M178" s="622" t="str">
        <f t="shared" si="7"/>
        <v/>
      </c>
      <c r="N178" s="623">
        <f t="shared" si="8"/>
        <v>0</v>
      </c>
      <c r="O178" s="74"/>
      <c r="P178" s="61"/>
      <c r="Q178" s="56"/>
      <c r="R178" s="72"/>
      <c r="S178" s="56"/>
      <c r="T178" s="56"/>
      <c r="U178" s="74"/>
      <c r="V178" s="61"/>
      <c r="W178" s="56"/>
      <c r="X178" s="72"/>
      <c r="Y178" s="56"/>
      <c r="Z178" s="56"/>
      <c r="AA178" s="74"/>
      <c r="AB178" s="61"/>
      <c r="AC178" s="74"/>
      <c r="AD178" s="61"/>
      <c r="AE178" s="74"/>
      <c r="AF178" s="61"/>
      <c r="AG178" s="74"/>
      <c r="AH178" s="61"/>
      <c r="AI178" s="74"/>
      <c r="AJ178" s="61"/>
      <c r="AK178" s="74"/>
      <c r="AL178" s="64"/>
      <c r="AM178" s="74"/>
      <c r="AN178" s="64"/>
      <c r="AO178" s="74"/>
      <c r="AP178" s="66"/>
      <c r="AQ178" s="74"/>
      <c r="AR178" s="61"/>
      <c r="AS178" s="275"/>
      <c r="AT178" s="74"/>
      <c r="AU178" s="61"/>
      <c r="AV178" s="626" t="str">
        <f>IF(AU178="","",IF(AU178="A",'１０.パネルラジエーター設備費用算出シート'!$G$13,IF(AU178="B",'１０.パネルラジエーター設備費用算出シート'!$N$13,IF(AU178="C",'１０.パネルラジエーター設備費用算出シート'!$G$23,IF(AU178="D",'１０.パネルラジエーター設備費用算出シート'!$N$23,IF(AU178="E",'１０.パネルラジエーター設備費用算出シート'!$G$33,IF(AU178="F",'１０.パネルラジエーター設備費用算出シート'!$N$33,IF(AU178="G",'１０.パネルラジエーター設備費用算出シート'!$G$43,IF(AU178="H",'１０.パネルラジエーター設備費用算出シート'!$N$43,IF(AU178="I",'１０.パネルラジエーター設備費用算出シート'!$G$54,'１０.パネルラジエーター設備費用算出シート'!$N$54))))))))))</f>
        <v/>
      </c>
      <c r="AW178" s="74"/>
      <c r="AX178" s="64"/>
      <c r="AY178" s="627"/>
      <c r="AZ178" s="74"/>
      <c r="BA178" s="32"/>
      <c r="BB178" s="32"/>
      <c r="BC178" s="32"/>
      <c r="BD178" s="32"/>
      <c r="BE178" s="32"/>
      <c r="BF178" s="32"/>
      <c r="BG178" s="32"/>
      <c r="BH178" s="32"/>
      <c r="BI178" s="32"/>
      <c r="BJ178" s="32"/>
      <c r="BK178" s="32"/>
      <c r="BL178" s="32"/>
    </row>
    <row r="179" spans="1:64" s="33" customFormat="1">
      <c r="A179" s="76"/>
      <c r="B179" s="57">
        <v>167</v>
      </c>
      <c r="C179" s="87"/>
      <c r="D179" s="58"/>
      <c r="E179" s="77"/>
      <c r="F179" s="620"/>
      <c r="G179" s="620"/>
      <c r="H179" s="61"/>
      <c r="I179" s="62"/>
      <c r="J179" s="61"/>
      <c r="K179" s="622" t="str">
        <f t="shared" si="6"/>
        <v/>
      </c>
      <c r="L179" s="622" t="str">
        <f>IF($G179="","",IF(OR('２.全体概要'!$C$15=1,'２.全体概要'!$C$15=2),INDEX($BG$15,MATCH($G179,$BF$15,-1)),IF('２.全体概要'!$C$15=3,INDEX($BG$14,MATCH($G179,$BF$14,-1)),INDEX($BG$13,MATCH($G179,$BF$13,-1)))))</f>
        <v/>
      </c>
      <c r="M179" s="622" t="str">
        <f t="shared" si="7"/>
        <v/>
      </c>
      <c r="N179" s="623">
        <f t="shared" si="8"/>
        <v>0</v>
      </c>
      <c r="O179" s="74"/>
      <c r="P179" s="61"/>
      <c r="Q179" s="56"/>
      <c r="R179" s="72"/>
      <c r="S179" s="56"/>
      <c r="T179" s="56"/>
      <c r="U179" s="74"/>
      <c r="V179" s="61"/>
      <c r="W179" s="56"/>
      <c r="X179" s="72"/>
      <c r="Y179" s="56"/>
      <c r="Z179" s="56"/>
      <c r="AA179" s="74"/>
      <c r="AB179" s="61"/>
      <c r="AC179" s="74"/>
      <c r="AD179" s="61"/>
      <c r="AE179" s="74"/>
      <c r="AF179" s="61"/>
      <c r="AG179" s="74"/>
      <c r="AH179" s="61"/>
      <c r="AI179" s="74"/>
      <c r="AJ179" s="61"/>
      <c r="AK179" s="74"/>
      <c r="AL179" s="64"/>
      <c r="AM179" s="74"/>
      <c r="AN179" s="64"/>
      <c r="AO179" s="74"/>
      <c r="AP179" s="66"/>
      <c r="AQ179" s="74"/>
      <c r="AR179" s="61"/>
      <c r="AS179" s="275"/>
      <c r="AT179" s="74"/>
      <c r="AU179" s="61"/>
      <c r="AV179" s="626" t="str">
        <f>IF(AU179="","",IF(AU179="A",'１０.パネルラジエーター設備費用算出シート'!$G$13,IF(AU179="B",'１０.パネルラジエーター設備費用算出シート'!$N$13,IF(AU179="C",'１０.パネルラジエーター設備費用算出シート'!$G$23,IF(AU179="D",'１０.パネルラジエーター設備費用算出シート'!$N$23,IF(AU179="E",'１０.パネルラジエーター設備費用算出シート'!$G$33,IF(AU179="F",'１０.パネルラジエーター設備費用算出シート'!$N$33,IF(AU179="G",'１０.パネルラジエーター設備費用算出シート'!$G$43,IF(AU179="H",'１０.パネルラジエーター設備費用算出シート'!$N$43,IF(AU179="I",'１０.パネルラジエーター設備費用算出シート'!$G$54,'１０.パネルラジエーター設備費用算出シート'!$N$54))))))))))</f>
        <v/>
      </c>
      <c r="AW179" s="74"/>
      <c r="AX179" s="64"/>
      <c r="AY179" s="627"/>
      <c r="AZ179" s="74"/>
      <c r="BA179" s="32"/>
      <c r="BB179" s="32"/>
      <c r="BC179" s="32"/>
      <c r="BD179" s="32"/>
      <c r="BE179" s="32"/>
      <c r="BF179" s="32"/>
      <c r="BG179" s="32"/>
      <c r="BH179" s="32"/>
      <c r="BI179" s="32"/>
      <c r="BJ179" s="32"/>
      <c r="BK179" s="32"/>
      <c r="BL179" s="32"/>
    </row>
    <row r="180" spans="1:64" s="33" customFormat="1">
      <c r="A180" s="76"/>
      <c r="B180" s="57">
        <v>168</v>
      </c>
      <c r="C180" s="87"/>
      <c r="D180" s="58"/>
      <c r="E180" s="77"/>
      <c r="F180" s="620"/>
      <c r="G180" s="620"/>
      <c r="H180" s="61"/>
      <c r="I180" s="62"/>
      <c r="J180" s="61"/>
      <c r="K180" s="622" t="str">
        <f t="shared" si="6"/>
        <v/>
      </c>
      <c r="L180" s="622" t="str">
        <f>IF($G180="","",IF(OR('２.全体概要'!$C$15=1,'２.全体概要'!$C$15=2),INDEX($BG$15,MATCH($G180,$BF$15,-1)),IF('２.全体概要'!$C$15=3,INDEX($BG$14,MATCH($G180,$BF$14,-1)),INDEX($BG$13,MATCH($G180,$BF$13,-1)))))</f>
        <v/>
      </c>
      <c r="M180" s="622" t="str">
        <f t="shared" si="7"/>
        <v/>
      </c>
      <c r="N180" s="623">
        <f t="shared" si="8"/>
        <v>0</v>
      </c>
      <c r="O180" s="74"/>
      <c r="P180" s="61"/>
      <c r="Q180" s="56"/>
      <c r="R180" s="72"/>
      <c r="S180" s="56"/>
      <c r="T180" s="56"/>
      <c r="U180" s="74"/>
      <c r="V180" s="61"/>
      <c r="W180" s="56"/>
      <c r="X180" s="72"/>
      <c r="Y180" s="56"/>
      <c r="Z180" s="56"/>
      <c r="AA180" s="74"/>
      <c r="AB180" s="61"/>
      <c r="AC180" s="74"/>
      <c r="AD180" s="61"/>
      <c r="AE180" s="74"/>
      <c r="AF180" s="61"/>
      <c r="AG180" s="74"/>
      <c r="AH180" s="61"/>
      <c r="AI180" s="74"/>
      <c r="AJ180" s="61"/>
      <c r="AK180" s="74"/>
      <c r="AL180" s="64"/>
      <c r="AM180" s="74"/>
      <c r="AN180" s="64"/>
      <c r="AO180" s="74"/>
      <c r="AP180" s="66"/>
      <c r="AQ180" s="74"/>
      <c r="AR180" s="61"/>
      <c r="AS180" s="275"/>
      <c r="AT180" s="74"/>
      <c r="AU180" s="61"/>
      <c r="AV180" s="626" t="str">
        <f>IF(AU180="","",IF(AU180="A",'１０.パネルラジエーター設備費用算出シート'!$G$13,IF(AU180="B",'１０.パネルラジエーター設備費用算出シート'!$N$13,IF(AU180="C",'１０.パネルラジエーター設備費用算出シート'!$G$23,IF(AU180="D",'１０.パネルラジエーター設備費用算出シート'!$N$23,IF(AU180="E",'１０.パネルラジエーター設備費用算出シート'!$G$33,IF(AU180="F",'１０.パネルラジエーター設備費用算出シート'!$N$33,IF(AU180="G",'１０.パネルラジエーター設備費用算出シート'!$G$43,IF(AU180="H",'１０.パネルラジエーター設備費用算出シート'!$N$43,IF(AU180="I",'１０.パネルラジエーター設備費用算出シート'!$G$54,'１０.パネルラジエーター設備費用算出シート'!$N$54))))))))))</f>
        <v/>
      </c>
      <c r="AW180" s="74"/>
      <c r="AX180" s="64"/>
      <c r="AY180" s="627"/>
      <c r="AZ180" s="74"/>
      <c r="BA180" s="32"/>
      <c r="BB180" s="32"/>
      <c r="BC180" s="32"/>
      <c r="BD180" s="32"/>
      <c r="BE180" s="32"/>
      <c r="BF180" s="32"/>
      <c r="BG180" s="32"/>
      <c r="BH180" s="32"/>
      <c r="BI180" s="32"/>
      <c r="BJ180" s="32"/>
      <c r="BK180" s="32"/>
      <c r="BL180" s="32"/>
    </row>
    <row r="181" spans="1:64" s="33" customFormat="1">
      <c r="A181" s="76"/>
      <c r="B181" s="57">
        <v>169</v>
      </c>
      <c r="C181" s="87"/>
      <c r="D181" s="58"/>
      <c r="E181" s="77"/>
      <c r="F181" s="620"/>
      <c r="G181" s="620"/>
      <c r="H181" s="61"/>
      <c r="I181" s="62"/>
      <c r="J181" s="61"/>
      <c r="K181" s="622" t="str">
        <f t="shared" si="6"/>
        <v/>
      </c>
      <c r="L181" s="622" t="str">
        <f>IF($G181="","",IF(OR('２.全体概要'!$C$15=1,'２.全体概要'!$C$15=2),INDEX($BG$15,MATCH($G181,$BF$15,-1)),IF('２.全体概要'!$C$15=3,INDEX($BG$14,MATCH($G181,$BF$14,-1)),INDEX($BG$13,MATCH($G181,$BF$13,-1)))))</f>
        <v/>
      </c>
      <c r="M181" s="622" t="str">
        <f t="shared" si="7"/>
        <v/>
      </c>
      <c r="N181" s="623">
        <f t="shared" si="8"/>
        <v>0</v>
      </c>
      <c r="O181" s="74"/>
      <c r="P181" s="61"/>
      <c r="Q181" s="56"/>
      <c r="R181" s="72"/>
      <c r="S181" s="56"/>
      <c r="T181" s="56"/>
      <c r="U181" s="74"/>
      <c r="V181" s="61"/>
      <c r="W181" s="56"/>
      <c r="X181" s="72"/>
      <c r="Y181" s="56"/>
      <c r="Z181" s="56"/>
      <c r="AA181" s="74"/>
      <c r="AB181" s="61"/>
      <c r="AC181" s="74"/>
      <c r="AD181" s="61"/>
      <c r="AE181" s="74"/>
      <c r="AF181" s="61"/>
      <c r="AG181" s="74"/>
      <c r="AH181" s="61"/>
      <c r="AI181" s="74"/>
      <c r="AJ181" s="61"/>
      <c r="AK181" s="74"/>
      <c r="AL181" s="64"/>
      <c r="AM181" s="74"/>
      <c r="AN181" s="64"/>
      <c r="AO181" s="74"/>
      <c r="AP181" s="66"/>
      <c r="AQ181" s="74"/>
      <c r="AR181" s="61"/>
      <c r="AS181" s="275"/>
      <c r="AT181" s="74"/>
      <c r="AU181" s="61"/>
      <c r="AV181" s="626" t="str">
        <f>IF(AU181="","",IF(AU181="A",'１０.パネルラジエーター設備費用算出シート'!$G$13,IF(AU181="B",'１０.パネルラジエーター設備費用算出シート'!$N$13,IF(AU181="C",'１０.パネルラジエーター設備費用算出シート'!$G$23,IF(AU181="D",'１０.パネルラジエーター設備費用算出シート'!$N$23,IF(AU181="E",'１０.パネルラジエーター設備費用算出シート'!$G$33,IF(AU181="F",'１０.パネルラジエーター設備費用算出シート'!$N$33,IF(AU181="G",'１０.パネルラジエーター設備費用算出シート'!$G$43,IF(AU181="H",'１０.パネルラジエーター設備費用算出シート'!$N$43,IF(AU181="I",'１０.パネルラジエーター設備費用算出シート'!$G$54,'１０.パネルラジエーター設備費用算出シート'!$N$54))))))))))</f>
        <v/>
      </c>
      <c r="AW181" s="74"/>
      <c r="AX181" s="64"/>
      <c r="AY181" s="627"/>
      <c r="AZ181" s="74"/>
      <c r="BA181" s="32"/>
      <c r="BB181" s="32"/>
      <c r="BC181" s="32"/>
      <c r="BD181" s="32"/>
      <c r="BE181" s="32"/>
      <c r="BF181" s="32"/>
      <c r="BG181" s="32"/>
      <c r="BH181" s="32"/>
      <c r="BI181" s="32"/>
      <c r="BJ181" s="32"/>
      <c r="BK181" s="32"/>
      <c r="BL181" s="32"/>
    </row>
    <row r="182" spans="1:64" s="33" customFormat="1">
      <c r="A182" s="76"/>
      <c r="B182" s="57">
        <v>170</v>
      </c>
      <c r="C182" s="87"/>
      <c r="D182" s="58"/>
      <c r="E182" s="77"/>
      <c r="F182" s="620"/>
      <c r="G182" s="620"/>
      <c r="H182" s="61"/>
      <c r="I182" s="62"/>
      <c r="J182" s="61"/>
      <c r="K182" s="622" t="str">
        <f t="shared" si="6"/>
        <v/>
      </c>
      <c r="L182" s="622" t="str">
        <f>IF($G182="","",IF(OR('２.全体概要'!$C$15=1,'２.全体概要'!$C$15=2),INDEX($BG$15,MATCH($G182,$BF$15,-1)),IF('２.全体概要'!$C$15=3,INDEX($BG$14,MATCH($G182,$BF$14,-1)),INDEX($BG$13,MATCH($G182,$BF$13,-1)))))</f>
        <v/>
      </c>
      <c r="M182" s="622" t="str">
        <f t="shared" si="7"/>
        <v/>
      </c>
      <c r="N182" s="623">
        <f t="shared" si="8"/>
        <v>0</v>
      </c>
      <c r="O182" s="74"/>
      <c r="P182" s="61"/>
      <c r="Q182" s="56"/>
      <c r="R182" s="72"/>
      <c r="S182" s="56"/>
      <c r="T182" s="56"/>
      <c r="U182" s="74"/>
      <c r="V182" s="61"/>
      <c r="W182" s="56"/>
      <c r="X182" s="72"/>
      <c r="Y182" s="56"/>
      <c r="Z182" s="56"/>
      <c r="AA182" s="74"/>
      <c r="AB182" s="61"/>
      <c r="AC182" s="74"/>
      <c r="AD182" s="61"/>
      <c r="AE182" s="74"/>
      <c r="AF182" s="61"/>
      <c r="AG182" s="74"/>
      <c r="AH182" s="61"/>
      <c r="AI182" s="74"/>
      <c r="AJ182" s="61"/>
      <c r="AK182" s="74"/>
      <c r="AL182" s="64"/>
      <c r="AM182" s="74"/>
      <c r="AN182" s="64"/>
      <c r="AO182" s="74"/>
      <c r="AP182" s="66"/>
      <c r="AQ182" s="74"/>
      <c r="AR182" s="61"/>
      <c r="AS182" s="275"/>
      <c r="AT182" s="74"/>
      <c r="AU182" s="61"/>
      <c r="AV182" s="626" t="str">
        <f>IF(AU182="","",IF(AU182="A",'１０.パネルラジエーター設備費用算出シート'!$G$13,IF(AU182="B",'１０.パネルラジエーター設備費用算出シート'!$N$13,IF(AU182="C",'１０.パネルラジエーター設備費用算出シート'!$G$23,IF(AU182="D",'１０.パネルラジエーター設備費用算出シート'!$N$23,IF(AU182="E",'１０.パネルラジエーター設備費用算出シート'!$G$33,IF(AU182="F",'１０.パネルラジエーター設備費用算出シート'!$N$33,IF(AU182="G",'１０.パネルラジエーター設備費用算出シート'!$G$43,IF(AU182="H",'１０.パネルラジエーター設備費用算出シート'!$N$43,IF(AU182="I",'１０.パネルラジエーター設備費用算出シート'!$G$54,'１０.パネルラジエーター設備費用算出シート'!$N$54))))))))))</f>
        <v/>
      </c>
      <c r="AW182" s="74"/>
      <c r="AX182" s="64"/>
      <c r="AY182" s="627"/>
      <c r="AZ182" s="74"/>
      <c r="BA182" s="32"/>
      <c r="BB182" s="32"/>
      <c r="BC182" s="32"/>
      <c r="BD182" s="32"/>
      <c r="BE182" s="32"/>
      <c r="BF182" s="32"/>
      <c r="BG182" s="32"/>
      <c r="BH182" s="32"/>
      <c r="BI182" s="32"/>
      <c r="BJ182" s="32"/>
      <c r="BK182" s="32"/>
      <c r="BL182" s="32"/>
    </row>
    <row r="183" spans="1:64" s="33" customFormat="1">
      <c r="A183" s="76"/>
      <c r="B183" s="57">
        <v>171</v>
      </c>
      <c r="C183" s="87"/>
      <c r="D183" s="58"/>
      <c r="E183" s="77"/>
      <c r="F183" s="620"/>
      <c r="G183" s="620"/>
      <c r="H183" s="61"/>
      <c r="I183" s="62"/>
      <c r="J183" s="61"/>
      <c r="K183" s="622" t="str">
        <f t="shared" si="6"/>
        <v/>
      </c>
      <c r="L183" s="622" t="str">
        <f>IF($G183="","",IF(OR('２.全体概要'!$C$15=1,'２.全体概要'!$C$15=2),INDEX($BG$15,MATCH($G183,$BF$15,-1)),IF('２.全体概要'!$C$15=3,INDEX($BG$14,MATCH($G183,$BF$14,-1)),INDEX($BG$13,MATCH($G183,$BF$13,-1)))))</f>
        <v/>
      </c>
      <c r="M183" s="622" t="str">
        <f t="shared" si="7"/>
        <v/>
      </c>
      <c r="N183" s="623">
        <f t="shared" si="8"/>
        <v>0</v>
      </c>
      <c r="O183" s="74"/>
      <c r="P183" s="61"/>
      <c r="Q183" s="56"/>
      <c r="R183" s="72"/>
      <c r="S183" s="56"/>
      <c r="T183" s="56"/>
      <c r="U183" s="74"/>
      <c r="V183" s="61"/>
      <c r="W183" s="56"/>
      <c r="X183" s="72"/>
      <c r="Y183" s="56"/>
      <c r="Z183" s="56"/>
      <c r="AA183" s="74"/>
      <c r="AB183" s="61"/>
      <c r="AC183" s="74"/>
      <c r="AD183" s="61"/>
      <c r="AE183" s="74"/>
      <c r="AF183" s="61"/>
      <c r="AG183" s="74"/>
      <c r="AH183" s="61"/>
      <c r="AI183" s="74"/>
      <c r="AJ183" s="61"/>
      <c r="AK183" s="74"/>
      <c r="AL183" s="64"/>
      <c r="AM183" s="74"/>
      <c r="AN183" s="64"/>
      <c r="AO183" s="74"/>
      <c r="AP183" s="66"/>
      <c r="AQ183" s="74"/>
      <c r="AR183" s="61"/>
      <c r="AS183" s="275"/>
      <c r="AT183" s="74"/>
      <c r="AU183" s="61"/>
      <c r="AV183" s="626" t="str">
        <f>IF(AU183="","",IF(AU183="A",'１０.パネルラジエーター設備費用算出シート'!$G$13,IF(AU183="B",'１０.パネルラジエーター設備費用算出シート'!$N$13,IF(AU183="C",'１０.パネルラジエーター設備費用算出シート'!$G$23,IF(AU183="D",'１０.パネルラジエーター設備費用算出シート'!$N$23,IF(AU183="E",'１０.パネルラジエーター設備費用算出シート'!$G$33,IF(AU183="F",'１０.パネルラジエーター設備費用算出シート'!$N$33,IF(AU183="G",'１０.パネルラジエーター設備費用算出シート'!$G$43,IF(AU183="H",'１０.パネルラジエーター設備費用算出シート'!$N$43,IF(AU183="I",'１０.パネルラジエーター設備費用算出シート'!$G$54,'１０.パネルラジエーター設備費用算出シート'!$N$54))))))))))</f>
        <v/>
      </c>
      <c r="AW183" s="74"/>
      <c r="AX183" s="64"/>
      <c r="AY183" s="627"/>
      <c r="AZ183" s="74"/>
      <c r="BA183" s="32"/>
      <c r="BB183" s="32"/>
      <c r="BC183" s="32"/>
      <c r="BD183" s="32"/>
      <c r="BE183" s="32"/>
      <c r="BF183" s="32"/>
      <c r="BG183" s="32"/>
      <c r="BH183" s="32"/>
      <c r="BI183" s="32"/>
      <c r="BJ183" s="32"/>
      <c r="BK183" s="32"/>
      <c r="BL183" s="32"/>
    </row>
    <row r="184" spans="1:64" s="33" customFormat="1">
      <c r="A184" s="76"/>
      <c r="B184" s="57">
        <v>172</v>
      </c>
      <c r="C184" s="87"/>
      <c r="D184" s="58"/>
      <c r="E184" s="77"/>
      <c r="F184" s="620"/>
      <c r="G184" s="620"/>
      <c r="H184" s="61"/>
      <c r="I184" s="62"/>
      <c r="J184" s="61"/>
      <c r="K184" s="622" t="str">
        <f t="shared" si="6"/>
        <v/>
      </c>
      <c r="L184" s="622" t="str">
        <f>IF($G184="","",IF(OR('２.全体概要'!$C$15=1,'２.全体概要'!$C$15=2),INDEX($BG$15,MATCH($G184,$BF$15,-1)),IF('２.全体概要'!$C$15=3,INDEX($BG$14,MATCH($G184,$BF$14,-1)),INDEX($BG$13,MATCH($G184,$BF$13,-1)))))</f>
        <v/>
      </c>
      <c r="M184" s="622" t="str">
        <f t="shared" si="7"/>
        <v/>
      </c>
      <c r="N184" s="623">
        <f t="shared" si="8"/>
        <v>0</v>
      </c>
      <c r="O184" s="74"/>
      <c r="P184" s="61"/>
      <c r="Q184" s="56"/>
      <c r="R184" s="72"/>
      <c r="S184" s="56"/>
      <c r="T184" s="56"/>
      <c r="U184" s="74"/>
      <c r="V184" s="61"/>
      <c r="W184" s="56"/>
      <c r="X184" s="72"/>
      <c r="Y184" s="56"/>
      <c r="Z184" s="56"/>
      <c r="AA184" s="74"/>
      <c r="AB184" s="61"/>
      <c r="AC184" s="74"/>
      <c r="AD184" s="61"/>
      <c r="AE184" s="74"/>
      <c r="AF184" s="61"/>
      <c r="AG184" s="74"/>
      <c r="AH184" s="61"/>
      <c r="AI184" s="74"/>
      <c r="AJ184" s="61"/>
      <c r="AK184" s="74"/>
      <c r="AL184" s="64"/>
      <c r="AM184" s="74"/>
      <c r="AN184" s="64"/>
      <c r="AO184" s="74"/>
      <c r="AP184" s="66"/>
      <c r="AQ184" s="74"/>
      <c r="AR184" s="61"/>
      <c r="AS184" s="275"/>
      <c r="AT184" s="74"/>
      <c r="AU184" s="61"/>
      <c r="AV184" s="626" t="str">
        <f>IF(AU184="","",IF(AU184="A",'１０.パネルラジエーター設備費用算出シート'!$G$13,IF(AU184="B",'１０.パネルラジエーター設備費用算出シート'!$N$13,IF(AU184="C",'１０.パネルラジエーター設備費用算出シート'!$G$23,IF(AU184="D",'１０.パネルラジエーター設備費用算出シート'!$N$23,IF(AU184="E",'１０.パネルラジエーター設備費用算出シート'!$G$33,IF(AU184="F",'１０.パネルラジエーター設備費用算出シート'!$N$33,IF(AU184="G",'１０.パネルラジエーター設備費用算出シート'!$G$43,IF(AU184="H",'１０.パネルラジエーター設備費用算出シート'!$N$43,IF(AU184="I",'１０.パネルラジエーター設備費用算出シート'!$G$54,'１０.パネルラジエーター設備費用算出シート'!$N$54))))))))))</f>
        <v/>
      </c>
      <c r="AW184" s="74"/>
      <c r="AX184" s="64"/>
      <c r="AY184" s="627"/>
      <c r="AZ184" s="74"/>
      <c r="BA184" s="32"/>
      <c r="BB184" s="32"/>
      <c r="BC184" s="32"/>
      <c r="BD184" s="32"/>
      <c r="BE184" s="32"/>
      <c r="BF184" s="32"/>
      <c r="BG184" s="32"/>
      <c r="BH184" s="32"/>
      <c r="BI184" s="32"/>
      <c r="BJ184" s="32"/>
      <c r="BK184" s="32"/>
      <c r="BL184" s="32"/>
    </row>
    <row r="185" spans="1:64" s="33" customFormat="1">
      <c r="A185" s="76"/>
      <c r="B185" s="57">
        <v>173</v>
      </c>
      <c r="C185" s="87"/>
      <c r="D185" s="58"/>
      <c r="E185" s="77"/>
      <c r="F185" s="620"/>
      <c r="G185" s="620"/>
      <c r="H185" s="61"/>
      <c r="I185" s="62"/>
      <c r="J185" s="61"/>
      <c r="K185" s="622" t="str">
        <f t="shared" si="6"/>
        <v/>
      </c>
      <c r="L185" s="622" t="str">
        <f>IF($G185="","",IF(OR('２.全体概要'!$C$15=1,'２.全体概要'!$C$15=2),INDEX($BG$15,MATCH($G185,$BF$15,-1)),IF('２.全体概要'!$C$15=3,INDEX($BG$14,MATCH($G185,$BF$14,-1)),INDEX($BG$13,MATCH($G185,$BF$13,-1)))))</f>
        <v/>
      </c>
      <c r="M185" s="622" t="str">
        <f t="shared" si="7"/>
        <v/>
      </c>
      <c r="N185" s="623">
        <f t="shared" si="8"/>
        <v>0</v>
      </c>
      <c r="O185" s="74"/>
      <c r="P185" s="61"/>
      <c r="Q185" s="56"/>
      <c r="R185" s="72"/>
      <c r="S185" s="56"/>
      <c r="T185" s="56"/>
      <c r="U185" s="74"/>
      <c r="V185" s="61"/>
      <c r="W185" s="56"/>
      <c r="X185" s="72"/>
      <c r="Y185" s="56"/>
      <c r="Z185" s="56"/>
      <c r="AA185" s="74"/>
      <c r="AB185" s="61"/>
      <c r="AC185" s="74"/>
      <c r="AD185" s="61"/>
      <c r="AE185" s="74"/>
      <c r="AF185" s="61"/>
      <c r="AG185" s="74"/>
      <c r="AH185" s="61"/>
      <c r="AI185" s="74"/>
      <c r="AJ185" s="61"/>
      <c r="AK185" s="74"/>
      <c r="AL185" s="64"/>
      <c r="AM185" s="74"/>
      <c r="AN185" s="64"/>
      <c r="AO185" s="74"/>
      <c r="AP185" s="66"/>
      <c r="AQ185" s="74"/>
      <c r="AR185" s="61"/>
      <c r="AS185" s="275"/>
      <c r="AT185" s="74"/>
      <c r="AU185" s="61"/>
      <c r="AV185" s="626" t="str">
        <f>IF(AU185="","",IF(AU185="A",'１０.パネルラジエーター設備費用算出シート'!$G$13,IF(AU185="B",'１０.パネルラジエーター設備費用算出シート'!$N$13,IF(AU185="C",'１０.パネルラジエーター設備費用算出シート'!$G$23,IF(AU185="D",'１０.パネルラジエーター設備費用算出シート'!$N$23,IF(AU185="E",'１０.パネルラジエーター設備費用算出シート'!$G$33,IF(AU185="F",'１０.パネルラジエーター設備費用算出シート'!$N$33,IF(AU185="G",'１０.パネルラジエーター設備費用算出シート'!$G$43,IF(AU185="H",'１０.パネルラジエーター設備費用算出シート'!$N$43,IF(AU185="I",'１０.パネルラジエーター設備費用算出シート'!$G$54,'１０.パネルラジエーター設備費用算出シート'!$N$54))))))))))</f>
        <v/>
      </c>
      <c r="AW185" s="74"/>
      <c r="AX185" s="64"/>
      <c r="AY185" s="627"/>
      <c r="AZ185" s="74"/>
      <c r="BA185" s="32"/>
      <c r="BB185" s="32"/>
      <c r="BC185" s="32"/>
      <c r="BD185" s="32"/>
      <c r="BE185" s="32"/>
      <c r="BF185" s="32"/>
      <c r="BG185" s="32"/>
      <c r="BH185" s="32"/>
      <c r="BI185" s="32"/>
      <c r="BJ185" s="32"/>
      <c r="BK185" s="32"/>
      <c r="BL185" s="32"/>
    </row>
    <row r="186" spans="1:64" s="33" customFormat="1">
      <c r="A186" s="76"/>
      <c r="B186" s="57">
        <v>174</v>
      </c>
      <c r="C186" s="87"/>
      <c r="D186" s="58"/>
      <c r="E186" s="77"/>
      <c r="F186" s="620"/>
      <c r="G186" s="620"/>
      <c r="H186" s="61"/>
      <c r="I186" s="62"/>
      <c r="J186" s="61"/>
      <c r="K186" s="622" t="str">
        <f t="shared" si="6"/>
        <v/>
      </c>
      <c r="L186" s="622" t="str">
        <f>IF($G186="","",IF(OR('２.全体概要'!$C$15=1,'２.全体概要'!$C$15=2),INDEX($BG$15,MATCH($G186,$BF$15,-1)),IF('２.全体概要'!$C$15=3,INDEX($BG$14,MATCH($G186,$BF$14,-1)),INDEX($BG$13,MATCH($G186,$BF$13,-1)))))</f>
        <v/>
      </c>
      <c r="M186" s="622" t="str">
        <f t="shared" si="7"/>
        <v/>
      </c>
      <c r="N186" s="623">
        <f t="shared" si="8"/>
        <v>0</v>
      </c>
      <c r="O186" s="74"/>
      <c r="P186" s="61"/>
      <c r="Q186" s="56"/>
      <c r="R186" s="72"/>
      <c r="S186" s="56"/>
      <c r="T186" s="56"/>
      <c r="U186" s="74"/>
      <c r="V186" s="61"/>
      <c r="W186" s="56"/>
      <c r="X186" s="72"/>
      <c r="Y186" s="56"/>
      <c r="Z186" s="56"/>
      <c r="AA186" s="74"/>
      <c r="AB186" s="61"/>
      <c r="AC186" s="74"/>
      <c r="AD186" s="61"/>
      <c r="AE186" s="74"/>
      <c r="AF186" s="61"/>
      <c r="AG186" s="74"/>
      <c r="AH186" s="61"/>
      <c r="AI186" s="74"/>
      <c r="AJ186" s="61"/>
      <c r="AK186" s="74"/>
      <c r="AL186" s="64"/>
      <c r="AM186" s="74"/>
      <c r="AN186" s="64"/>
      <c r="AO186" s="74"/>
      <c r="AP186" s="66"/>
      <c r="AQ186" s="74"/>
      <c r="AR186" s="61"/>
      <c r="AS186" s="275"/>
      <c r="AT186" s="74"/>
      <c r="AU186" s="61"/>
      <c r="AV186" s="626" t="str">
        <f>IF(AU186="","",IF(AU186="A",'１０.パネルラジエーター設備費用算出シート'!$G$13,IF(AU186="B",'１０.パネルラジエーター設備費用算出シート'!$N$13,IF(AU186="C",'１０.パネルラジエーター設備費用算出シート'!$G$23,IF(AU186="D",'１０.パネルラジエーター設備費用算出シート'!$N$23,IF(AU186="E",'１０.パネルラジエーター設備費用算出シート'!$G$33,IF(AU186="F",'１０.パネルラジエーター設備費用算出シート'!$N$33,IF(AU186="G",'１０.パネルラジエーター設備費用算出シート'!$G$43,IF(AU186="H",'１０.パネルラジエーター設備費用算出シート'!$N$43,IF(AU186="I",'１０.パネルラジエーター設備費用算出シート'!$G$54,'１０.パネルラジエーター設備費用算出シート'!$N$54))))))))))</f>
        <v/>
      </c>
      <c r="AW186" s="74"/>
      <c r="AX186" s="64"/>
      <c r="AY186" s="627"/>
      <c r="AZ186" s="74"/>
      <c r="BA186" s="32"/>
      <c r="BB186" s="32"/>
      <c r="BC186" s="32"/>
      <c r="BD186" s="32"/>
      <c r="BE186" s="32"/>
      <c r="BF186" s="32"/>
      <c r="BG186" s="32"/>
      <c r="BH186" s="32"/>
      <c r="BI186" s="32"/>
      <c r="BJ186" s="32"/>
      <c r="BK186" s="32"/>
      <c r="BL186" s="32"/>
    </row>
    <row r="187" spans="1:64" s="33" customFormat="1">
      <c r="A187" s="76"/>
      <c r="B187" s="57">
        <v>175</v>
      </c>
      <c r="C187" s="87"/>
      <c r="D187" s="58"/>
      <c r="E187" s="77"/>
      <c r="F187" s="620"/>
      <c r="G187" s="620"/>
      <c r="H187" s="61"/>
      <c r="I187" s="62"/>
      <c r="J187" s="61"/>
      <c r="K187" s="622" t="str">
        <f t="shared" si="6"/>
        <v/>
      </c>
      <c r="L187" s="622" t="str">
        <f>IF($G187="","",IF(OR('２.全体概要'!$C$15=1,'２.全体概要'!$C$15=2),INDEX($BG$15,MATCH($G187,$BF$15,-1)),IF('２.全体概要'!$C$15=3,INDEX($BG$14,MATCH($G187,$BF$14,-1)),INDEX($BG$13,MATCH($G187,$BF$13,-1)))))</f>
        <v/>
      </c>
      <c r="M187" s="622" t="str">
        <f t="shared" si="7"/>
        <v/>
      </c>
      <c r="N187" s="623">
        <f t="shared" si="8"/>
        <v>0</v>
      </c>
      <c r="O187" s="74"/>
      <c r="P187" s="61"/>
      <c r="Q187" s="56"/>
      <c r="R187" s="72"/>
      <c r="S187" s="56"/>
      <c r="T187" s="56"/>
      <c r="U187" s="74"/>
      <c r="V187" s="61"/>
      <c r="W187" s="56"/>
      <c r="X187" s="72"/>
      <c r="Y187" s="56"/>
      <c r="Z187" s="56"/>
      <c r="AA187" s="74"/>
      <c r="AB187" s="61"/>
      <c r="AC187" s="74"/>
      <c r="AD187" s="61"/>
      <c r="AE187" s="74"/>
      <c r="AF187" s="61"/>
      <c r="AG187" s="74"/>
      <c r="AH187" s="61"/>
      <c r="AI187" s="74"/>
      <c r="AJ187" s="61"/>
      <c r="AK187" s="74"/>
      <c r="AL187" s="64"/>
      <c r="AM187" s="74"/>
      <c r="AN187" s="64"/>
      <c r="AO187" s="74"/>
      <c r="AP187" s="66"/>
      <c r="AQ187" s="74"/>
      <c r="AR187" s="61"/>
      <c r="AS187" s="275"/>
      <c r="AT187" s="74"/>
      <c r="AU187" s="61"/>
      <c r="AV187" s="626" t="str">
        <f>IF(AU187="","",IF(AU187="A",'１０.パネルラジエーター設備費用算出シート'!$G$13,IF(AU187="B",'１０.パネルラジエーター設備費用算出シート'!$N$13,IF(AU187="C",'１０.パネルラジエーター設備費用算出シート'!$G$23,IF(AU187="D",'１０.パネルラジエーター設備費用算出シート'!$N$23,IF(AU187="E",'１０.パネルラジエーター設備費用算出シート'!$G$33,IF(AU187="F",'１０.パネルラジエーター設備費用算出シート'!$N$33,IF(AU187="G",'１０.パネルラジエーター設備費用算出シート'!$G$43,IF(AU187="H",'１０.パネルラジエーター設備費用算出シート'!$N$43,IF(AU187="I",'１０.パネルラジエーター設備費用算出シート'!$G$54,'１０.パネルラジエーター設備費用算出シート'!$N$54))))))))))</f>
        <v/>
      </c>
      <c r="AW187" s="74"/>
      <c r="AX187" s="64"/>
      <c r="AY187" s="627"/>
      <c r="AZ187" s="74"/>
      <c r="BA187" s="32"/>
      <c r="BB187" s="32"/>
      <c r="BC187" s="32"/>
      <c r="BD187" s="32"/>
      <c r="BE187" s="32"/>
      <c r="BF187" s="32"/>
      <c r="BG187" s="32"/>
      <c r="BH187" s="32"/>
      <c r="BI187" s="32"/>
      <c r="BJ187" s="32"/>
      <c r="BK187" s="32"/>
      <c r="BL187" s="32"/>
    </row>
    <row r="188" spans="1:64" s="33" customFormat="1">
      <c r="A188" s="76"/>
      <c r="B188" s="57">
        <v>176</v>
      </c>
      <c r="C188" s="87"/>
      <c r="D188" s="58"/>
      <c r="E188" s="77"/>
      <c r="F188" s="620"/>
      <c r="G188" s="620"/>
      <c r="H188" s="61"/>
      <c r="I188" s="62"/>
      <c r="J188" s="61"/>
      <c r="K188" s="622" t="str">
        <f t="shared" si="6"/>
        <v/>
      </c>
      <c r="L188" s="622" t="str">
        <f>IF($G188="","",IF(OR('２.全体概要'!$C$15=1,'２.全体概要'!$C$15=2),INDEX($BG$15,MATCH($G188,$BF$15,-1)),IF('２.全体概要'!$C$15=3,INDEX($BG$14,MATCH($G188,$BF$14,-1)),INDEX($BG$13,MATCH($G188,$BF$13,-1)))))</f>
        <v/>
      </c>
      <c r="M188" s="622" t="str">
        <f t="shared" si="7"/>
        <v/>
      </c>
      <c r="N188" s="623">
        <f t="shared" si="8"/>
        <v>0</v>
      </c>
      <c r="O188" s="74"/>
      <c r="P188" s="61"/>
      <c r="Q188" s="56"/>
      <c r="R188" s="72"/>
      <c r="S188" s="56"/>
      <c r="T188" s="56"/>
      <c r="U188" s="74"/>
      <c r="V188" s="61"/>
      <c r="W188" s="56"/>
      <c r="X188" s="72"/>
      <c r="Y188" s="56"/>
      <c r="Z188" s="56"/>
      <c r="AA188" s="74"/>
      <c r="AB188" s="61"/>
      <c r="AC188" s="74"/>
      <c r="AD188" s="61"/>
      <c r="AE188" s="74"/>
      <c r="AF188" s="61"/>
      <c r="AG188" s="74"/>
      <c r="AH188" s="61"/>
      <c r="AI188" s="74"/>
      <c r="AJ188" s="61"/>
      <c r="AK188" s="74"/>
      <c r="AL188" s="64"/>
      <c r="AM188" s="74"/>
      <c r="AN188" s="64"/>
      <c r="AO188" s="74"/>
      <c r="AP188" s="66"/>
      <c r="AQ188" s="74"/>
      <c r="AR188" s="61"/>
      <c r="AS188" s="275"/>
      <c r="AT188" s="74"/>
      <c r="AU188" s="61"/>
      <c r="AV188" s="626" t="str">
        <f>IF(AU188="","",IF(AU188="A",'１０.パネルラジエーター設備費用算出シート'!$G$13,IF(AU188="B",'１０.パネルラジエーター設備費用算出シート'!$N$13,IF(AU188="C",'１０.パネルラジエーター設備費用算出シート'!$G$23,IF(AU188="D",'１０.パネルラジエーター設備費用算出シート'!$N$23,IF(AU188="E",'１０.パネルラジエーター設備費用算出シート'!$G$33,IF(AU188="F",'１０.パネルラジエーター設備費用算出シート'!$N$33,IF(AU188="G",'１０.パネルラジエーター設備費用算出シート'!$G$43,IF(AU188="H",'１０.パネルラジエーター設備費用算出シート'!$N$43,IF(AU188="I",'１０.パネルラジエーター設備費用算出シート'!$G$54,'１０.パネルラジエーター設備費用算出シート'!$N$54))))))))))</f>
        <v/>
      </c>
      <c r="AW188" s="74"/>
      <c r="AX188" s="64"/>
      <c r="AY188" s="627"/>
      <c r="AZ188" s="74"/>
      <c r="BA188" s="32"/>
      <c r="BB188" s="32"/>
      <c r="BC188" s="32"/>
      <c r="BD188" s="32"/>
      <c r="BE188" s="32"/>
      <c r="BF188" s="32"/>
      <c r="BG188" s="32"/>
      <c r="BH188" s="32"/>
      <c r="BI188" s="32"/>
      <c r="BJ188" s="32"/>
      <c r="BK188" s="32"/>
      <c r="BL188" s="32"/>
    </row>
    <row r="189" spans="1:64" s="33" customFormat="1">
      <c r="A189" s="76"/>
      <c r="B189" s="57">
        <v>177</v>
      </c>
      <c r="C189" s="87"/>
      <c r="D189" s="58"/>
      <c r="E189" s="77"/>
      <c r="F189" s="620"/>
      <c r="G189" s="620"/>
      <c r="H189" s="61"/>
      <c r="I189" s="62"/>
      <c r="J189" s="61"/>
      <c r="K189" s="622" t="str">
        <f t="shared" si="6"/>
        <v/>
      </c>
      <c r="L189" s="622" t="str">
        <f>IF($G189="","",IF(OR('２.全体概要'!$C$15=1,'２.全体概要'!$C$15=2),INDEX($BG$15,MATCH($G189,$BF$15,-1)),IF('２.全体概要'!$C$15=3,INDEX($BG$14,MATCH($G189,$BF$14,-1)),INDEX($BG$13,MATCH($G189,$BF$13,-1)))))</f>
        <v/>
      </c>
      <c r="M189" s="622" t="str">
        <f t="shared" si="7"/>
        <v/>
      </c>
      <c r="N189" s="623">
        <f t="shared" si="8"/>
        <v>0</v>
      </c>
      <c r="O189" s="74"/>
      <c r="P189" s="61"/>
      <c r="Q189" s="56"/>
      <c r="R189" s="72"/>
      <c r="S189" s="56"/>
      <c r="T189" s="56"/>
      <c r="U189" s="74"/>
      <c r="V189" s="61"/>
      <c r="W189" s="56"/>
      <c r="X189" s="72"/>
      <c r="Y189" s="56"/>
      <c r="Z189" s="56"/>
      <c r="AA189" s="74"/>
      <c r="AB189" s="61"/>
      <c r="AC189" s="74"/>
      <c r="AD189" s="61"/>
      <c r="AE189" s="74"/>
      <c r="AF189" s="61"/>
      <c r="AG189" s="74"/>
      <c r="AH189" s="61"/>
      <c r="AI189" s="74"/>
      <c r="AJ189" s="61"/>
      <c r="AK189" s="74"/>
      <c r="AL189" s="64"/>
      <c r="AM189" s="74"/>
      <c r="AN189" s="64"/>
      <c r="AO189" s="74"/>
      <c r="AP189" s="66"/>
      <c r="AQ189" s="74"/>
      <c r="AR189" s="61"/>
      <c r="AS189" s="275"/>
      <c r="AT189" s="74"/>
      <c r="AU189" s="61"/>
      <c r="AV189" s="626" t="str">
        <f>IF(AU189="","",IF(AU189="A",'１０.パネルラジエーター設備費用算出シート'!$G$13,IF(AU189="B",'１０.パネルラジエーター設備費用算出シート'!$N$13,IF(AU189="C",'１０.パネルラジエーター設備費用算出シート'!$G$23,IF(AU189="D",'１０.パネルラジエーター設備費用算出シート'!$N$23,IF(AU189="E",'１０.パネルラジエーター設備費用算出シート'!$G$33,IF(AU189="F",'１０.パネルラジエーター設備費用算出シート'!$N$33,IF(AU189="G",'１０.パネルラジエーター設備費用算出シート'!$G$43,IF(AU189="H",'１０.パネルラジエーター設備費用算出シート'!$N$43,IF(AU189="I",'１０.パネルラジエーター設備費用算出シート'!$G$54,'１０.パネルラジエーター設備費用算出シート'!$N$54))))))))))</f>
        <v/>
      </c>
      <c r="AW189" s="74"/>
      <c r="AX189" s="64"/>
      <c r="AY189" s="627"/>
      <c r="AZ189" s="74"/>
      <c r="BA189" s="32"/>
      <c r="BB189" s="32"/>
      <c r="BC189" s="32"/>
      <c r="BD189" s="32"/>
      <c r="BE189" s="32"/>
      <c r="BF189" s="32"/>
      <c r="BG189" s="32"/>
      <c r="BH189" s="32"/>
      <c r="BI189" s="32"/>
      <c r="BJ189" s="32"/>
      <c r="BK189" s="32"/>
      <c r="BL189" s="32"/>
    </row>
    <row r="190" spans="1:64" s="33" customFormat="1">
      <c r="A190" s="76"/>
      <c r="B190" s="57">
        <v>178</v>
      </c>
      <c r="C190" s="87"/>
      <c r="D190" s="58"/>
      <c r="E190" s="77"/>
      <c r="F190" s="620"/>
      <c r="G190" s="620"/>
      <c r="H190" s="61"/>
      <c r="I190" s="62"/>
      <c r="J190" s="61"/>
      <c r="K190" s="622" t="str">
        <f t="shared" si="6"/>
        <v/>
      </c>
      <c r="L190" s="622" t="str">
        <f>IF($G190="","",IF(OR('２.全体概要'!$C$15=1,'２.全体概要'!$C$15=2),INDEX($BG$15,MATCH($G190,$BF$15,-1)),IF('２.全体概要'!$C$15=3,INDEX($BG$14,MATCH($G190,$BF$14,-1)),INDEX($BG$13,MATCH($G190,$BF$13,-1)))))</f>
        <v/>
      </c>
      <c r="M190" s="622" t="str">
        <f t="shared" si="7"/>
        <v/>
      </c>
      <c r="N190" s="623">
        <f t="shared" si="8"/>
        <v>0</v>
      </c>
      <c r="O190" s="74"/>
      <c r="P190" s="61"/>
      <c r="Q190" s="56"/>
      <c r="R190" s="72"/>
      <c r="S190" s="56"/>
      <c r="T190" s="56"/>
      <c r="U190" s="74"/>
      <c r="V190" s="61"/>
      <c r="W190" s="56"/>
      <c r="X190" s="72"/>
      <c r="Y190" s="56"/>
      <c r="Z190" s="56"/>
      <c r="AA190" s="74"/>
      <c r="AB190" s="61"/>
      <c r="AC190" s="74"/>
      <c r="AD190" s="61"/>
      <c r="AE190" s="74"/>
      <c r="AF190" s="61"/>
      <c r="AG190" s="74"/>
      <c r="AH190" s="61"/>
      <c r="AI190" s="74"/>
      <c r="AJ190" s="61"/>
      <c r="AK190" s="74"/>
      <c r="AL190" s="64"/>
      <c r="AM190" s="74"/>
      <c r="AN190" s="64"/>
      <c r="AO190" s="74"/>
      <c r="AP190" s="66"/>
      <c r="AQ190" s="74"/>
      <c r="AR190" s="61"/>
      <c r="AS190" s="275"/>
      <c r="AT190" s="74"/>
      <c r="AU190" s="61"/>
      <c r="AV190" s="626" t="str">
        <f>IF(AU190="","",IF(AU190="A",'１０.パネルラジエーター設備費用算出シート'!$G$13,IF(AU190="B",'１０.パネルラジエーター設備費用算出シート'!$N$13,IF(AU190="C",'１０.パネルラジエーター設備費用算出シート'!$G$23,IF(AU190="D",'１０.パネルラジエーター設備費用算出シート'!$N$23,IF(AU190="E",'１０.パネルラジエーター設備費用算出シート'!$G$33,IF(AU190="F",'１０.パネルラジエーター設備費用算出シート'!$N$33,IF(AU190="G",'１０.パネルラジエーター設備費用算出シート'!$G$43,IF(AU190="H",'１０.パネルラジエーター設備費用算出シート'!$N$43,IF(AU190="I",'１０.パネルラジエーター設備費用算出シート'!$G$54,'１０.パネルラジエーター設備費用算出シート'!$N$54))))))))))</f>
        <v/>
      </c>
      <c r="AW190" s="74"/>
      <c r="AX190" s="64"/>
      <c r="AY190" s="627"/>
      <c r="AZ190" s="74"/>
      <c r="BA190" s="32"/>
      <c r="BB190" s="32"/>
      <c r="BC190" s="32"/>
      <c r="BD190" s="32"/>
      <c r="BE190" s="32"/>
      <c r="BF190" s="32"/>
      <c r="BG190" s="32"/>
      <c r="BH190" s="32"/>
      <c r="BI190" s="32"/>
      <c r="BJ190" s="32"/>
      <c r="BK190" s="32"/>
      <c r="BL190" s="32"/>
    </row>
    <row r="191" spans="1:64" s="33" customFormat="1">
      <c r="A191" s="76"/>
      <c r="B191" s="57">
        <v>179</v>
      </c>
      <c r="C191" s="87"/>
      <c r="D191" s="58"/>
      <c r="E191" s="77"/>
      <c r="F191" s="620"/>
      <c r="G191" s="620"/>
      <c r="H191" s="61"/>
      <c r="I191" s="62"/>
      <c r="J191" s="61"/>
      <c r="K191" s="622" t="str">
        <f t="shared" si="6"/>
        <v/>
      </c>
      <c r="L191" s="622" t="str">
        <f>IF($G191="","",IF(OR('２.全体概要'!$C$15=1,'２.全体概要'!$C$15=2),INDEX($BG$15,MATCH($G191,$BF$15,-1)),IF('２.全体概要'!$C$15=3,INDEX($BG$14,MATCH($G191,$BF$14,-1)),INDEX($BG$13,MATCH($G191,$BF$13,-1)))))</f>
        <v/>
      </c>
      <c r="M191" s="622" t="str">
        <f t="shared" si="7"/>
        <v/>
      </c>
      <c r="N191" s="623">
        <f t="shared" si="8"/>
        <v>0</v>
      </c>
      <c r="O191" s="74"/>
      <c r="P191" s="61"/>
      <c r="Q191" s="56"/>
      <c r="R191" s="72"/>
      <c r="S191" s="56"/>
      <c r="T191" s="56"/>
      <c r="U191" s="74"/>
      <c r="V191" s="61"/>
      <c r="W191" s="56"/>
      <c r="X191" s="72"/>
      <c r="Y191" s="56"/>
      <c r="Z191" s="56"/>
      <c r="AA191" s="74"/>
      <c r="AB191" s="61"/>
      <c r="AC191" s="74"/>
      <c r="AD191" s="61"/>
      <c r="AE191" s="74"/>
      <c r="AF191" s="61"/>
      <c r="AG191" s="74"/>
      <c r="AH191" s="61"/>
      <c r="AI191" s="74"/>
      <c r="AJ191" s="61"/>
      <c r="AK191" s="74"/>
      <c r="AL191" s="64"/>
      <c r="AM191" s="74"/>
      <c r="AN191" s="64"/>
      <c r="AO191" s="74"/>
      <c r="AP191" s="66"/>
      <c r="AQ191" s="74"/>
      <c r="AR191" s="61"/>
      <c r="AS191" s="275"/>
      <c r="AT191" s="74"/>
      <c r="AU191" s="61"/>
      <c r="AV191" s="626" t="str">
        <f>IF(AU191="","",IF(AU191="A",'１０.パネルラジエーター設備費用算出シート'!$G$13,IF(AU191="B",'１０.パネルラジエーター設備費用算出シート'!$N$13,IF(AU191="C",'１０.パネルラジエーター設備費用算出シート'!$G$23,IF(AU191="D",'１０.パネルラジエーター設備費用算出シート'!$N$23,IF(AU191="E",'１０.パネルラジエーター設備費用算出シート'!$G$33,IF(AU191="F",'１０.パネルラジエーター設備費用算出シート'!$N$33,IF(AU191="G",'１０.パネルラジエーター設備費用算出シート'!$G$43,IF(AU191="H",'１０.パネルラジエーター設備費用算出シート'!$N$43,IF(AU191="I",'１０.パネルラジエーター設備費用算出シート'!$G$54,'１０.パネルラジエーター設備費用算出シート'!$N$54))))))))))</f>
        <v/>
      </c>
      <c r="AW191" s="74"/>
      <c r="AX191" s="64"/>
      <c r="AY191" s="627"/>
      <c r="AZ191" s="74"/>
      <c r="BA191" s="32"/>
      <c r="BB191" s="32"/>
      <c r="BC191" s="32"/>
      <c r="BD191" s="32"/>
      <c r="BE191" s="32"/>
      <c r="BF191" s="32"/>
      <c r="BG191" s="32"/>
      <c r="BH191" s="32"/>
      <c r="BI191" s="32"/>
      <c r="BJ191" s="32"/>
      <c r="BK191" s="32"/>
      <c r="BL191" s="32"/>
    </row>
    <row r="192" spans="1:64" s="33" customFormat="1">
      <c r="A192" s="76"/>
      <c r="B192" s="57">
        <v>180</v>
      </c>
      <c r="C192" s="87"/>
      <c r="D192" s="58"/>
      <c r="E192" s="77"/>
      <c r="F192" s="620"/>
      <c r="G192" s="620"/>
      <c r="H192" s="61"/>
      <c r="I192" s="62"/>
      <c r="J192" s="61"/>
      <c r="K192" s="622" t="str">
        <f t="shared" si="6"/>
        <v/>
      </c>
      <c r="L192" s="622" t="str">
        <f>IF($G192="","",IF(OR('２.全体概要'!$C$15=1,'２.全体概要'!$C$15=2),INDEX($BG$15,MATCH($G192,$BF$15,-1)),IF('２.全体概要'!$C$15=3,INDEX($BG$14,MATCH($G192,$BF$14,-1)),INDEX($BG$13,MATCH($G192,$BF$13,-1)))))</f>
        <v/>
      </c>
      <c r="M192" s="622" t="str">
        <f t="shared" si="7"/>
        <v/>
      </c>
      <c r="N192" s="623">
        <f t="shared" si="8"/>
        <v>0</v>
      </c>
      <c r="O192" s="74"/>
      <c r="P192" s="61"/>
      <c r="Q192" s="56"/>
      <c r="R192" s="72"/>
      <c r="S192" s="56"/>
      <c r="T192" s="56"/>
      <c r="U192" s="74"/>
      <c r="V192" s="61"/>
      <c r="W192" s="56"/>
      <c r="X192" s="72"/>
      <c r="Y192" s="56"/>
      <c r="Z192" s="56"/>
      <c r="AA192" s="74"/>
      <c r="AB192" s="61"/>
      <c r="AC192" s="74"/>
      <c r="AD192" s="61"/>
      <c r="AE192" s="74"/>
      <c r="AF192" s="61"/>
      <c r="AG192" s="74"/>
      <c r="AH192" s="61"/>
      <c r="AI192" s="74"/>
      <c r="AJ192" s="61"/>
      <c r="AK192" s="74"/>
      <c r="AL192" s="64"/>
      <c r="AM192" s="74"/>
      <c r="AN192" s="64"/>
      <c r="AO192" s="74"/>
      <c r="AP192" s="66"/>
      <c r="AQ192" s="74"/>
      <c r="AR192" s="61"/>
      <c r="AS192" s="275"/>
      <c r="AT192" s="74"/>
      <c r="AU192" s="61"/>
      <c r="AV192" s="626" t="str">
        <f>IF(AU192="","",IF(AU192="A",'１０.パネルラジエーター設備費用算出シート'!$G$13,IF(AU192="B",'１０.パネルラジエーター設備費用算出シート'!$N$13,IF(AU192="C",'１０.パネルラジエーター設備費用算出シート'!$G$23,IF(AU192="D",'１０.パネルラジエーター設備費用算出シート'!$N$23,IF(AU192="E",'１０.パネルラジエーター設備費用算出シート'!$G$33,IF(AU192="F",'１０.パネルラジエーター設備費用算出シート'!$N$33,IF(AU192="G",'１０.パネルラジエーター設備費用算出シート'!$G$43,IF(AU192="H",'１０.パネルラジエーター設備費用算出シート'!$N$43,IF(AU192="I",'１０.パネルラジエーター設備費用算出シート'!$G$54,'１０.パネルラジエーター設備費用算出シート'!$N$54))))))))))</f>
        <v/>
      </c>
      <c r="AW192" s="74"/>
      <c r="AX192" s="64"/>
      <c r="AY192" s="627"/>
      <c r="AZ192" s="74"/>
      <c r="BA192" s="32"/>
      <c r="BB192" s="32"/>
      <c r="BC192" s="32"/>
      <c r="BD192" s="32"/>
      <c r="BE192" s="32"/>
      <c r="BF192" s="32"/>
      <c r="BG192" s="32"/>
      <c r="BH192" s="32"/>
      <c r="BI192" s="32"/>
      <c r="BJ192" s="32"/>
      <c r="BK192" s="32"/>
      <c r="BL192" s="32"/>
    </row>
    <row r="193" spans="1:64" s="33" customFormat="1">
      <c r="A193" s="76"/>
      <c r="B193" s="57">
        <v>181</v>
      </c>
      <c r="C193" s="87"/>
      <c r="D193" s="58"/>
      <c r="E193" s="77"/>
      <c r="F193" s="620"/>
      <c r="G193" s="620"/>
      <c r="H193" s="61"/>
      <c r="I193" s="62"/>
      <c r="J193" s="61"/>
      <c r="K193" s="622" t="str">
        <f t="shared" si="6"/>
        <v/>
      </c>
      <c r="L193" s="622" t="str">
        <f>IF($G193="","",IF(OR('２.全体概要'!$C$15=1,'２.全体概要'!$C$15=2),INDEX($BG$15,MATCH($G193,$BF$15,-1)),IF('２.全体概要'!$C$15=3,INDEX($BG$14,MATCH($G193,$BF$14,-1)),INDEX($BG$13,MATCH($G193,$BF$13,-1)))))</f>
        <v/>
      </c>
      <c r="M193" s="622" t="str">
        <f t="shared" si="7"/>
        <v/>
      </c>
      <c r="N193" s="623">
        <f t="shared" si="8"/>
        <v>0</v>
      </c>
      <c r="O193" s="74"/>
      <c r="P193" s="61"/>
      <c r="Q193" s="56"/>
      <c r="R193" s="72"/>
      <c r="S193" s="56"/>
      <c r="T193" s="56"/>
      <c r="U193" s="74"/>
      <c r="V193" s="61"/>
      <c r="W193" s="56"/>
      <c r="X193" s="72"/>
      <c r="Y193" s="56"/>
      <c r="Z193" s="56"/>
      <c r="AA193" s="74"/>
      <c r="AB193" s="61"/>
      <c r="AC193" s="74"/>
      <c r="AD193" s="61"/>
      <c r="AE193" s="74"/>
      <c r="AF193" s="61"/>
      <c r="AG193" s="74"/>
      <c r="AH193" s="61"/>
      <c r="AI193" s="74"/>
      <c r="AJ193" s="61"/>
      <c r="AK193" s="74"/>
      <c r="AL193" s="64"/>
      <c r="AM193" s="74"/>
      <c r="AN193" s="64"/>
      <c r="AO193" s="74"/>
      <c r="AP193" s="66"/>
      <c r="AQ193" s="74"/>
      <c r="AR193" s="61"/>
      <c r="AS193" s="275"/>
      <c r="AT193" s="74"/>
      <c r="AU193" s="61"/>
      <c r="AV193" s="626" t="str">
        <f>IF(AU193="","",IF(AU193="A",'１０.パネルラジエーター設備費用算出シート'!$G$13,IF(AU193="B",'１０.パネルラジエーター設備費用算出シート'!$N$13,IF(AU193="C",'１０.パネルラジエーター設備費用算出シート'!$G$23,IF(AU193="D",'１０.パネルラジエーター設備費用算出シート'!$N$23,IF(AU193="E",'１０.パネルラジエーター設備費用算出シート'!$G$33,IF(AU193="F",'１０.パネルラジエーター設備費用算出シート'!$N$33,IF(AU193="G",'１０.パネルラジエーター設備費用算出シート'!$G$43,IF(AU193="H",'１０.パネルラジエーター設備費用算出シート'!$N$43,IF(AU193="I",'１０.パネルラジエーター設備費用算出シート'!$G$54,'１０.パネルラジエーター設備費用算出シート'!$N$54))))))))))</f>
        <v/>
      </c>
      <c r="AW193" s="74"/>
      <c r="AX193" s="64"/>
      <c r="AY193" s="627"/>
      <c r="AZ193" s="74"/>
      <c r="BA193" s="32"/>
      <c r="BB193" s="32"/>
      <c r="BC193" s="32"/>
      <c r="BD193" s="32"/>
      <c r="BE193" s="32"/>
      <c r="BF193" s="32"/>
      <c r="BG193" s="32"/>
      <c r="BH193" s="32"/>
      <c r="BI193" s="32"/>
      <c r="BJ193" s="32"/>
      <c r="BK193" s="32"/>
      <c r="BL193" s="32"/>
    </row>
    <row r="194" spans="1:64" s="33" customFormat="1">
      <c r="A194" s="76"/>
      <c r="B194" s="57">
        <v>182</v>
      </c>
      <c r="C194" s="87"/>
      <c r="D194" s="58"/>
      <c r="E194" s="77"/>
      <c r="F194" s="620"/>
      <c r="G194" s="620"/>
      <c r="H194" s="61"/>
      <c r="I194" s="62"/>
      <c r="J194" s="61"/>
      <c r="K194" s="622" t="str">
        <f t="shared" si="6"/>
        <v/>
      </c>
      <c r="L194" s="622" t="str">
        <f>IF($G194="","",IF(OR('２.全体概要'!$C$15=1,'２.全体概要'!$C$15=2),INDEX($BG$15,MATCH($G194,$BF$15,-1)),IF('２.全体概要'!$C$15=3,INDEX($BG$14,MATCH($G194,$BF$14,-1)),INDEX($BG$13,MATCH($G194,$BF$13,-1)))))</f>
        <v/>
      </c>
      <c r="M194" s="622" t="str">
        <f t="shared" si="7"/>
        <v/>
      </c>
      <c r="N194" s="623">
        <f t="shared" si="8"/>
        <v>0</v>
      </c>
      <c r="O194" s="74"/>
      <c r="P194" s="61"/>
      <c r="Q194" s="56"/>
      <c r="R194" s="72"/>
      <c r="S194" s="56"/>
      <c r="T194" s="56"/>
      <c r="U194" s="74"/>
      <c r="V194" s="61"/>
      <c r="W194" s="56"/>
      <c r="X194" s="72"/>
      <c r="Y194" s="56"/>
      <c r="Z194" s="56"/>
      <c r="AA194" s="74"/>
      <c r="AB194" s="61"/>
      <c r="AC194" s="74"/>
      <c r="AD194" s="61"/>
      <c r="AE194" s="74"/>
      <c r="AF194" s="61"/>
      <c r="AG194" s="74"/>
      <c r="AH194" s="61"/>
      <c r="AI194" s="74"/>
      <c r="AJ194" s="61"/>
      <c r="AK194" s="74"/>
      <c r="AL194" s="64"/>
      <c r="AM194" s="74"/>
      <c r="AN194" s="64"/>
      <c r="AO194" s="74"/>
      <c r="AP194" s="66"/>
      <c r="AQ194" s="74"/>
      <c r="AR194" s="61"/>
      <c r="AS194" s="275"/>
      <c r="AT194" s="74"/>
      <c r="AU194" s="61"/>
      <c r="AV194" s="626" t="str">
        <f>IF(AU194="","",IF(AU194="A",'１０.パネルラジエーター設備費用算出シート'!$G$13,IF(AU194="B",'１０.パネルラジエーター設備費用算出シート'!$N$13,IF(AU194="C",'１０.パネルラジエーター設備費用算出シート'!$G$23,IF(AU194="D",'１０.パネルラジエーター設備費用算出シート'!$N$23,IF(AU194="E",'１０.パネルラジエーター設備費用算出シート'!$G$33,IF(AU194="F",'１０.パネルラジエーター設備費用算出シート'!$N$33,IF(AU194="G",'１０.パネルラジエーター設備費用算出シート'!$G$43,IF(AU194="H",'１０.パネルラジエーター設備費用算出シート'!$N$43,IF(AU194="I",'１０.パネルラジエーター設備費用算出シート'!$G$54,'１０.パネルラジエーター設備費用算出シート'!$N$54))))))))))</f>
        <v/>
      </c>
      <c r="AW194" s="74"/>
      <c r="AX194" s="64"/>
      <c r="AY194" s="627"/>
      <c r="AZ194" s="74"/>
      <c r="BA194" s="32"/>
      <c r="BB194" s="32"/>
      <c r="BC194" s="32"/>
      <c r="BD194" s="32"/>
      <c r="BE194" s="32"/>
      <c r="BF194" s="32"/>
      <c r="BG194" s="32"/>
      <c r="BH194" s="32"/>
      <c r="BI194" s="32"/>
      <c r="BJ194" s="32"/>
      <c r="BK194" s="32"/>
      <c r="BL194" s="32"/>
    </row>
    <row r="195" spans="1:64" s="33" customFormat="1">
      <c r="A195" s="76"/>
      <c r="B195" s="57">
        <v>183</v>
      </c>
      <c r="C195" s="87"/>
      <c r="D195" s="58"/>
      <c r="E195" s="77"/>
      <c r="F195" s="620"/>
      <c r="G195" s="620"/>
      <c r="H195" s="61"/>
      <c r="I195" s="62"/>
      <c r="J195" s="61"/>
      <c r="K195" s="622" t="str">
        <f t="shared" si="6"/>
        <v/>
      </c>
      <c r="L195" s="622" t="str">
        <f>IF($G195="","",IF(OR('２.全体概要'!$C$15=1,'２.全体概要'!$C$15=2),INDEX($BG$15,MATCH($G195,$BF$15,-1)),IF('２.全体概要'!$C$15=3,INDEX($BG$14,MATCH($G195,$BF$14,-1)),INDEX($BG$13,MATCH($G195,$BF$13,-1)))))</f>
        <v/>
      </c>
      <c r="M195" s="622" t="str">
        <f t="shared" si="7"/>
        <v/>
      </c>
      <c r="N195" s="623">
        <f t="shared" si="8"/>
        <v>0</v>
      </c>
      <c r="O195" s="74"/>
      <c r="P195" s="61"/>
      <c r="Q195" s="56"/>
      <c r="R195" s="72"/>
      <c r="S195" s="56"/>
      <c r="T195" s="56"/>
      <c r="U195" s="74"/>
      <c r="V195" s="61"/>
      <c r="W195" s="56"/>
      <c r="X195" s="72"/>
      <c r="Y195" s="56"/>
      <c r="Z195" s="56"/>
      <c r="AA195" s="74"/>
      <c r="AB195" s="61"/>
      <c r="AC195" s="74"/>
      <c r="AD195" s="61"/>
      <c r="AE195" s="74"/>
      <c r="AF195" s="61"/>
      <c r="AG195" s="74"/>
      <c r="AH195" s="61"/>
      <c r="AI195" s="74"/>
      <c r="AJ195" s="61"/>
      <c r="AK195" s="74"/>
      <c r="AL195" s="64"/>
      <c r="AM195" s="74"/>
      <c r="AN195" s="64"/>
      <c r="AO195" s="74"/>
      <c r="AP195" s="66"/>
      <c r="AQ195" s="74"/>
      <c r="AR195" s="61"/>
      <c r="AS195" s="275"/>
      <c r="AT195" s="74"/>
      <c r="AU195" s="61"/>
      <c r="AV195" s="626" t="str">
        <f>IF(AU195="","",IF(AU195="A",'１０.パネルラジエーター設備費用算出シート'!$G$13,IF(AU195="B",'１０.パネルラジエーター設備費用算出シート'!$N$13,IF(AU195="C",'１０.パネルラジエーター設備費用算出シート'!$G$23,IF(AU195="D",'１０.パネルラジエーター設備費用算出シート'!$N$23,IF(AU195="E",'１０.パネルラジエーター設備費用算出シート'!$G$33,IF(AU195="F",'１０.パネルラジエーター設備費用算出シート'!$N$33,IF(AU195="G",'１０.パネルラジエーター設備費用算出シート'!$G$43,IF(AU195="H",'１０.パネルラジエーター設備費用算出シート'!$N$43,IF(AU195="I",'１０.パネルラジエーター設備費用算出シート'!$G$54,'１０.パネルラジエーター設備費用算出シート'!$N$54))))))))))</f>
        <v/>
      </c>
      <c r="AW195" s="74"/>
      <c r="AX195" s="64"/>
      <c r="AY195" s="627"/>
      <c r="AZ195" s="74"/>
      <c r="BA195" s="32"/>
      <c r="BB195" s="32"/>
      <c r="BC195" s="32"/>
      <c r="BD195" s="32"/>
      <c r="BE195" s="32"/>
      <c r="BF195" s="32"/>
      <c r="BG195" s="32"/>
      <c r="BH195" s="32"/>
      <c r="BI195" s="32"/>
      <c r="BJ195" s="32"/>
      <c r="BK195" s="32"/>
      <c r="BL195" s="32"/>
    </row>
    <row r="196" spans="1:64" s="33" customFormat="1">
      <c r="A196" s="76"/>
      <c r="B196" s="57">
        <v>184</v>
      </c>
      <c r="C196" s="87"/>
      <c r="D196" s="58"/>
      <c r="E196" s="77"/>
      <c r="F196" s="620"/>
      <c r="G196" s="620"/>
      <c r="H196" s="61"/>
      <c r="I196" s="62"/>
      <c r="J196" s="61"/>
      <c r="K196" s="622" t="str">
        <f t="shared" si="6"/>
        <v/>
      </c>
      <c r="L196" s="622" t="str">
        <f>IF($G196="","",IF(OR('２.全体概要'!$C$15=1,'２.全体概要'!$C$15=2),INDEX($BG$15,MATCH($G196,$BF$15,-1)),IF('２.全体概要'!$C$15=3,INDEX($BG$14,MATCH($G196,$BF$14,-1)),INDEX($BG$13,MATCH($G196,$BF$13,-1)))))</f>
        <v/>
      </c>
      <c r="M196" s="622" t="str">
        <f t="shared" si="7"/>
        <v/>
      </c>
      <c r="N196" s="623">
        <f t="shared" si="8"/>
        <v>0</v>
      </c>
      <c r="O196" s="74"/>
      <c r="P196" s="61"/>
      <c r="Q196" s="56"/>
      <c r="R196" s="72"/>
      <c r="S196" s="56"/>
      <c r="T196" s="56"/>
      <c r="U196" s="74"/>
      <c r="V196" s="61"/>
      <c r="W196" s="56"/>
      <c r="X196" s="72"/>
      <c r="Y196" s="56"/>
      <c r="Z196" s="56"/>
      <c r="AA196" s="74"/>
      <c r="AB196" s="61"/>
      <c r="AC196" s="74"/>
      <c r="AD196" s="61"/>
      <c r="AE196" s="74"/>
      <c r="AF196" s="61"/>
      <c r="AG196" s="74"/>
      <c r="AH196" s="61"/>
      <c r="AI196" s="74"/>
      <c r="AJ196" s="61"/>
      <c r="AK196" s="74"/>
      <c r="AL196" s="64"/>
      <c r="AM196" s="74"/>
      <c r="AN196" s="64"/>
      <c r="AO196" s="74"/>
      <c r="AP196" s="66"/>
      <c r="AQ196" s="74"/>
      <c r="AR196" s="61"/>
      <c r="AS196" s="275"/>
      <c r="AT196" s="74"/>
      <c r="AU196" s="61"/>
      <c r="AV196" s="626" t="str">
        <f>IF(AU196="","",IF(AU196="A",'１０.パネルラジエーター設備費用算出シート'!$G$13,IF(AU196="B",'１０.パネルラジエーター設備費用算出シート'!$N$13,IF(AU196="C",'１０.パネルラジエーター設備費用算出シート'!$G$23,IF(AU196="D",'１０.パネルラジエーター設備費用算出シート'!$N$23,IF(AU196="E",'１０.パネルラジエーター設備費用算出シート'!$G$33,IF(AU196="F",'１０.パネルラジエーター設備費用算出シート'!$N$33,IF(AU196="G",'１０.パネルラジエーター設備費用算出シート'!$G$43,IF(AU196="H",'１０.パネルラジエーター設備費用算出シート'!$N$43,IF(AU196="I",'１０.パネルラジエーター設備費用算出シート'!$G$54,'１０.パネルラジエーター設備費用算出シート'!$N$54))))))))))</f>
        <v/>
      </c>
      <c r="AW196" s="74"/>
      <c r="AX196" s="64"/>
      <c r="AY196" s="627"/>
      <c r="AZ196" s="74"/>
      <c r="BA196" s="32"/>
      <c r="BB196" s="32"/>
      <c r="BC196" s="32"/>
      <c r="BD196" s="32"/>
      <c r="BE196" s="32"/>
      <c r="BF196" s="32"/>
      <c r="BG196" s="32"/>
      <c r="BH196" s="32"/>
      <c r="BI196" s="32"/>
      <c r="BJ196" s="32"/>
      <c r="BK196" s="32"/>
      <c r="BL196" s="32"/>
    </row>
    <row r="197" spans="1:64" s="33" customFormat="1">
      <c r="A197" s="76"/>
      <c r="B197" s="57">
        <v>185</v>
      </c>
      <c r="C197" s="87"/>
      <c r="D197" s="58"/>
      <c r="E197" s="77"/>
      <c r="F197" s="620"/>
      <c r="G197" s="620"/>
      <c r="H197" s="61"/>
      <c r="I197" s="62"/>
      <c r="J197" s="61"/>
      <c r="K197" s="622" t="str">
        <f t="shared" si="6"/>
        <v/>
      </c>
      <c r="L197" s="622" t="str">
        <f>IF($G197="","",IF(OR('２.全体概要'!$C$15=1,'２.全体概要'!$C$15=2),INDEX($BG$15,MATCH($G197,$BF$15,-1)),IF('２.全体概要'!$C$15=3,INDEX($BG$14,MATCH($G197,$BF$14,-1)),INDEX($BG$13,MATCH($G197,$BF$13,-1)))))</f>
        <v/>
      </c>
      <c r="M197" s="622" t="str">
        <f t="shared" si="7"/>
        <v/>
      </c>
      <c r="N197" s="623">
        <f t="shared" si="8"/>
        <v>0</v>
      </c>
      <c r="O197" s="74"/>
      <c r="P197" s="61"/>
      <c r="Q197" s="56"/>
      <c r="R197" s="72"/>
      <c r="S197" s="56"/>
      <c r="T197" s="56"/>
      <c r="U197" s="74"/>
      <c r="V197" s="61"/>
      <c r="W197" s="56"/>
      <c r="X197" s="72"/>
      <c r="Y197" s="56"/>
      <c r="Z197" s="56"/>
      <c r="AA197" s="74"/>
      <c r="AB197" s="61"/>
      <c r="AC197" s="74"/>
      <c r="AD197" s="61"/>
      <c r="AE197" s="74"/>
      <c r="AF197" s="61"/>
      <c r="AG197" s="74"/>
      <c r="AH197" s="61"/>
      <c r="AI197" s="74"/>
      <c r="AJ197" s="61"/>
      <c r="AK197" s="74"/>
      <c r="AL197" s="64"/>
      <c r="AM197" s="74"/>
      <c r="AN197" s="64"/>
      <c r="AO197" s="74"/>
      <c r="AP197" s="66"/>
      <c r="AQ197" s="74"/>
      <c r="AR197" s="61"/>
      <c r="AS197" s="275"/>
      <c r="AT197" s="74"/>
      <c r="AU197" s="61"/>
      <c r="AV197" s="626" t="str">
        <f>IF(AU197="","",IF(AU197="A",'１０.パネルラジエーター設備費用算出シート'!$G$13,IF(AU197="B",'１０.パネルラジエーター設備費用算出シート'!$N$13,IF(AU197="C",'１０.パネルラジエーター設備費用算出シート'!$G$23,IF(AU197="D",'１０.パネルラジエーター設備費用算出シート'!$N$23,IF(AU197="E",'１０.パネルラジエーター設備費用算出シート'!$G$33,IF(AU197="F",'１０.パネルラジエーター設備費用算出シート'!$N$33,IF(AU197="G",'１０.パネルラジエーター設備費用算出シート'!$G$43,IF(AU197="H",'１０.パネルラジエーター設備費用算出シート'!$N$43,IF(AU197="I",'１０.パネルラジエーター設備費用算出シート'!$G$54,'１０.パネルラジエーター設備費用算出シート'!$N$54))))))))))</f>
        <v/>
      </c>
      <c r="AW197" s="74"/>
      <c r="AX197" s="64"/>
      <c r="AY197" s="627"/>
      <c r="AZ197" s="74"/>
      <c r="BA197" s="32"/>
      <c r="BB197" s="32"/>
      <c r="BC197" s="32"/>
      <c r="BD197" s="32"/>
      <c r="BE197" s="32"/>
      <c r="BF197" s="32"/>
      <c r="BG197" s="32"/>
      <c r="BH197" s="32"/>
      <c r="BI197" s="32"/>
      <c r="BJ197" s="32"/>
      <c r="BK197" s="32"/>
      <c r="BL197" s="32"/>
    </row>
    <row r="198" spans="1:64" s="33" customFormat="1">
      <c r="A198" s="76"/>
      <c r="B198" s="57">
        <v>186</v>
      </c>
      <c r="C198" s="87"/>
      <c r="D198" s="58"/>
      <c r="E198" s="77"/>
      <c r="F198" s="620"/>
      <c r="G198" s="620"/>
      <c r="H198" s="61"/>
      <c r="I198" s="62"/>
      <c r="J198" s="61"/>
      <c r="K198" s="622" t="str">
        <f t="shared" si="6"/>
        <v/>
      </c>
      <c r="L198" s="622" t="str">
        <f>IF($G198="","",IF(OR('２.全体概要'!$C$15=1,'２.全体概要'!$C$15=2),INDEX($BG$15,MATCH($G198,$BF$15,-1)),IF('２.全体概要'!$C$15=3,INDEX($BG$14,MATCH($G198,$BF$14,-1)),INDEX($BG$13,MATCH($G198,$BF$13,-1)))))</f>
        <v/>
      </c>
      <c r="M198" s="622" t="str">
        <f t="shared" si="7"/>
        <v/>
      </c>
      <c r="N198" s="623">
        <f t="shared" si="8"/>
        <v>0</v>
      </c>
      <c r="O198" s="74"/>
      <c r="P198" s="61"/>
      <c r="Q198" s="56"/>
      <c r="R198" s="72"/>
      <c r="S198" s="56"/>
      <c r="T198" s="56"/>
      <c r="U198" s="74"/>
      <c r="V198" s="61"/>
      <c r="W198" s="56"/>
      <c r="X198" s="72"/>
      <c r="Y198" s="56"/>
      <c r="Z198" s="56"/>
      <c r="AA198" s="74"/>
      <c r="AB198" s="61"/>
      <c r="AC198" s="74"/>
      <c r="AD198" s="61"/>
      <c r="AE198" s="74"/>
      <c r="AF198" s="61"/>
      <c r="AG198" s="74"/>
      <c r="AH198" s="61"/>
      <c r="AI198" s="74"/>
      <c r="AJ198" s="61"/>
      <c r="AK198" s="74"/>
      <c r="AL198" s="64"/>
      <c r="AM198" s="74"/>
      <c r="AN198" s="64"/>
      <c r="AO198" s="74"/>
      <c r="AP198" s="66"/>
      <c r="AQ198" s="74"/>
      <c r="AR198" s="61"/>
      <c r="AS198" s="275"/>
      <c r="AT198" s="74"/>
      <c r="AU198" s="61"/>
      <c r="AV198" s="626" t="str">
        <f>IF(AU198="","",IF(AU198="A",'１０.パネルラジエーター設備費用算出シート'!$G$13,IF(AU198="B",'１０.パネルラジエーター設備費用算出シート'!$N$13,IF(AU198="C",'１０.パネルラジエーター設備費用算出シート'!$G$23,IF(AU198="D",'１０.パネルラジエーター設備費用算出シート'!$N$23,IF(AU198="E",'１０.パネルラジエーター設備費用算出シート'!$G$33,IF(AU198="F",'１０.パネルラジエーター設備費用算出シート'!$N$33,IF(AU198="G",'１０.パネルラジエーター設備費用算出シート'!$G$43,IF(AU198="H",'１０.パネルラジエーター設備費用算出シート'!$N$43,IF(AU198="I",'１０.パネルラジエーター設備費用算出シート'!$G$54,'１０.パネルラジエーター設備費用算出シート'!$N$54))))))))))</f>
        <v/>
      </c>
      <c r="AW198" s="74"/>
      <c r="AX198" s="64"/>
      <c r="AY198" s="627"/>
      <c r="AZ198" s="74"/>
      <c r="BA198" s="32"/>
      <c r="BB198" s="32"/>
      <c r="BC198" s="32"/>
      <c r="BD198" s="32"/>
      <c r="BE198" s="32"/>
      <c r="BF198" s="32"/>
      <c r="BG198" s="32"/>
      <c r="BH198" s="32"/>
      <c r="BI198" s="32"/>
      <c r="BJ198" s="32"/>
      <c r="BK198" s="32"/>
      <c r="BL198" s="32"/>
    </row>
    <row r="199" spans="1:64" s="33" customFormat="1">
      <c r="A199" s="76"/>
      <c r="B199" s="57">
        <v>187</v>
      </c>
      <c r="C199" s="87"/>
      <c r="D199" s="58"/>
      <c r="E199" s="77"/>
      <c r="F199" s="620"/>
      <c r="G199" s="620"/>
      <c r="H199" s="61"/>
      <c r="I199" s="62"/>
      <c r="J199" s="61"/>
      <c r="K199" s="622" t="str">
        <f t="shared" si="6"/>
        <v/>
      </c>
      <c r="L199" s="622" t="str">
        <f>IF($G199="","",IF(OR('２.全体概要'!$C$15=1,'２.全体概要'!$C$15=2),INDEX($BG$15,MATCH($G199,$BF$15,-1)),IF('２.全体概要'!$C$15=3,INDEX($BG$14,MATCH($G199,$BF$14,-1)),INDEX($BG$13,MATCH($G199,$BF$13,-1)))))</f>
        <v/>
      </c>
      <c r="M199" s="622" t="str">
        <f t="shared" si="7"/>
        <v/>
      </c>
      <c r="N199" s="623">
        <f t="shared" si="8"/>
        <v>0</v>
      </c>
      <c r="O199" s="74"/>
      <c r="P199" s="61"/>
      <c r="Q199" s="56"/>
      <c r="R199" s="72"/>
      <c r="S199" s="56"/>
      <c r="T199" s="56"/>
      <c r="U199" s="74"/>
      <c r="V199" s="61"/>
      <c r="W199" s="56"/>
      <c r="X199" s="72"/>
      <c r="Y199" s="56"/>
      <c r="Z199" s="56"/>
      <c r="AA199" s="74"/>
      <c r="AB199" s="61"/>
      <c r="AC199" s="74"/>
      <c r="AD199" s="61"/>
      <c r="AE199" s="74"/>
      <c r="AF199" s="61"/>
      <c r="AG199" s="74"/>
      <c r="AH199" s="61"/>
      <c r="AI199" s="74"/>
      <c r="AJ199" s="61"/>
      <c r="AK199" s="74"/>
      <c r="AL199" s="64"/>
      <c r="AM199" s="74"/>
      <c r="AN199" s="64"/>
      <c r="AO199" s="74"/>
      <c r="AP199" s="66"/>
      <c r="AQ199" s="74"/>
      <c r="AR199" s="61"/>
      <c r="AS199" s="275"/>
      <c r="AT199" s="74"/>
      <c r="AU199" s="61"/>
      <c r="AV199" s="626" t="str">
        <f>IF(AU199="","",IF(AU199="A",'１０.パネルラジエーター設備費用算出シート'!$G$13,IF(AU199="B",'１０.パネルラジエーター設備費用算出シート'!$N$13,IF(AU199="C",'１０.パネルラジエーター設備費用算出シート'!$G$23,IF(AU199="D",'１０.パネルラジエーター設備費用算出シート'!$N$23,IF(AU199="E",'１０.パネルラジエーター設備費用算出シート'!$G$33,IF(AU199="F",'１０.パネルラジエーター設備費用算出シート'!$N$33,IF(AU199="G",'１０.パネルラジエーター設備費用算出シート'!$G$43,IF(AU199="H",'１０.パネルラジエーター設備費用算出シート'!$N$43,IF(AU199="I",'１０.パネルラジエーター設備費用算出シート'!$G$54,'１０.パネルラジエーター設備費用算出シート'!$N$54))))))))))</f>
        <v/>
      </c>
      <c r="AW199" s="74"/>
      <c r="AX199" s="64"/>
      <c r="AY199" s="627"/>
      <c r="AZ199" s="74"/>
      <c r="BA199" s="32"/>
      <c r="BB199" s="32"/>
      <c r="BC199" s="32"/>
      <c r="BD199" s="32"/>
      <c r="BE199" s="32"/>
      <c r="BF199" s="32"/>
      <c r="BG199" s="32"/>
      <c r="BH199" s="32"/>
      <c r="BI199" s="32"/>
      <c r="BJ199" s="32"/>
      <c r="BK199" s="32"/>
      <c r="BL199" s="32"/>
    </row>
    <row r="200" spans="1:64" s="33" customFormat="1">
      <c r="A200" s="76"/>
      <c r="B200" s="57">
        <v>188</v>
      </c>
      <c r="C200" s="87"/>
      <c r="D200" s="58"/>
      <c r="E200" s="77"/>
      <c r="F200" s="620"/>
      <c r="G200" s="620"/>
      <c r="H200" s="61"/>
      <c r="I200" s="62"/>
      <c r="J200" s="61"/>
      <c r="K200" s="622" t="str">
        <f t="shared" si="6"/>
        <v/>
      </c>
      <c r="L200" s="622" t="str">
        <f>IF($G200="","",IF(OR('２.全体概要'!$C$15=1,'２.全体概要'!$C$15=2),INDEX($BG$15,MATCH($G200,$BF$15,-1)),IF('２.全体概要'!$C$15=3,INDEX($BG$14,MATCH($G200,$BF$14,-1)),INDEX($BG$13,MATCH($G200,$BF$13,-1)))))</f>
        <v/>
      </c>
      <c r="M200" s="622" t="str">
        <f t="shared" si="7"/>
        <v/>
      </c>
      <c r="N200" s="623">
        <f t="shared" si="8"/>
        <v>0</v>
      </c>
      <c r="O200" s="74"/>
      <c r="P200" s="61"/>
      <c r="Q200" s="56"/>
      <c r="R200" s="72"/>
      <c r="S200" s="56"/>
      <c r="T200" s="56"/>
      <c r="U200" s="74"/>
      <c r="V200" s="61"/>
      <c r="W200" s="56"/>
      <c r="X200" s="72"/>
      <c r="Y200" s="56"/>
      <c r="Z200" s="56"/>
      <c r="AA200" s="74"/>
      <c r="AB200" s="61"/>
      <c r="AC200" s="74"/>
      <c r="AD200" s="61"/>
      <c r="AE200" s="74"/>
      <c r="AF200" s="61"/>
      <c r="AG200" s="74"/>
      <c r="AH200" s="61"/>
      <c r="AI200" s="74"/>
      <c r="AJ200" s="61"/>
      <c r="AK200" s="74"/>
      <c r="AL200" s="64"/>
      <c r="AM200" s="74"/>
      <c r="AN200" s="64"/>
      <c r="AO200" s="74"/>
      <c r="AP200" s="66"/>
      <c r="AQ200" s="74"/>
      <c r="AR200" s="61"/>
      <c r="AS200" s="275"/>
      <c r="AT200" s="74"/>
      <c r="AU200" s="61"/>
      <c r="AV200" s="626" t="str">
        <f>IF(AU200="","",IF(AU200="A",'１０.パネルラジエーター設備費用算出シート'!$G$13,IF(AU200="B",'１０.パネルラジエーター設備費用算出シート'!$N$13,IF(AU200="C",'１０.パネルラジエーター設備費用算出シート'!$G$23,IF(AU200="D",'１０.パネルラジエーター設備費用算出シート'!$N$23,IF(AU200="E",'１０.パネルラジエーター設備費用算出シート'!$G$33,IF(AU200="F",'１０.パネルラジエーター設備費用算出シート'!$N$33,IF(AU200="G",'１０.パネルラジエーター設備費用算出シート'!$G$43,IF(AU200="H",'１０.パネルラジエーター設備費用算出シート'!$N$43,IF(AU200="I",'１０.パネルラジエーター設備費用算出シート'!$G$54,'１０.パネルラジエーター設備費用算出シート'!$N$54))))))))))</f>
        <v/>
      </c>
      <c r="AW200" s="74"/>
      <c r="AX200" s="64"/>
      <c r="AY200" s="627"/>
      <c r="AZ200" s="74"/>
      <c r="BA200" s="32"/>
      <c r="BB200" s="32"/>
      <c r="BC200" s="32"/>
      <c r="BD200" s="32"/>
      <c r="BE200" s="32"/>
      <c r="BF200" s="32"/>
      <c r="BG200" s="32"/>
      <c r="BH200" s="32"/>
      <c r="BI200" s="32"/>
      <c r="BJ200" s="32"/>
      <c r="BK200" s="32"/>
      <c r="BL200" s="32"/>
    </row>
    <row r="201" spans="1:64" s="33" customFormat="1">
      <c r="A201" s="76"/>
      <c r="B201" s="57">
        <v>189</v>
      </c>
      <c r="C201" s="87"/>
      <c r="D201" s="58"/>
      <c r="E201" s="77"/>
      <c r="F201" s="620"/>
      <c r="G201" s="620"/>
      <c r="H201" s="61"/>
      <c r="I201" s="62"/>
      <c r="J201" s="61"/>
      <c r="K201" s="622" t="str">
        <f t="shared" si="6"/>
        <v/>
      </c>
      <c r="L201" s="622" t="str">
        <f>IF($G201="","",IF(OR('２.全体概要'!$C$15=1,'２.全体概要'!$C$15=2),INDEX($BG$15,MATCH($G201,$BF$15,-1)),IF('２.全体概要'!$C$15=3,INDEX($BG$14,MATCH($G201,$BF$14,-1)),INDEX($BG$13,MATCH($G201,$BF$13,-1)))))</f>
        <v/>
      </c>
      <c r="M201" s="622" t="str">
        <f t="shared" si="7"/>
        <v/>
      </c>
      <c r="N201" s="623">
        <f t="shared" si="8"/>
        <v>0</v>
      </c>
      <c r="O201" s="74"/>
      <c r="P201" s="61"/>
      <c r="Q201" s="56"/>
      <c r="R201" s="72"/>
      <c r="S201" s="56"/>
      <c r="T201" s="56"/>
      <c r="U201" s="74"/>
      <c r="V201" s="61"/>
      <c r="W201" s="56"/>
      <c r="X201" s="72"/>
      <c r="Y201" s="56"/>
      <c r="Z201" s="56"/>
      <c r="AA201" s="74"/>
      <c r="AB201" s="61"/>
      <c r="AC201" s="74"/>
      <c r="AD201" s="61"/>
      <c r="AE201" s="74"/>
      <c r="AF201" s="61"/>
      <c r="AG201" s="74"/>
      <c r="AH201" s="61"/>
      <c r="AI201" s="74"/>
      <c r="AJ201" s="61"/>
      <c r="AK201" s="74"/>
      <c r="AL201" s="64"/>
      <c r="AM201" s="74"/>
      <c r="AN201" s="64"/>
      <c r="AO201" s="74"/>
      <c r="AP201" s="66"/>
      <c r="AQ201" s="74"/>
      <c r="AR201" s="61"/>
      <c r="AS201" s="275"/>
      <c r="AT201" s="74"/>
      <c r="AU201" s="61"/>
      <c r="AV201" s="626" t="str">
        <f>IF(AU201="","",IF(AU201="A",'１０.パネルラジエーター設備費用算出シート'!$G$13,IF(AU201="B",'１０.パネルラジエーター設備費用算出シート'!$N$13,IF(AU201="C",'１０.パネルラジエーター設備費用算出シート'!$G$23,IF(AU201="D",'１０.パネルラジエーター設備費用算出シート'!$N$23,IF(AU201="E",'１０.パネルラジエーター設備費用算出シート'!$G$33,IF(AU201="F",'１０.パネルラジエーター設備費用算出シート'!$N$33,IF(AU201="G",'１０.パネルラジエーター設備費用算出シート'!$G$43,IF(AU201="H",'１０.パネルラジエーター設備費用算出シート'!$N$43,IF(AU201="I",'１０.パネルラジエーター設備費用算出シート'!$G$54,'１０.パネルラジエーター設備費用算出シート'!$N$54))))))))))</f>
        <v/>
      </c>
      <c r="AW201" s="74"/>
      <c r="AX201" s="64"/>
      <c r="AY201" s="627"/>
      <c r="AZ201" s="74"/>
      <c r="BA201" s="32"/>
      <c r="BB201" s="32"/>
      <c r="BC201" s="32"/>
      <c r="BD201" s="32"/>
      <c r="BE201" s="32"/>
      <c r="BF201" s="32"/>
      <c r="BG201" s="32"/>
      <c r="BH201" s="32"/>
      <c r="BI201" s="32"/>
      <c r="BJ201" s="32"/>
      <c r="BK201" s="32"/>
      <c r="BL201" s="32"/>
    </row>
    <row r="202" spans="1:64" s="33" customFormat="1">
      <c r="A202" s="76"/>
      <c r="B202" s="57">
        <v>190</v>
      </c>
      <c r="C202" s="87"/>
      <c r="D202" s="58"/>
      <c r="E202" s="77"/>
      <c r="F202" s="620"/>
      <c r="G202" s="620"/>
      <c r="H202" s="61"/>
      <c r="I202" s="62"/>
      <c r="J202" s="61"/>
      <c r="K202" s="622" t="str">
        <f t="shared" si="6"/>
        <v/>
      </c>
      <c r="L202" s="622" t="str">
        <f>IF($G202="","",IF(OR('２.全体概要'!$C$15=1,'２.全体概要'!$C$15=2),INDEX($BG$15,MATCH($G202,$BF$15,-1)),IF('２.全体概要'!$C$15=3,INDEX($BG$14,MATCH($G202,$BF$14,-1)),INDEX($BG$13,MATCH($G202,$BF$13,-1)))))</f>
        <v/>
      </c>
      <c r="M202" s="622" t="str">
        <f t="shared" si="7"/>
        <v/>
      </c>
      <c r="N202" s="623">
        <f t="shared" si="8"/>
        <v>0</v>
      </c>
      <c r="O202" s="74"/>
      <c r="P202" s="61"/>
      <c r="Q202" s="56"/>
      <c r="R202" s="72"/>
      <c r="S202" s="56"/>
      <c r="T202" s="56"/>
      <c r="U202" s="74"/>
      <c r="V202" s="61"/>
      <c r="W202" s="56"/>
      <c r="X202" s="72"/>
      <c r="Y202" s="56"/>
      <c r="Z202" s="56"/>
      <c r="AA202" s="74"/>
      <c r="AB202" s="61"/>
      <c r="AC202" s="74"/>
      <c r="AD202" s="61"/>
      <c r="AE202" s="74"/>
      <c r="AF202" s="61"/>
      <c r="AG202" s="74"/>
      <c r="AH202" s="61"/>
      <c r="AI202" s="74"/>
      <c r="AJ202" s="61"/>
      <c r="AK202" s="74"/>
      <c r="AL202" s="64"/>
      <c r="AM202" s="74"/>
      <c r="AN202" s="64"/>
      <c r="AO202" s="74"/>
      <c r="AP202" s="66"/>
      <c r="AQ202" s="74"/>
      <c r="AR202" s="61"/>
      <c r="AS202" s="275"/>
      <c r="AT202" s="74"/>
      <c r="AU202" s="61"/>
      <c r="AV202" s="626" t="str">
        <f>IF(AU202="","",IF(AU202="A",'１０.パネルラジエーター設備費用算出シート'!$G$13,IF(AU202="B",'１０.パネルラジエーター設備費用算出シート'!$N$13,IF(AU202="C",'１０.パネルラジエーター設備費用算出シート'!$G$23,IF(AU202="D",'１０.パネルラジエーター設備費用算出シート'!$N$23,IF(AU202="E",'１０.パネルラジエーター設備費用算出シート'!$G$33,IF(AU202="F",'１０.パネルラジエーター設備費用算出シート'!$N$33,IF(AU202="G",'１０.パネルラジエーター設備費用算出シート'!$G$43,IF(AU202="H",'１０.パネルラジエーター設備費用算出シート'!$N$43,IF(AU202="I",'１０.パネルラジエーター設備費用算出シート'!$G$54,'１０.パネルラジエーター設備費用算出シート'!$N$54))))))))))</f>
        <v/>
      </c>
      <c r="AW202" s="74"/>
      <c r="AX202" s="64"/>
      <c r="AY202" s="627"/>
      <c r="AZ202" s="74"/>
      <c r="BA202" s="32"/>
      <c r="BB202" s="32"/>
      <c r="BC202" s="32"/>
      <c r="BD202" s="32"/>
      <c r="BE202" s="32"/>
      <c r="BF202" s="32"/>
      <c r="BG202" s="32"/>
      <c r="BH202" s="32"/>
      <c r="BI202" s="32"/>
      <c r="BJ202" s="32"/>
      <c r="BK202" s="32"/>
      <c r="BL202" s="32"/>
    </row>
    <row r="203" spans="1:64" s="33" customFormat="1">
      <c r="A203" s="76"/>
      <c r="B203" s="57">
        <v>191</v>
      </c>
      <c r="C203" s="87"/>
      <c r="D203" s="58"/>
      <c r="E203" s="77"/>
      <c r="F203" s="620"/>
      <c r="G203" s="620"/>
      <c r="H203" s="61"/>
      <c r="I203" s="62"/>
      <c r="J203" s="61"/>
      <c r="K203" s="622" t="str">
        <f t="shared" si="6"/>
        <v/>
      </c>
      <c r="L203" s="622" t="str">
        <f>IF($G203="","",IF(OR('２.全体概要'!$C$15=1,'２.全体概要'!$C$15=2),INDEX($BG$15,MATCH($G203,$BF$15,-1)),IF('２.全体概要'!$C$15=3,INDEX($BG$14,MATCH($G203,$BF$14,-1)),INDEX($BG$13,MATCH($G203,$BF$13,-1)))))</f>
        <v/>
      </c>
      <c r="M203" s="622" t="str">
        <f t="shared" si="7"/>
        <v/>
      </c>
      <c r="N203" s="623">
        <f t="shared" si="8"/>
        <v>0</v>
      </c>
      <c r="O203" s="74"/>
      <c r="P203" s="61"/>
      <c r="Q203" s="56"/>
      <c r="R203" s="72"/>
      <c r="S203" s="56"/>
      <c r="T203" s="56"/>
      <c r="U203" s="74"/>
      <c r="V203" s="61"/>
      <c r="W203" s="56"/>
      <c r="X203" s="72"/>
      <c r="Y203" s="56"/>
      <c r="Z203" s="56"/>
      <c r="AA203" s="74"/>
      <c r="AB203" s="61"/>
      <c r="AC203" s="74"/>
      <c r="AD203" s="61"/>
      <c r="AE203" s="74"/>
      <c r="AF203" s="61"/>
      <c r="AG203" s="74"/>
      <c r="AH203" s="61"/>
      <c r="AI203" s="74"/>
      <c r="AJ203" s="61"/>
      <c r="AK203" s="74"/>
      <c r="AL203" s="64"/>
      <c r="AM203" s="74"/>
      <c r="AN203" s="64"/>
      <c r="AO203" s="74"/>
      <c r="AP203" s="66"/>
      <c r="AQ203" s="74"/>
      <c r="AR203" s="61"/>
      <c r="AS203" s="275"/>
      <c r="AT203" s="74"/>
      <c r="AU203" s="61"/>
      <c r="AV203" s="626" t="str">
        <f>IF(AU203="","",IF(AU203="A",'１０.パネルラジエーター設備費用算出シート'!$G$13,IF(AU203="B",'１０.パネルラジエーター設備費用算出シート'!$N$13,IF(AU203="C",'１０.パネルラジエーター設備費用算出シート'!$G$23,IF(AU203="D",'１０.パネルラジエーター設備費用算出シート'!$N$23,IF(AU203="E",'１０.パネルラジエーター設備費用算出シート'!$G$33,IF(AU203="F",'１０.パネルラジエーター設備費用算出シート'!$N$33,IF(AU203="G",'１０.パネルラジエーター設備費用算出シート'!$G$43,IF(AU203="H",'１０.パネルラジエーター設備費用算出シート'!$N$43,IF(AU203="I",'１０.パネルラジエーター設備費用算出シート'!$G$54,'１０.パネルラジエーター設備費用算出シート'!$N$54))))))))))</f>
        <v/>
      </c>
      <c r="AW203" s="74"/>
      <c r="AX203" s="64"/>
      <c r="AY203" s="627"/>
      <c r="AZ203" s="74"/>
      <c r="BA203" s="32"/>
      <c r="BB203" s="32"/>
      <c r="BC203" s="32"/>
      <c r="BD203" s="32"/>
      <c r="BE203" s="32"/>
      <c r="BF203" s="32"/>
      <c r="BG203" s="32"/>
      <c r="BH203" s="32"/>
      <c r="BI203" s="32"/>
      <c r="BJ203" s="32"/>
      <c r="BK203" s="32"/>
      <c r="BL203" s="32"/>
    </row>
    <row r="204" spans="1:64" s="33" customFormat="1">
      <c r="A204" s="76"/>
      <c r="B204" s="57">
        <v>192</v>
      </c>
      <c r="C204" s="87"/>
      <c r="D204" s="58"/>
      <c r="E204" s="77"/>
      <c r="F204" s="620"/>
      <c r="G204" s="620"/>
      <c r="H204" s="61"/>
      <c r="I204" s="62"/>
      <c r="J204" s="61"/>
      <c r="K204" s="622" t="str">
        <f t="shared" si="6"/>
        <v/>
      </c>
      <c r="L204" s="622" t="str">
        <f>IF($G204="","",IF(OR('２.全体概要'!$C$15=1,'２.全体概要'!$C$15=2),INDEX($BG$15,MATCH($G204,$BF$15,-1)),IF('２.全体概要'!$C$15=3,INDEX($BG$14,MATCH($G204,$BF$14,-1)),INDEX($BG$13,MATCH($G204,$BF$13,-1)))))</f>
        <v/>
      </c>
      <c r="M204" s="622" t="str">
        <f t="shared" si="7"/>
        <v/>
      </c>
      <c r="N204" s="623">
        <f t="shared" si="8"/>
        <v>0</v>
      </c>
      <c r="O204" s="74"/>
      <c r="P204" s="61"/>
      <c r="Q204" s="56"/>
      <c r="R204" s="72"/>
      <c r="S204" s="56"/>
      <c r="T204" s="56"/>
      <c r="U204" s="74"/>
      <c r="V204" s="61"/>
      <c r="W204" s="56"/>
      <c r="X204" s="72"/>
      <c r="Y204" s="56"/>
      <c r="Z204" s="56"/>
      <c r="AA204" s="74"/>
      <c r="AB204" s="61"/>
      <c r="AC204" s="74"/>
      <c r="AD204" s="61"/>
      <c r="AE204" s="74"/>
      <c r="AF204" s="61"/>
      <c r="AG204" s="74"/>
      <c r="AH204" s="61"/>
      <c r="AI204" s="74"/>
      <c r="AJ204" s="61"/>
      <c r="AK204" s="74"/>
      <c r="AL204" s="64"/>
      <c r="AM204" s="74"/>
      <c r="AN204" s="64"/>
      <c r="AO204" s="74"/>
      <c r="AP204" s="66"/>
      <c r="AQ204" s="74"/>
      <c r="AR204" s="61"/>
      <c r="AS204" s="275"/>
      <c r="AT204" s="74"/>
      <c r="AU204" s="61"/>
      <c r="AV204" s="626" t="str">
        <f>IF(AU204="","",IF(AU204="A",'１０.パネルラジエーター設備費用算出シート'!$G$13,IF(AU204="B",'１０.パネルラジエーター設備費用算出シート'!$N$13,IF(AU204="C",'１０.パネルラジエーター設備費用算出シート'!$G$23,IF(AU204="D",'１０.パネルラジエーター設備費用算出シート'!$N$23,IF(AU204="E",'１０.パネルラジエーター設備費用算出シート'!$G$33,IF(AU204="F",'１０.パネルラジエーター設備費用算出シート'!$N$33,IF(AU204="G",'１０.パネルラジエーター設備費用算出シート'!$G$43,IF(AU204="H",'１０.パネルラジエーター設備費用算出シート'!$N$43,IF(AU204="I",'１０.パネルラジエーター設備費用算出シート'!$G$54,'１０.パネルラジエーター設備費用算出シート'!$N$54))))))))))</f>
        <v/>
      </c>
      <c r="AW204" s="74"/>
      <c r="AX204" s="64"/>
      <c r="AY204" s="627"/>
      <c r="AZ204" s="74"/>
      <c r="BA204" s="32"/>
      <c r="BB204" s="32"/>
      <c r="BC204" s="32"/>
      <c r="BD204" s="32"/>
      <c r="BE204" s="32"/>
      <c r="BF204" s="32"/>
      <c r="BG204" s="32"/>
      <c r="BH204" s="32"/>
      <c r="BI204" s="32"/>
      <c r="BJ204" s="32"/>
      <c r="BK204" s="32"/>
      <c r="BL204" s="32"/>
    </row>
    <row r="205" spans="1:64" s="33" customFormat="1">
      <c r="A205" s="76"/>
      <c r="B205" s="57">
        <v>193</v>
      </c>
      <c r="C205" s="87"/>
      <c r="D205" s="58"/>
      <c r="E205" s="77"/>
      <c r="F205" s="620"/>
      <c r="G205" s="620"/>
      <c r="H205" s="61"/>
      <c r="I205" s="62"/>
      <c r="J205" s="61"/>
      <c r="K205" s="622" t="str">
        <f t="shared" ref="K205:K268" si="9">IF($F205="","",VLOOKUP($F205,$BC$13:$BD$17,2,TRUE))</f>
        <v/>
      </c>
      <c r="L205" s="622" t="str">
        <f>IF($G205="","",IF(OR('２.全体概要'!$C$15=1,'２.全体概要'!$C$15=2),INDEX($BG$15,MATCH($G205,$BF$15,-1)),IF('２.全体概要'!$C$15=3,INDEX($BG$14,MATCH($G205,$BF$14,-1)),INDEX($BG$13,MATCH($G205,$BF$13,-1)))))</f>
        <v/>
      </c>
      <c r="M205" s="622" t="str">
        <f t="shared" ref="M205:M268" si="10">IF(OR($F205="",$H205="",$I205=""),"",VLOOKUP($H205&amp;$I205,$BI$13:$BL$18,IF($F205&lt;50,2,IF(AND($J205="該当",$H205="角住戸"),4,3)),FALSE))</f>
        <v/>
      </c>
      <c r="N205" s="623">
        <f t="shared" si="8"/>
        <v>0</v>
      </c>
      <c r="O205" s="74"/>
      <c r="P205" s="61"/>
      <c r="Q205" s="56"/>
      <c r="R205" s="72"/>
      <c r="S205" s="56"/>
      <c r="T205" s="56"/>
      <c r="U205" s="74"/>
      <c r="V205" s="61"/>
      <c r="W205" s="56"/>
      <c r="X205" s="72"/>
      <c r="Y205" s="56"/>
      <c r="Z205" s="56"/>
      <c r="AA205" s="74"/>
      <c r="AB205" s="61"/>
      <c r="AC205" s="74"/>
      <c r="AD205" s="61"/>
      <c r="AE205" s="74"/>
      <c r="AF205" s="61"/>
      <c r="AG205" s="74"/>
      <c r="AH205" s="61"/>
      <c r="AI205" s="74"/>
      <c r="AJ205" s="61"/>
      <c r="AK205" s="74"/>
      <c r="AL205" s="64"/>
      <c r="AM205" s="74"/>
      <c r="AN205" s="64"/>
      <c r="AO205" s="74"/>
      <c r="AP205" s="66"/>
      <c r="AQ205" s="74"/>
      <c r="AR205" s="61"/>
      <c r="AS205" s="275"/>
      <c r="AT205" s="74"/>
      <c r="AU205" s="61"/>
      <c r="AV205" s="626" t="str">
        <f>IF(AU205="","",IF(AU205="A",'１０.パネルラジエーター設備費用算出シート'!$G$13,IF(AU205="B",'１０.パネルラジエーター設備費用算出シート'!$N$13,IF(AU205="C",'１０.パネルラジエーター設備費用算出シート'!$G$23,IF(AU205="D",'１０.パネルラジエーター設備費用算出シート'!$N$23,IF(AU205="E",'１０.パネルラジエーター設備費用算出シート'!$G$33,IF(AU205="F",'１０.パネルラジエーター設備費用算出シート'!$N$33,IF(AU205="G",'１０.パネルラジエーター設備費用算出シート'!$G$43,IF(AU205="H",'１０.パネルラジエーター設備費用算出シート'!$N$43,IF(AU205="I",'１０.パネルラジエーター設備費用算出シート'!$G$54,'１０.パネルラジエーター設備費用算出シート'!$N$54))))))))))</f>
        <v/>
      </c>
      <c r="AW205" s="74"/>
      <c r="AX205" s="64"/>
      <c r="AY205" s="627"/>
      <c r="AZ205" s="74"/>
      <c r="BA205" s="32"/>
      <c r="BB205" s="32"/>
      <c r="BC205" s="32"/>
      <c r="BD205" s="32"/>
      <c r="BE205" s="32"/>
      <c r="BF205" s="32"/>
      <c r="BG205" s="32"/>
      <c r="BH205" s="32"/>
      <c r="BI205" s="32"/>
      <c r="BJ205" s="32"/>
      <c r="BK205" s="32"/>
      <c r="BL205" s="32"/>
    </row>
    <row r="206" spans="1:64" s="33" customFormat="1">
      <c r="A206" s="76"/>
      <c r="B206" s="57">
        <v>194</v>
      </c>
      <c r="C206" s="87"/>
      <c r="D206" s="58"/>
      <c r="E206" s="77"/>
      <c r="F206" s="620"/>
      <c r="G206" s="620"/>
      <c r="H206" s="61"/>
      <c r="I206" s="62"/>
      <c r="J206" s="61"/>
      <c r="K206" s="622" t="str">
        <f t="shared" si="9"/>
        <v/>
      </c>
      <c r="L206" s="622" t="str">
        <f>IF($G206="","",IF(OR('２.全体概要'!$C$15=1,'２.全体概要'!$C$15=2),INDEX($BG$15,MATCH($G206,$BF$15,-1)),IF('２.全体概要'!$C$15=3,INDEX($BG$14,MATCH($G206,$BF$14,-1)),INDEX($BG$13,MATCH($G206,$BF$13,-1)))))</f>
        <v/>
      </c>
      <c r="M206" s="622" t="str">
        <f t="shared" si="10"/>
        <v/>
      </c>
      <c r="N206" s="623">
        <f t="shared" si="8"/>
        <v>0</v>
      </c>
      <c r="O206" s="74"/>
      <c r="P206" s="61"/>
      <c r="Q206" s="56"/>
      <c r="R206" s="72"/>
      <c r="S206" s="56"/>
      <c r="T206" s="56"/>
      <c r="U206" s="74"/>
      <c r="V206" s="61"/>
      <c r="W206" s="56"/>
      <c r="X206" s="72"/>
      <c r="Y206" s="56"/>
      <c r="Z206" s="56"/>
      <c r="AA206" s="74"/>
      <c r="AB206" s="61"/>
      <c r="AC206" s="74"/>
      <c r="AD206" s="61"/>
      <c r="AE206" s="74"/>
      <c r="AF206" s="61"/>
      <c r="AG206" s="74"/>
      <c r="AH206" s="61"/>
      <c r="AI206" s="74"/>
      <c r="AJ206" s="61"/>
      <c r="AK206" s="74"/>
      <c r="AL206" s="64"/>
      <c r="AM206" s="74"/>
      <c r="AN206" s="64"/>
      <c r="AO206" s="74"/>
      <c r="AP206" s="66"/>
      <c r="AQ206" s="74"/>
      <c r="AR206" s="61"/>
      <c r="AS206" s="275"/>
      <c r="AT206" s="74"/>
      <c r="AU206" s="61"/>
      <c r="AV206" s="626" t="str">
        <f>IF(AU206="","",IF(AU206="A",'１０.パネルラジエーター設備費用算出シート'!$G$13,IF(AU206="B",'１０.パネルラジエーター設備費用算出シート'!$N$13,IF(AU206="C",'１０.パネルラジエーター設備費用算出シート'!$G$23,IF(AU206="D",'１０.パネルラジエーター設備費用算出シート'!$N$23,IF(AU206="E",'１０.パネルラジエーター設備費用算出シート'!$G$33,IF(AU206="F",'１０.パネルラジエーター設備費用算出シート'!$N$33,IF(AU206="G",'１０.パネルラジエーター設備費用算出シート'!$G$43,IF(AU206="H",'１０.パネルラジエーター設備費用算出シート'!$N$43,IF(AU206="I",'１０.パネルラジエーター設備費用算出シート'!$G$54,'１０.パネルラジエーター設備費用算出シート'!$N$54))))))))))</f>
        <v/>
      </c>
      <c r="AW206" s="74"/>
      <c r="AX206" s="64"/>
      <c r="AY206" s="627"/>
      <c r="AZ206" s="74"/>
      <c r="BA206" s="32"/>
      <c r="BB206" s="32"/>
      <c r="BC206" s="32"/>
      <c r="BD206" s="32"/>
      <c r="BE206" s="32"/>
      <c r="BF206" s="32"/>
      <c r="BG206" s="32"/>
      <c r="BH206" s="32"/>
      <c r="BI206" s="32"/>
      <c r="BJ206" s="32"/>
      <c r="BK206" s="32"/>
      <c r="BL206" s="32"/>
    </row>
    <row r="207" spans="1:64" s="33" customFormat="1">
      <c r="A207" s="76"/>
      <c r="B207" s="57">
        <v>195</v>
      </c>
      <c r="C207" s="87"/>
      <c r="D207" s="58"/>
      <c r="E207" s="77"/>
      <c r="F207" s="620"/>
      <c r="G207" s="620"/>
      <c r="H207" s="61"/>
      <c r="I207" s="62"/>
      <c r="J207" s="61"/>
      <c r="K207" s="622" t="str">
        <f t="shared" si="9"/>
        <v/>
      </c>
      <c r="L207" s="622" t="str">
        <f>IF($G207="","",IF(OR('２.全体概要'!$C$15=1,'２.全体概要'!$C$15=2),INDEX($BG$15,MATCH($G207,$BF$15,-1)),IF('２.全体概要'!$C$15=3,INDEX($BG$14,MATCH($G207,$BF$14,-1)),INDEX($BG$13,MATCH($G207,$BF$13,-1)))))</f>
        <v/>
      </c>
      <c r="M207" s="622" t="str">
        <f t="shared" si="10"/>
        <v/>
      </c>
      <c r="N207" s="623">
        <f t="shared" si="8"/>
        <v>0</v>
      </c>
      <c r="O207" s="74"/>
      <c r="P207" s="61"/>
      <c r="Q207" s="56"/>
      <c r="R207" s="72"/>
      <c r="S207" s="56"/>
      <c r="T207" s="56"/>
      <c r="U207" s="74"/>
      <c r="V207" s="61"/>
      <c r="W207" s="56"/>
      <c r="X207" s="72"/>
      <c r="Y207" s="56"/>
      <c r="Z207" s="56"/>
      <c r="AA207" s="74"/>
      <c r="AB207" s="61"/>
      <c r="AC207" s="74"/>
      <c r="AD207" s="61"/>
      <c r="AE207" s="74"/>
      <c r="AF207" s="61"/>
      <c r="AG207" s="74"/>
      <c r="AH207" s="61"/>
      <c r="AI207" s="74"/>
      <c r="AJ207" s="61"/>
      <c r="AK207" s="74"/>
      <c r="AL207" s="64"/>
      <c r="AM207" s="74"/>
      <c r="AN207" s="64"/>
      <c r="AO207" s="74"/>
      <c r="AP207" s="66"/>
      <c r="AQ207" s="74"/>
      <c r="AR207" s="61"/>
      <c r="AS207" s="275"/>
      <c r="AT207" s="74"/>
      <c r="AU207" s="61"/>
      <c r="AV207" s="626" t="str">
        <f>IF(AU207="","",IF(AU207="A",'１０.パネルラジエーター設備費用算出シート'!$G$13,IF(AU207="B",'１０.パネルラジエーター設備費用算出シート'!$N$13,IF(AU207="C",'１０.パネルラジエーター設備費用算出シート'!$G$23,IF(AU207="D",'１０.パネルラジエーター設備費用算出シート'!$N$23,IF(AU207="E",'１０.パネルラジエーター設備費用算出シート'!$G$33,IF(AU207="F",'１０.パネルラジエーター設備費用算出シート'!$N$33,IF(AU207="G",'１０.パネルラジエーター設備費用算出シート'!$G$43,IF(AU207="H",'１０.パネルラジエーター設備費用算出シート'!$N$43,IF(AU207="I",'１０.パネルラジエーター設備費用算出シート'!$G$54,'１０.パネルラジエーター設備費用算出シート'!$N$54))))))))))</f>
        <v/>
      </c>
      <c r="AW207" s="74"/>
      <c r="AX207" s="64"/>
      <c r="AY207" s="627"/>
      <c r="AZ207" s="74"/>
      <c r="BA207" s="32"/>
      <c r="BB207" s="32"/>
      <c r="BC207" s="32"/>
      <c r="BD207" s="32"/>
      <c r="BE207" s="32"/>
      <c r="BF207" s="32"/>
      <c r="BG207" s="32"/>
      <c r="BH207" s="32"/>
      <c r="BI207" s="32"/>
      <c r="BJ207" s="32"/>
      <c r="BK207" s="32"/>
      <c r="BL207" s="32"/>
    </row>
    <row r="208" spans="1:64" s="33" customFormat="1">
      <c r="A208" s="76"/>
      <c r="B208" s="57">
        <v>196</v>
      </c>
      <c r="C208" s="87"/>
      <c r="D208" s="58"/>
      <c r="E208" s="77"/>
      <c r="F208" s="620"/>
      <c r="G208" s="620"/>
      <c r="H208" s="61"/>
      <c r="I208" s="62"/>
      <c r="J208" s="61"/>
      <c r="K208" s="622" t="str">
        <f t="shared" si="9"/>
        <v/>
      </c>
      <c r="L208" s="622" t="str">
        <f>IF($G208="","",IF(OR('２.全体概要'!$C$15=1,'２.全体概要'!$C$15=2),INDEX($BG$15,MATCH($G208,$BF$15,-1)),IF('２.全体概要'!$C$15=3,INDEX($BG$14,MATCH($G208,$BF$14,-1)),INDEX($BG$13,MATCH($G208,$BF$13,-1)))))</f>
        <v/>
      </c>
      <c r="M208" s="622" t="str">
        <f t="shared" si="10"/>
        <v/>
      </c>
      <c r="N208" s="623">
        <f t="shared" si="8"/>
        <v>0</v>
      </c>
      <c r="O208" s="74"/>
      <c r="P208" s="61"/>
      <c r="Q208" s="56"/>
      <c r="R208" s="72"/>
      <c r="S208" s="56"/>
      <c r="T208" s="56"/>
      <c r="U208" s="74"/>
      <c r="V208" s="61"/>
      <c r="W208" s="56"/>
      <c r="X208" s="72"/>
      <c r="Y208" s="56"/>
      <c r="Z208" s="56"/>
      <c r="AA208" s="74"/>
      <c r="AB208" s="61"/>
      <c r="AC208" s="74"/>
      <c r="AD208" s="61"/>
      <c r="AE208" s="74"/>
      <c r="AF208" s="61"/>
      <c r="AG208" s="74"/>
      <c r="AH208" s="61"/>
      <c r="AI208" s="74"/>
      <c r="AJ208" s="61"/>
      <c r="AK208" s="74"/>
      <c r="AL208" s="64"/>
      <c r="AM208" s="74"/>
      <c r="AN208" s="64"/>
      <c r="AO208" s="74"/>
      <c r="AP208" s="66"/>
      <c r="AQ208" s="74"/>
      <c r="AR208" s="61"/>
      <c r="AS208" s="275"/>
      <c r="AT208" s="74"/>
      <c r="AU208" s="61"/>
      <c r="AV208" s="626" t="str">
        <f>IF(AU208="","",IF(AU208="A",'１０.パネルラジエーター設備費用算出シート'!$G$13,IF(AU208="B",'１０.パネルラジエーター設備費用算出シート'!$N$13,IF(AU208="C",'１０.パネルラジエーター設備費用算出シート'!$G$23,IF(AU208="D",'１０.パネルラジエーター設備費用算出シート'!$N$23,IF(AU208="E",'１０.パネルラジエーター設備費用算出シート'!$G$33,IF(AU208="F",'１０.パネルラジエーター設備費用算出シート'!$N$33,IF(AU208="G",'１０.パネルラジエーター設備費用算出シート'!$G$43,IF(AU208="H",'１０.パネルラジエーター設備費用算出シート'!$N$43,IF(AU208="I",'１０.パネルラジエーター設備費用算出シート'!$G$54,'１０.パネルラジエーター設備費用算出シート'!$N$54))))))))))</f>
        <v/>
      </c>
      <c r="AW208" s="74"/>
      <c r="AX208" s="64"/>
      <c r="AY208" s="627"/>
      <c r="AZ208" s="74"/>
      <c r="BA208" s="32"/>
      <c r="BB208" s="32"/>
      <c r="BC208" s="32"/>
      <c r="BD208" s="32"/>
      <c r="BE208" s="32"/>
      <c r="BF208" s="32"/>
      <c r="BG208" s="32"/>
      <c r="BH208" s="32"/>
      <c r="BI208" s="32"/>
      <c r="BJ208" s="32"/>
      <c r="BK208" s="32"/>
      <c r="BL208" s="32"/>
    </row>
    <row r="209" spans="1:64" s="33" customFormat="1">
      <c r="A209" s="76"/>
      <c r="B209" s="57">
        <v>197</v>
      </c>
      <c r="C209" s="87"/>
      <c r="D209" s="58"/>
      <c r="E209" s="77"/>
      <c r="F209" s="620"/>
      <c r="G209" s="620"/>
      <c r="H209" s="61"/>
      <c r="I209" s="62"/>
      <c r="J209" s="61"/>
      <c r="K209" s="622" t="str">
        <f t="shared" si="9"/>
        <v/>
      </c>
      <c r="L209" s="622" t="str">
        <f>IF($G209="","",IF(OR('２.全体概要'!$C$15=1,'２.全体概要'!$C$15=2),INDEX($BG$15,MATCH($G209,$BF$15,-1)),IF('２.全体概要'!$C$15=3,INDEX($BG$14,MATCH($G209,$BF$14,-1)),INDEX($BG$13,MATCH($G209,$BF$13,-1)))))</f>
        <v/>
      </c>
      <c r="M209" s="622" t="str">
        <f t="shared" si="10"/>
        <v/>
      </c>
      <c r="N209" s="623">
        <f t="shared" si="8"/>
        <v>0</v>
      </c>
      <c r="O209" s="74"/>
      <c r="P209" s="61"/>
      <c r="Q209" s="56"/>
      <c r="R209" s="72"/>
      <c r="S209" s="56"/>
      <c r="T209" s="56"/>
      <c r="U209" s="74"/>
      <c r="V209" s="61"/>
      <c r="W209" s="56"/>
      <c r="X209" s="72"/>
      <c r="Y209" s="56"/>
      <c r="Z209" s="56"/>
      <c r="AA209" s="74"/>
      <c r="AB209" s="61"/>
      <c r="AC209" s="74"/>
      <c r="AD209" s="61"/>
      <c r="AE209" s="74"/>
      <c r="AF209" s="61"/>
      <c r="AG209" s="74"/>
      <c r="AH209" s="61"/>
      <c r="AI209" s="74"/>
      <c r="AJ209" s="61"/>
      <c r="AK209" s="74"/>
      <c r="AL209" s="64"/>
      <c r="AM209" s="74"/>
      <c r="AN209" s="64"/>
      <c r="AO209" s="74"/>
      <c r="AP209" s="66"/>
      <c r="AQ209" s="74"/>
      <c r="AR209" s="61"/>
      <c r="AS209" s="275"/>
      <c r="AT209" s="74"/>
      <c r="AU209" s="61"/>
      <c r="AV209" s="626" t="str">
        <f>IF(AU209="","",IF(AU209="A",'１０.パネルラジエーター設備費用算出シート'!$G$13,IF(AU209="B",'１０.パネルラジエーター設備費用算出シート'!$N$13,IF(AU209="C",'１０.パネルラジエーター設備費用算出シート'!$G$23,IF(AU209="D",'１０.パネルラジエーター設備費用算出シート'!$N$23,IF(AU209="E",'１０.パネルラジエーター設備費用算出シート'!$G$33,IF(AU209="F",'１０.パネルラジエーター設備費用算出シート'!$N$33,IF(AU209="G",'１０.パネルラジエーター設備費用算出シート'!$G$43,IF(AU209="H",'１０.パネルラジエーター設備費用算出シート'!$N$43,IF(AU209="I",'１０.パネルラジエーター設備費用算出シート'!$G$54,'１０.パネルラジエーター設備費用算出シート'!$N$54))))))))))</f>
        <v/>
      </c>
      <c r="AW209" s="74"/>
      <c r="AX209" s="64"/>
      <c r="AY209" s="627"/>
      <c r="AZ209" s="74"/>
      <c r="BA209" s="32"/>
      <c r="BB209" s="32"/>
      <c r="BC209" s="32"/>
      <c r="BD209" s="32"/>
      <c r="BE209" s="32"/>
      <c r="BF209" s="32"/>
      <c r="BG209" s="32"/>
      <c r="BH209" s="32"/>
      <c r="BI209" s="32"/>
      <c r="BJ209" s="32"/>
      <c r="BK209" s="32"/>
      <c r="BL209" s="32"/>
    </row>
    <row r="210" spans="1:64" s="33" customFormat="1">
      <c r="A210" s="76"/>
      <c r="B210" s="57">
        <v>198</v>
      </c>
      <c r="C210" s="87"/>
      <c r="D210" s="58"/>
      <c r="E210" s="77"/>
      <c r="F210" s="620"/>
      <c r="G210" s="620"/>
      <c r="H210" s="61"/>
      <c r="I210" s="62"/>
      <c r="J210" s="61"/>
      <c r="K210" s="622" t="str">
        <f t="shared" si="9"/>
        <v/>
      </c>
      <c r="L210" s="622" t="str">
        <f>IF($G210="","",IF(OR('２.全体概要'!$C$15=1,'２.全体概要'!$C$15=2),INDEX($BG$15,MATCH($G210,$BF$15,-1)),IF('２.全体概要'!$C$15=3,INDEX($BG$14,MATCH($G210,$BF$14,-1)),INDEX($BG$13,MATCH($G210,$BF$13,-1)))))</f>
        <v/>
      </c>
      <c r="M210" s="622" t="str">
        <f t="shared" si="10"/>
        <v/>
      </c>
      <c r="N210" s="623">
        <f t="shared" ref="N210:N273" si="11">IF(OR(K210="",L210="",M210=""),0,(700000*K210*L210*M210))</f>
        <v>0</v>
      </c>
      <c r="O210" s="74"/>
      <c r="P210" s="61"/>
      <c r="Q210" s="56"/>
      <c r="R210" s="72"/>
      <c r="S210" s="56"/>
      <c r="T210" s="56"/>
      <c r="U210" s="74"/>
      <c r="V210" s="61"/>
      <c r="W210" s="56"/>
      <c r="X210" s="72"/>
      <c r="Y210" s="56"/>
      <c r="Z210" s="56"/>
      <c r="AA210" s="74"/>
      <c r="AB210" s="61"/>
      <c r="AC210" s="74"/>
      <c r="AD210" s="61"/>
      <c r="AE210" s="74"/>
      <c r="AF210" s="61"/>
      <c r="AG210" s="74"/>
      <c r="AH210" s="61"/>
      <c r="AI210" s="74"/>
      <c r="AJ210" s="61"/>
      <c r="AK210" s="74"/>
      <c r="AL210" s="64"/>
      <c r="AM210" s="74"/>
      <c r="AN210" s="64"/>
      <c r="AO210" s="74"/>
      <c r="AP210" s="66"/>
      <c r="AQ210" s="74"/>
      <c r="AR210" s="61"/>
      <c r="AS210" s="275"/>
      <c r="AT210" s="74"/>
      <c r="AU210" s="61"/>
      <c r="AV210" s="626" t="str">
        <f>IF(AU210="","",IF(AU210="A",'１０.パネルラジエーター設備費用算出シート'!$G$13,IF(AU210="B",'１０.パネルラジエーター設備費用算出シート'!$N$13,IF(AU210="C",'１０.パネルラジエーター設備費用算出シート'!$G$23,IF(AU210="D",'１０.パネルラジエーター設備費用算出シート'!$N$23,IF(AU210="E",'１０.パネルラジエーター設備費用算出シート'!$G$33,IF(AU210="F",'１０.パネルラジエーター設備費用算出シート'!$N$33,IF(AU210="G",'１０.パネルラジエーター設備費用算出シート'!$G$43,IF(AU210="H",'１０.パネルラジエーター設備費用算出シート'!$N$43,IF(AU210="I",'１０.パネルラジエーター設備費用算出シート'!$G$54,'１０.パネルラジエーター設備費用算出シート'!$N$54))))))))))</f>
        <v/>
      </c>
      <c r="AW210" s="74"/>
      <c r="AX210" s="64"/>
      <c r="AY210" s="627"/>
      <c r="AZ210" s="74"/>
      <c r="BA210" s="32"/>
      <c r="BB210" s="32"/>
      <c r="BC210" s="32"/>
      <c r="BD210" s="32"/>
      <c r="BE210" s="32"/>
      <c r="BF210" s="32"/>
      <c r="BG210" s="32"/>
      <c r="BH210" s="32"/>
      <c r="BI210" s="32"/>
      <c r="BJ210" s="32"/>
      <c r="BK210" s="32"/>
      <c r="BL210" s="32"/>
    </row>
    <row r="211" spans="1:64" s="33" customFormat="1">
      <c r="A211" s="76"/>
      <c r="B211" s="57">
        <v>199</v>
      </c>
      <c r="C211" s="87"/>
      <c r="D211" s="58"/>
      <c r="E211" s="77"/>
      <c r="F211" s="620"/>
      <c r="G211" s="620"/>
      <c r="H211" s="61"/>
      <c r="I211" s="62"/>
      <c r="J211" s="61"/>
      <c r="K211" s="622" t="str">
        <f t="shared" si="9"/>
        <v/>
      </c>
      <c r="L211" s="622" t="str">
        <f>IF($G211="","",IF(OR('２.全体概要'!$C$15=1,'２.全体概要'!$C$15=2),INDEX($BG$15,MATCH($G211,$BF$15,-1)),IF('２.全体概要'!$C$15=3,INDEX($BG$14,MATCH($G211,$BF$14,-1)),INDEX($BG$13,MATCH($G211,$BF$13,-1)))))</f>
        <v/>
      </c>
      <c r="M211" s="622" t="str">
        <f t="shared" si="10"/>
        <v/>
      </c>
      <c r="N211" s="623">
        <f t="shared" si="11"/>
        <v>0</v>
      </c>
      <c r="O211" s="74"/>
      <c r="P211" s="61"/>
      <c r="Q211" s="56"/>
      <c r="R211" s="72"/>
      <c r="S211" s="56"/>
      <c r="T211" s="56"/>
      <c r="U211" s="74"/>
      <c r="V211" s="61"/>
      <c r="W211" s="56"/>
      <c r="X211" s="72"/>
      <c r="Y211" s="56"/>
      <c r="Z211" s="56"/>
      <c r="AA211" s="74"/>
      <c r="AB211" s="61"/>
      <c r="AC211" s="74"/>
      <c r="AD211" s="61"/>
      <c r="AE211" s="74"/>
      <c r="AF211" s="61"/>
      <c r="AG211" s="74"/>
      <c r="AH211" s="61"/>
      <c r="AI211" s="74"/>
      <c r="AJ211" s="61"/>
      <c r="AK211" s="74"/>
      <c r="AL211" s="64"/>
      <c r="AM211" s="74"/>
      <c r="AN211" s="64"/>
      <c r="AO211" s="74"/>
      <c r="AP211" s="66"/>
      <c r="AQ211" s="74"/>
      <c r="AR211" s="61"/>
      <c r="AS211" s="275"/>
      <c r="AT211" s="74"/>
      <c r="AU211" s="61"/>
      <c r="AV211" s="626" t="str">
        <f>IF(AU211="","",IF(AU211="A",'１０.パネルラジエーター設備費用算出シート'!$G$13,IF(AU211="B",'１０.パネルラジエーター設備費用算出シート'!$N$13,IF(AU211="C",'１０.パネルラジエーター設備費用算出シート'!$G$23,IF(AU211="D",'１０.パネルラジエーター設備費用算出シート'!$N$23,IF(AU211="E",'１０.パネルラジエーター設備費用算出シート'!$G$33,IF(AU211="F",'１０.パネルラジエーター設備費用算出シート'!$N$33,IF(AU211="G",'１０.パネルラジエーター設備費用算出シート'!$G$43,IF(AU211="H",'１０.パネルラジエーター設備費用算出シート'!$N$43,IF(AU211="I",'１０.パネルラジエーター設備費用算出シート'!$G$54,'１０.パネルラジエーター設備費用算出シート'!$N$54))))))))))</f>
        <v/>
      </c>
      <c r="AW211" s="74"/>
      <c r="AX211" s="64"/>
      <c r="AY211" s="627"/>
      <c r="AZ211" s="74"/>
      <c r="BA211" s="32"/>
      <c r="BB211" s="32"/>
      <c r="BC211" s="32"/>
      <c r="BD211" s="32"/>
      <c r="BE211" s="32"/>
      <c r="BF211" s="32"/>
      <c r="BG211" s="32"/>
      <c r="BH211" s="32"/>
      <c r="BI211" s="32"/>
      <c r="BJ211" s="32"/>
      <c r="BK211" s="32"/>
      <c r="BL211" s="32"/>
    </row>
    <row r="212" spans="1:64" s="33" customFormat="1">
      <c r="A212" s="76"/>
      <c r="B212" s="57">
        <v>200</v>
      </c>
      <c r="C212" s="87"/>
      <c r="D212" s="58"/>
      <c r="E212" s="77"/>
      <c r="F212" s="620"/>
      <c r="G212" s="620"/>
      <c r="H212" s="61"/>
      <c r="I212" s="62"/>
      <c r="J212" s="61"/>
      <c r="K212" s="622" t="str">
        <f t="shared" si="9"/>
        <v/>
      </c>
      <c r="L212" s="622" t="str">
        <f>IF($G212="","",IF(OR('２.全体概要'!$C$15=1,'２.全体概要'!$C$15=2),INDEX($BG$15,MATCH($G212,$BF$15,-1)),IF('２.全体概要'!$C$15=3,INDEX($BG$14,MATCH($G212,$BF$14,-1)),INDEX($BG$13,MATCH($G212,$BF$13,-1)))))</f>
        <v/>
      </c>
      <c r="M212" s="622" t="str">
        <f t="shared" si="10"/>
        <v/>
      </c>
      <c r="N212" s="623">
        <f t="shared" si="11"/>
        <v>0</v>
      </c>
      <c r="O212" s="74"/>
      <c r="P212" s="61"/>
      <c r="Q212" s="56"/>
      <c r="R212" s="72"/>
      <c r="S212" s="56"/>
      <c r="T212" s="56"/>
      <c r="U212" s="74"/>
      <c r="V212" s="61"/>
      <c r="W212" s="56"/>
      <c r="X212" s="72"/>
      <c r="Y212" s="56"/>
      <c r="Z212" s="56"/>
      <c r="AA212" s="74"/>
      <c r="AB212" s="61"/>
      <c r="AC212" s="74"/>
      <c r="AD212" s="61"/>
      <c r="AE212" s="74"/>
      <c r="AF212" s="61"/>
      <c r="AG212" s="74"/>
      <c r="AH212" s="61"/>
      <c r="AI212" s="74"/>
      <c r="AJ212" s="61"/>
      <c r="AK212" s="74"/>
      <c r="AL212" s="64"/>
      <c r="AM212" s="74"/>
      <c r="AN212" s="64"/>
      <c r="AO212" s="74"/>
      <c r="AP212" s="66"/>
      <c r="AQ212" s="74"/>
      <c r="AR212" s="61"/>
      <c r="AS212" s="275"/>
      <c r="AT212" s="74"/>
      <c r="AU212" s="61"/>
      <c r="AV212" s="626" t="str">
        <f>IF(AU212="","",IF(AU212="A",'１０.パネルラジエーター設備費用算出シート'!$G$13,IF(AU212="B",'１０.パネルラジエーター設備費用算出シート'!$N$13,IF(AU212="C",'１０.パネルラジエーター設備費用算出シート'!$G$23,IF(AU212="D",'１０.パネルラジエーター設備費用算出シート'!$N$23,IF(AU212="E",'１０.パネルラジエーター設備費用算出シート'!$G$33,IF(AU212="F",'１０.パネルラジエーター設備費用算出シート'!$N$33,IF(AU212="G",'１０.パネルラジエーター設備費用算出シート'!$G$43,IF(AU212="H",'１０.パネルラジエーター設備費用算出シート'!$N$43,IF(AU212="I",'１０.パネルラジエーター設備費用算出シート'!$G$54,'１０.パネルラジエーター設備費用算出シート'!$N$54))))))))))</f>
        <v/>
      </c>
      <c r="AW212" s="74"/>
      <c r="AX212" s="64"/>
      <c r="AY212" s="627"/>
      <c r="AZ212" s="74"/>
      <c r="BA212" s="32"/>
      <c r="BB212" s="32"/>
      <c r="BC212" s="32"/>
      <c r="BD212" s="32"/>
      <c r="BE212" s="32"/>
      <c r="BF212" s="32"/>
      <c r="BG212" s="32"/>
      <c r="BH212" s="32"/>
      <c r="BI212" s="32"/>
      <c r="BJ212" s="32"/>
      <c r="BK212" s="32"/>
      <c r="BL212" s="32"/>
    </row>
    <row r="213" spans="1:64" s="33" customFormat="1">
      <c r="A213" s="76"/>
      <c r="B213" s="57">
        <v>201</v>
      </c>
      <c r="C213" s="87"/>
      <c r="D213" s="58"/>
      <c r="E213" s="77"/>
      <c r="F213" s="620"/>
      <c r="G213" s="620"/>
      <c r="H213" s="61"/>
      <c r="I213" s="62"/>
      <c r="J213" s="61"/>
      <c r="K213" s="622" t="str">
        <f t="shared" si="9"/>
        <v/>
      </c>
      <c r="L213" s="622" t="str">
        <f>IF($G213="","",IF(OR('２.全体概要'!$C$15=1,'２.全体概要'!$C$15=2),INDEX($BG$15,MATCH($G213,$BF$15,-1)),IF('２.全体概要'!$C$15=3,INDEX($BG$14,MATCH($G213,$BF$14,-1)),INDEX($BG$13,MATCH($G213,$BF$13,-1)))))</f>
        <v/>
      </c>
      <c r="M213" s="622" t="str">
        <f t="shared" si="10"/>
        <v/>
      </c>
      <c r="N213" s="623">
        <f t="shared" si="11"/>
        <v>0</v>
      </c>
      <c r="O213" s="74"/>
      <c r="P213" s="61"/>
      <c r="Q213" s="56"/>
      <c r="R213" s="72"/>
      <c r="S213" s="56"/>
      <c r="T213" s="56"/>
      <c r="U213" s="74"/>
      <c r="V213" s="61"/>
      <c r="W213" s="56"/>
      <c r="X213" s="72"/>
      <c r="Y213" s="56"/>
      <c r="Z213" s="56"/>
      <c r="AA213" s="74"/>
      <c r="AB213" s="61"/>
      <c r="AC213" s="74"/>
      <c r="AD213" s="61"/>
      <c r="AE213" s="74"/>
      <c r="AF213" s="61"/>
      <c r="AG213" s="74"/>
      <c r="AH213" s="61"/>
      <c r="AI213" s="74"/>
      <c r="AJ213" s="61"/>
      <c r="AK213" s="74"/>
      <c r="AL213" s="64"/>
      <c r="AM213" s="74"/>
      <c r="AN213" s="64"/>
      <c r="AO213" s="74"/>
      <c r="AP213" s="66"/>
      <c r="AQ213" s="74"/>
      <c r="AR213" s="61"/>
      <c r="AS213" s="275"/>
      <c r="AT213" s="74"/>
      <c r="AU213" s="61"/>
      <c r="AV213" s="626" t="str">
        <f>IF(AU213="","",IF(AU213="A",'１０.パネルラジエーター設備費用算出シート'!$G$13,IF(AU213="B",'１０.パネルラジエーター設備費用算出シート'!$N$13,IF(AU213="C",'１０.パネルラジエーター設備費用算出シート'!$G$23,IF(AU213="D",'１０.パネルラジエーター設備費用算出シート'!$N$23,IF(AU213="E",'１０.パネルラジエーター設備費用算出シート'!$G$33,IF(AU213="F",'１０.パネルラジエーター設備費用算出シート'!$N$33,IF(AU213="G",'１０.パネルラジエーター設備費用算出シート'!$G$43,IF(AU213="H",'１０.パネルラジエーター設備費用算出シート'!$N$43,IF(AU213="I",'１０.パネルラジエーター設備費用算出シート'!$G$54,'１０.パネルラジエーター設備費用算出シート'!$N$54))))))))))</f>
        <v/>
      </c>
      <c r="AW213" s="74"/>
      <c r="AX213" s="64"/>
      <c r="AY213" s="627"/>
      <c r="AZ213" s="74"/>
      <c r="BA213" s="32"/>
      <c r="BB213" s="32"/>
      <c r="BC213" s="32"/>
      <c r="BD213" s="32"/>
      <c r="BE213" s="32"/>
      <c r="BF213" s="32"/>
      <c r="BG213" s="32"/>
      <c r="BH213" s="32"/>
      <c r="BI213" s="32"/>
      <c r="BJ213" s="32"/>
      <c r="BK213" s="32"/>
      <c r="BL213" s="32"/>
    </row>
    <row r="214" spans="1:64" s="33" customFormat="1">
      <c r="A214" s="76"/>
      <c r="B214" s="57">
        <v>202</v>
      </c>
      <c r="C214" s="87"/>
      <c r="D214" s="58"/>
      <c r="E214" s="77"/>
      <c r="F214" s="620"/>
      <c r="G214" s="620"/>
      <c r="H214" s="61"/>
      <c r="I214" s="62"/>
      <c r="J214" s="61"/>
      <c r="K214" s="622" t="str">
        <f t="shared" si="9"/>
        <v/>
      </c>
      <c r="L214" s="622" t="str">
        <f>IF($G214="","",IF(OR('２.全体概要'!$C$15=1,'２.全体概要'!$C$15=2),INDEX($BG$15,MATCH($G214,$BF$15,-1)),IF('２.全体概要'!$C$15=3,INDEX($BG$14,MATCH($G214,$BF$14,-1)),INDEX($BG$13,MATCH($G214,$BF$13,-1)))))</f>
        <v/>
      </c>
      <c r="M214" s="622" t="str">
        <f t="shared" si="10"/>
        <v/>
      </c>
      <c r="N214" s="623">
        <f t="shared" si="11"/>
        <v>0</v>
      </c>
      <c r="O214" s="74"/>
      <c r="P214" s="61"/>
      <c r="Q214" s="56"/>
      <c r="R214" s="72"/>
      <c r="S214" s="56"/>
      <c r="T214" s="56"/>
      <c r="U214" s="74"/>
      <c r="V214" s="61"/>
      <c r="W214" s="56"/>
      <c r="X214" s="72"/>
      <c r="Y214" s="56"/>
      <c r="Z214" s="56"/>
      <c r="AA214" s="74"/>
      <c r="AB214" s="61"/>
      <c r="AC214" s="74"/>
      <c r="AD214" s="61"/>
      <c r="AE214" s="74"/>
      <c r="AF214" s="61"/>
      <c r="AG214" s="74"/>
      <c r="AH214" s="61"/>
      <c r="AI214" s="74"/>
      <c r="AJ214" s="61"/>
      <c r="AK214" s="74"/>
      <c r="AL214" s="64"/>
      <c r="AM214" s="74"/>
      <c r="AN214" s="64"/>
      <c r="AO214" s="74"/>
      <c r="AP214" s="66"/>
      <c r="AQ214" s="74"/>
      <c r="AR214" s="61"/>
      <c r="AS214" s="275"/>
      <c r="AT214" s="74"/>
      <c r="AU214" s="61"/>
      <c r="AV214" s="626" t="str">
        <f>IF(AU214="","",IF(AU214="A",'１０.パネルラジエーター設備費用算出シート'!$G$13,IF(AU214="B",'１０.パネルラジエーター設備費用算出シート'!$N$13,IF(AU214="C",'１０.パネルラジエーター設備費用算出シート'!$G$23,IF(AU214="D",'１０.パネルラジエーター設備費用算出シート'!$N$23,IF(AU214="E",'１０.パネルラジエーター設備費用算出シート'!$G$33,IF(AU214="F",'１０.パネルラジエーター設備費用算出シート'!$N$33,IF(AU214="G",'１０.パネルラジエーター設備費用算出シート'!$G$43,IF(AU214="H",'１０.パネルラジエーター設備費用算出シート'!$N$43,IF(AU214="I",'１０.パネルラジエーター設備費用算出シート'!$G$54,'１０.パネルラジエーター設備費用算出シート'!$N$54))))))))))</f>
        <v/>
      </c>
      <c r="AW214" s="74"/>
      <c r="AX214" s="64"/>
      <c r="AY214" s="627"/>
      <c r="AZ214" s="74"/>
      <c r="BA214" s="32"/>
      <c r="BB214" s="32"/>
      <c r="BC214" s="32"/>
      <c r="BD214" s="32"/>
      <c r="BE214" s="32"/>
      <c r="BF214" s="32"/>
      <c r="BG214" s="32"/>
      <c r="BH214" s="32"/>
      <c r="BI214" s="32"/>
      <c r="BJ214" s="32"/>
      <c r="BK214" s="32"/>
      <c r="BL214" s="32"/>
    </row>
    <row r="215" spans="1:64" s="33" customFormat="1">
      <c r="A215" s="76"/>
      <c r="B215" s="57">
        <v>203</v>
      </c>
      <c r="C215" s="87"/>
      <c r="D215" s="58"/>
      <c r="E215" s="77"/>
      <c r="F215" s="620"/>
      <c r="G215" s="620"/>
      <c r="H215" s="61"/>
      <c r="I215" s="62"/>
      <c r="J215" s="61"/>
      <c r="K215" s="622" t="str">
        <f t="shared" si="9"/>
        <v/>
      </c>
      <c r="L215" s="622" t="str">
        <f>IF($G215="","",IF(OR('２.全体概要'!$C$15=1,'２.全体概要'!$C$15=2),INDEX($BG$15,MATCH($G215,$BF$15,-1)),IF('２.全体概要'!$C$15=3,INDEX($BG$14,MATCH($G215,$BF$14,-1)),INDEX($BG$13,MATCH($G215,$BF$13,-1)))))</f>
        <v/>
      </c>
      <c r="M215" s="622" t="str">
        <f t="shared" si="10"/>
        <v/>
      </c>
      <c r="N215" s="623">
        <f t="shared" si="11"/>
        <v>0</v>
      </c>
      <c r="O215" s="74"/>
      <c r="P215" s="61"/>
      <c r="Q215" s="56"/>
      <c r="R215" s="72"/>
      <c r="S215" s="56"/>
      <c r="T215" s="56"/>
      <c r="U215" s="74"/>
      <c r="V215" s="61"/>
      <c r="W215" s="56"/>
      <c r="X215" s="72"/>
      <c r="Y215" s="56"/>
      <c r="Z215" s="56"/>
      <c r="AA215" s="74"/>
      <c r="AB215" s="61"/>
      <c r="AC215" s="74"/>
      <c r="AD215" s="61"/>
      <c r="AE215" s="74"/>
      <c r="AF215" s="61"/>
      <c r="AG215" s="74"/>
      <c r="AH215" s="61"/>
      <c r="AI215" s="74"/>
      <c r="AJ215" s="61"/>
      <c r="AK215" s="74"/>
      <c r="AL215" s="64"/>
      <c r="AM215" s="74"/>
      <c r="AN215" s="64"/>
      <c r="AO215" s="74"/>
      <c r="AP215" s="66"/>
      <c r="AQ215" s="74"/>
      <c r="AR215" s="61"/>
      <c r="AS215" s="275"/>
      <c r="AT215" s="74"/>
      <c r="AU215" s="61"/>
      <c r="AV215" s="626" t="str">
        <f>IF(AU215="","",IF(AU215="A",'１０.パネルラジエーター設備費用算出シート'!$G$13,IF(AU215="B",'１０.パネルラジエーター設備費用算出シート'!$N$13,IF(AU215="C",'１０.パネルラジエーター設備費用算出シート'!$G$23,IF(AU215="D",'１０.パネルラジエーター設備費用算出シート'!$N$23,IF(AU215="E",'１０.パネルラジエーター設備費用算出シート'!$G$33,IF(AU215="F",'１０.パネルラジエーター設備費用算出シート'!$N$33,IF(AU215="G",'１０.パネルラジエーター設備費用算出シート'!$G$43,IF(AU215="H",'１０.パネルラジエーター設備費用算出シート'!$N$43,IF(AU215="I",'１０.パネルラジエーター設備費用算出シート'!$G$54,'１０.パネルラジエーター設備費用算出シート'!$N$54))))))))))</f>
        <v/>
      </c>
      <c r="AW215" s="74"/>
      <c r="AX215" s="64"/>
      <c r="AY215" s="627"/>
      <c r="AZ215" s="74"/>
      <c r="BA215" s="32"/>
      <c r="BB215" s="32"/>
      <c r="BC215" s="32"/>
      <c r="BD215" s="32"/>
      <c r="BE215" s="32"/>
      <c r="BF215" s="32"/>
      <c r="BG215" s="32"/>
      <c r="BH215" s="32"/>
      <c r="BI215" s="32"/>
      <c r="BJ215" s="32"/>
      <c r="BK215" s="32"/>
      <c r="BL215" s="32"/>
    </row>
    <row r="216" spans="1:64" s="33" customFormat="1">
      <c r="A216" s="76"/>
      <c r="B216" s="57">
        <v>204</v>
      </c>
      <c r="C216" s="87"/>
      <c r="D216" s="58"/>
      <c r="E216" s="77"/>
      <c r="F216" s="620"/>
      <c r="G216" s="620"/>
      <c r="H216" s="61"/>
      <c r="I216" s="62"/>
      <c r="J216" s="61"/>
      <c r="K216" s="622" t="str">
        <f t="shared" si="9"/>
        <v/>
      </c>
      <c r="L216" s="622" t="str">
        <f>IF($G216="","",IF(OR('２.全体概要'!$C$15=1,'２.全体概要'!$C$15=2),INDEX($BG$15,MATCH($G216,$BF$15,-1)),IF('２.全体概要'!$C$15=3,INDEX($BG$14,MATCH($G216,$BF$14,-1)),INDEX($BG$13,MATCH($G216,$BF$13,-1)))))</f>
        <v/>
      </c>
      <c r="M216" s="622" t="str">
        <f t="shared" si="10"/>
        <v/>
      </c>
      <c r="N216" s="623">
        <f t="shared" si="11"/>
        <v>0</v>
      </c>
      <c r="O216" s="74"/>
      <c r="P216" s="61"/>
      <c r="Q216" s="56"/>
      <c r="R216" s="72"/>
      <c r="S216" s="56"/>
      <c r="T216" s="56"/>
      <c r="U216" s="74"/>
      <c r="V216" s="61"/>
      <c r="W216" s="56"/>
      <c r="X216" s="72"/>
      <c r="Y216" s="56"/>
      <c r="Z216" s="56"/>
      <c r="AA216" s="74"/>
      <c r="AB216" s="61"/>
      <c r="AC216" s="74"/>
      <c r="AD216" s="61"/>
      <c r="AE216" s="74"/>
      <c r="AF216" s="61"/>
      <c r="AG216" s="74"/>
      <c r="AH216" s="61"/>
      <c r="AI216" s="74"/>
      <c r="AJ216" s="61"/>
      <c r="AK216" s="74"/>
      <c r="AL216" s="64"/>
      <c r="AM216" s="74"/>
      <c r="AN216" s="64"/>
      <c r="AO216" s="74"/>
      <c r="AP216" s="66"/>
      <c r="AQ216" s="74"/>
      <c r="AR216" s="61"/>
      <c r="AS216" s="275"/>
      <c r="AT216" s="74"/>
      <c r="AU216" s="61"/>
      <c r="AV216" s="626" t="str">
        <f>IF(AU216="","",IF(AU216="A",'１０.パネルラジエーター設備費用算出シート'!$G$13,IF(AU216="B",'１０.パネルラジエーター設備費用算出シート'!$N$13,IF(AU216="C",'１０.パネルラジエーター設備費用算出シート'!$G$23,IF(AU216="D",'１０.パネルラジエーター設備費用算出シート'!$N$23,IF(AU216="E",'１０.パネルラジエーター設備費用算出シート'!$G$33,IF(AU216="F",'１０.パネルラジエーター設備費用算出シート'!$N$33,IF(AU216="G",'１０.パネルラジエーター設備費用算出シート'!$G$43,IF(AU216="H",'１０.パネルラジエーター設備費用算出シート'!$N$43,IF(AU216="I",'１０.パネルラジエーター設備費用算出シート'!$G$54,'１０.パネルラジエーター設備費用算出シート'!$N$54))))))))))</f>
        <v/>
      </c>
      <c r="AW216" s="74"/>
      <c r="AX216" s="64"/>
      <c r="AY216" s="627"/>
      <c r="AZ216" s="74"/>
      <c r="BA216" s="32"/>
      <c r="BB216" s="32"/>
      <c r="BC216" s="32"/>
      <c r="BD216" s="32"/>
      <c r="BE216" s="32"/>
      <c r="BF216" s="32"/>
      <c r="BG216" s="32"/>
      <c r="BH216" s="32"/>
      <c r="BI216" s="32"/>
      <c r="BJ216" s="32"/>
      <c r="BK216" s="32"/>
      <c r="BL216" s="32"/>
    </row>
    <row r="217" spans="1:64" s="33" customFormat="1">
      <c r="A217" s="76"/>
      <c r="B217" s="57">
        <v>205</v>
      </c>
      <c r="C217" s="87"/>
      <c r="D217" s="58"/>
      <c r="E217" s="77"/>
      <c r="F217" s="620"/>
      <c r="G217" s="620"/>
      <c r="H217" s="61"/>
      <c r="I217" s="62"/>
      <c r="J217" s="61"/>
      <c r="K217" s="622" t="str">
        <f t="shared" si="9"/>
        <v/>
      </c>
      <c r="L217" s="622" t="str">
        <f>IF($G217="","",IF(OR('２.全体概要'!$C$15=1,'２.全体概要'!$C$15=2),INDEX($BG$15,MATCH($G217,$BF$15,-1)),IF('２.全体概要'!$C$15=3,INDEX($BG$14,MATCH($G217,$BF$14,-1)),INDEX($BG$13,MATCH($G217,$BF$13,-1)))))</f>
        <v/>
      </c>
      <c r="M217" s="622" t="str">
        <f t="shared" si="10"/>
        <v/>
      </c>
      <c r="N217" s="623">
        <f t="shared" si="11"/>
        <v>0</v>
      </c>
      <c r="O217" s="74"/>
      <c r="P217" s="61"/>
      <c r="Q217" s="56"/>
      <c r="R217" s="72"/>
      <c r="S217" s="56"/>
      <c r="T217" s="56"/>
      <c r="U217" s="74"/>
      <c r="V217" s="61"/>
      <c r="W217" s="56"/>
      <c r="X217" s="72"/>
      <c r="Y217" s="56"/>
      <c r="Z217" s="56"/>
      <c r="AA217" s="74"/>
      <c r="AB217" s="61"/>
      <c r="AC217" s="74"/>
      <c r="AD217" s="61"/>
      <c r="AE217" s="74"/>
      <c r="AF217" s="61"/>
      <c r="AG217" s="74"/>
      <c r="AH217" s="61"/>
      <c r="AI217" s="74"/>
      <c r="AJ217" s="61"/>
      <c r="AK217" s="74"/>
      <c r="AL217" s="64"/>
      <c r="AM217" s="74"/>
      <c r="AN217" s="64"/>
      <c r="AO217" s="74"/>
      <c r="AP217" s="66"/>
      <c r="AQ217" s="74"/>
      <c r="AR217" s="61"/>
      <c r="AS217" s="275"/>
      <c r="AT217" s="74"/>
      <c r="AU217" s="61"/>
      <c r="AV217" s="626" t="str">
        <f>IF(AU217="","",IF(AU217="A",'１０.パネルラジエーター設備費用算出シート'!$G$13,IF(AU217="B",'１０.パネルラジエーター設備費用算出シート'!$N$13,IF(AU217="C",'１０.パネルラジエーター設備費用算出シート'!$G$23,IF(AU217="D",'１０.パネルラジエーター設備費用算出シート'!$N$23,IF(AU217="E",'１０.パネルラジエーター設備費用算出シート'!$G$33,IF(AU217="F",'１０.パネルラジエーター設備費用算出シート'!$N$33,IF(AU217="G",'１０.パネルラジエーター設備費用算出シート'!$G$43,IF(AU217="H",'１０.パネルラジエーター設備費用算出シート'!$N$43,IF(AU217="I",'１０.パネルラジエーター設備費用算出シート'!$G$54,'１０.パネルラジエーター設備費用算出シート'!$N$54))))))))))</f>
        <v/>
      </c>
      <c r="AW217" s="74"/>
      <c r="AX217" s="64"/>
      <c r="AY217" s="627"/>
      <c r="AZ217" s="74"/>
      <c r="BA217" s="32"/>
      <c r="BB217" s="32"/>
      <c r="BC217" s="32"/>
      <c r="BD217" s="32"/>
      <c r="BE217" s="32"/>
      <c r="BF217" s="32"/>
      <c r="BG217" s="32"/>
      <c r="BH217" s="32"/>
      <c r="BI217" s="32"/>
      <c r="BJ217" s="32"/>
      <c r="BK217" s="32"/>
      <c r="BL217" s="32"/>
    </row>
    <row r="218" spans="1:64" s="33" customFormat="1">
      <c r="A218" s="76"/>
      <c r="B218" s="57">
        <v>206</v>
      </c>
      <c r="C218" s="87"/>
      <c r="D218" s="58"/>
      <c r="E218" s="77"/>
      <c r="F218" s="620"/>
      <c r="G218" s="620"/>
      <c r="H218" s="61"/>
      <c r="I218" s="62"/>
      <c r="J218" s="61"/>
      <c r="K218" s="622" t="str">
        <f t="shared" si="9"/>
        <v/>
      </c>
      <c r="L218" s="622" t="str">
        <f>IF($G218="","",IF(OR('２.全体概要'!$C$15=1,'２.全体概要'!$C$15=2),INDEX($BG$15,MATCH($G218,$BF$15,-1)),IF('２.全体概要'!$C$15=3,INDEX($BG$14,MATCH($G218,$BF$14,-1)),INDEX($BG$13,MATCH($G218,$BF$13,-1)))))</f>
        <v/>
      </c>
      <c r="M218" s="622" t="str">
        <f t="shared" si="10"/>
        <v/>
      </c>
      <c r="N218" s="623">
        <f t="shared" si="11"/>
        <v>0</v>
      </c>
      <c r="O218" s="74"/>
      <c r="P218" s="61"/>
      <c r="Q218" s="56"/>
      <c r="R218" s="72"/>
      <c r="S218" s="56"/>
      <c r="T218" s="56"/>
      <c r="U218" s="74"/>
      <c r="V218" s="61"/>
      <c r="W218" s="56"/>
      <c r="X218" s="72"/>
      <c r="Y218" s="56"/>
      <c r="Z218" s="56"/>
      <c r="AA218" s="74"/>
      <c r="AB218" s="61"/>
      <c r="AC218" s="74"/>
      <c r="AD218" s="61"/>
      <c r="AE218" s="74"/>
      <c r="AF218" s="61"/>
      <c r="AG218" s="74"/>
      <c r="AH218" s="61"/>
      <c r="AI218" s="74"/>
      <c r="AJ218" s="61"/>
      <c r="AK218" s="74"/>
      <c r="AL218" s="64"/>
      <c r="AM218" s="74"/>
      <c r="AN218" s="64"/>
      <c r="AO218" s="74"/>
      <c r="AP218" s="66"/>
      <c r="AQ218" s="74"/>
      <c r="AR218" s="61"/>
      <c r="AS218" s="275"/>
      <c r="AT218" s="74"/>
      <c r="AU218" s="61"/>
      <c r="AV218" s="626" t="str">
        <f>IF(AU218="","",IF(AU218="A",'１０.パネルラジエーター設備費用算出シート'!$G$13,IF(AU218="B",'１０.パネルラジエーター設備費用算出シート'!$N$13,IF(AU218="C",'１０.パネルラジエーター設備費用算出シート'!$G$23,IF(AU218="D",'１０.パネルラジエーター設備費用算出シート'!$N$23,IF(AU218="E",'１０.パネルラジエーター設備費用算出シート'!$G$33,IF(AU218="F",'１０.パネルラジエーター設備費用算出シート'!$N$33,IF(AU218="G",'１０.パネルラジエーター設備費用算出シート'!$G$43,IF(AU218="H",'１０.パネルラジエーター設備費用算出シート'!$N$43,IF(AU218="I",'１０.パネルラジエーター設備費用算出シート'!$G$54,'１０.パネルラジエーター設備費用算出シート'!$N$54))))))))))</f>
        <v/>
      </c>
      <c r="AW218" s="74"/>
      <c r="AX218" s="64"/>
      <c r="AY218" s="627"/>
      <c r="AZ218" s="74"/>
      <c r="BA218" s="32"/>
      <c r="BB218" s="32"/>
      <c r="BC218" s="32"/>
      <c r="BD218" s="32"/>
      <c r="BE218" s="32"/>
      <c r="BF218" s="32"/>
      <c r="BG218" s="32"/>
      <c r="BH218" s="32"/>
      <c r="BI218" s="32"/>
      <c r="BJ218" s="32"/>
      <c r="BK218" s="32"/>
      <c r="BL218" s="32"/>
    </row>
    <row r="219" spans="1:64" s="33" customFormat="1">
      <c r="A219" s="76"/>
      <c r="B219" s="57">
        <v>207</v>
      </c>
      <c r="C219" s="87"/>
      <c r="D219" s="58"/>
      <c r="E219" s="77"/>
      <c r="F219" s="620"/>
      <c r="G219" s="620"/>
      <c r="H219" s="61"/>
      <c r="I219" s="62"/>
      <c r="J219" s="61"/>
      <c r="K219" s="622" t="str">
        <f t="shared" si="9"/>
        <v/>
      </c>
      <c r="L219" s="622" t="str">
        <f>IF($G219="","",IF(OR('２.全体概要'!$C$15=1,'２.全体概要'!$C$15=2),INDEX($BG$15,MATCH($G219,$BF$15,-1)),IF('２.全体概要'!$C$15=3,INDEX($BG$14,MATCH($G219,$BF$14,-1)),INDEX($BG$13,MATCH($G219,$BF$13,-1)))))</f>
        <v/>
      </c>
      <c r="M219" s="622" t="str">
        <f t="shared" si="10"/>
        <v/>
      </c>
      <c r="N219" s="623">
        <f t="shared" si="11"/>
        <v>0</v>
      </c>
      <c r="O219" s="74"/>
      <c r="P219" s="61"/>
      <c r="Q219" s="56"/>
      <c r="R219" s="72"/>
      <c r="S219" s="56"/>
      <c r="T219" s="56"/>
      <c r="U219" s="74"/>
      <c r="V219" s="61"/>
      <c r="W219" s="56"/>
      <c r="X219" s="72"/>
      <c r="Y219" s="56"/>
      <c r="Z219" s="56"/>
      <c r="AA219" s="74"/>
      <c r="AB219" s="61"/>
      <c r="AC219" s="74"/>
      <c r="AD219" s="61"/>
      <c r="AE219" s="74"/>
      <c r="AF219" s="61"/>
      <c r="AG219" s="74"/>
      <c r="AH219" s="61"/>
      <c r="AI219" s="74"/>
      <c r="AJ219" s="61"/>
      <c r="AK219" s="74"/>
      <c r="AL219" s="64"/>
      <c r="AM219" s="74"/>
      <c r="AN219" s="64"/>
      <c r="AO219" s="74"/>
      <c r="AP219" s="66"/>
      <c r="AQ219" s="74"/>
      <c r="AR219" s="61"/>
      <c r="AS219" s="275"/>
      <c r="AT219" s="74"/>
      <c r="AU219" s="61"/>
      <c r="AV219" s="626" t="str">
        <f>IF(AU219="","",IF(AU219="A",'１０.パネルラジエーター設備費用算出シート'!$G$13,IF(AU219="B",'１０.パネルラジエーター設備費用算出シート'!$N$13,IF(AU219="C",'１０.パネルラジエーター設備費用算出シート'!$G$23,IF(AU219="D",'１０.パネルラジエーター設備費用算出シート'!$N$23,IF(AU219="E",'１０.パネルラジエーター設備費用算出シート'!$G$33,IF(AU219="F",'１０.パネルラジエーター設備費用算出シート'!$N$33,IF(AU219="G",'１０.パネルラジエーター設備費用算出シート'!$G$43,IF(AU219="H",'１０.パネルラジエーター設備費用算出シート'!$N$43,IF(AU219="I",'１０.パネルラジエーター設備費用算出シート'!$G$54,'１０.パネルラジエーター設備費用算出シート'!$N$54))))))))))</f>
        <v/>
      </c>
      <c r="AW219" s="74"/>
      <c r="AX219" s="64"/>
      <c r="AY219" s="627"/>
      <c r="AZ219" s="74"/>
      <c r="BA219" s="32"/>
      <c r="BB219" s="32"/>
      <c r="BC219" s="32"/>
      <c r="BD219" s="32"/>
      <c r="BE219" s="32"/>
      <c r="BF219" s="32"/>
      <c r="BG219" s="32"/>
      <c r="BH219" s="32"/>
      <c r="BI219" s="32"/>
      <c r="BJ219" s="32"/>
      <c r="BK219" s="32"/>
      <c r="BL219" s="32"/>
    </row>
    <row r="220" spans="1:64" s="33" customFormat="1">
      <c r="A220" s="76"/>
      <c r="B220" s="57">
        <v>208</v>
      </c>
      <c r="C220" s="87"/>
      <c r="D220" s="58"/>
      <c r="E220" s="77"/>
      <c r="F220" s="620"/>
      <c r="G220" s="620"/>
      <c r="H220" s="61"/>
      <c r="I220" s="62"/>
      <c r="J220" s="61"/>
      <c r="K220" s="622" t="str">
        <f t="shared" si="9"/>
        <v/>
      </c>
      <c r="L220" s="622" t="str">
        <f>IF($G220="","",IF(OR('２.全体概要'!$C$15=1,'２.全体概要'!$C$15=2),INDEX($BG$15,MATCH($G220,$BF$15,-1)),IF('２.全体概要'!$C$15=3,INDEX($BG$14,MATCH($G220,$BF$14,-1)),INDEX($BG$13,MATCH($G220,$BF$13,-1)))))</f>
        <v/>
      </c>
      <c r="M220" s="622" t="str">
        <f t="shared" si="10"/>
        <v/>
      </c>
      <c r="N220" s="623">
        <f t="shared" si="11"/>
        <v>0</v>
      </c>
      <c r="O220" s="74"/>
      <c r="P220" s="61"/>
      <c r="Q220" s="56"/>
      <c r="R220" s="72"/>
      <c r="S220" s="56"/>
      <c r="T220" s="56"/>
      <c r="U220" s="74"/>
      <c r="V220" s="61"/>
      <c r="W220" s="56"/>
      <c r="X220" s="72"/>
      <c r="Y220" s="56"/>
      <c r="Z220" s="56"/>
      <c r="AA220" s="74"/>
      <c r="AB220" s="61"/>
      <c r="AC220" s="74"/>
      <c r="AD220" s="61"/>
      <c r="AE220" s="74"/>
      <c r="AF220" s="61"/>
      <c r="AG220" s="74"/>
      <c r="AH220" s="61"/>
      <c r="AI220" s="74"/>
      <c r="AJ220" s="61"/>
      <c r="AK220" s="74"/>
      <c r="AL220" s="64"/>
      <c r="AM220" s="74"/>
      <c r="AN220" s="64"/>
      <c r="AO220" s="74"/>
      <c r="AP220" s="66"/>
      <c r="AQ220" s="74"/>
      <c r="AR220" s="61"/>
      <c r="AS220" s="275"/>
      <c r="AT220" s="74"/>
      <c r="AU220" s="61"/>
      <c r="AV220" s="626" t="str">
        <f>IF(AU220="","",IF(AU220="A",'１０.パネルラジエーター設備費用算出シート'!$G$13,IF(AU220="B",'１０.パネルラジエーター設備費用算出シート'!$N$13,IF(AU220="C",'１０.パネルラジエーター設備費用算出シート'!$G$23,IF(AU220="D",'１０.パネルラジエーター設備費用算出シート'!$N$23,IF(AU220="E",'１０.パネルラジエーター設備費用算出シート'!$G$33,IF(AU220="F",'１０.パネルラジエーター設備費用算出シート'!$N$33,IF(AU220="G",'１０.パネルラジエーター設備費用算出シート'!$G$43,IF(AU220="H",'１０.パネルラジエーター設備費用算出シート'!$N$43,IF(AU220="I",'１０.パネルラジエーター設備費用算出シート'!$G$54,'１０.パネルラジエーター設備費用算出シート'!$N$54))))))))))</f>
        <v/>
      </c>
      <c r="AW220" s="74"/>
      <c r="AX220" s="64"/>
      <c r="AY220" s="627"/>
      <c r="AZ220" s="74"/>
      <c r="BA220" s="32"/>
      <c r="BB220" s="32"/>
      <c r="BC220" s="32"/>
      <c r="BD220" s="32"/>
      <c r="BE220" s="32"/>
      <c r="BF220" s="32"/>
      <c r="BG220" s="32"/>
      <c r="BH220" s="32"/>
      <c r="BI220" s="32"/>
      <c r="BJ220" s="32"/>
      <c r="BK220" s="32"/>
      <c r="BL220" s="32"/>
    </row>
    <row r="221" spans="1:64" s="33" customFormat="1">
      <c r="A221" s="76"/>
      <c r="B221" s="57">
        <v>209</v>
      </c>
      <c r="C221" s="87"/>
      <c r="D221" s="58"/>
      <c r="E221" s="77"/>
      <c r="F221" s="620"/>
      <c r="G221" s="620"/>
      <c r="H221" s="61"/>
      <c r="I221" s="62"/>
      <c r="J221" s="61"/>
      <c r="K221" s="622" t="str">
        <f t="shared" si="9"/>
        <v/>
      </c>
      <c r="L221" s="622" t="str">
        <f>IF($G221="","",IF(OR('２.全体概要'!$C$15=1,'２.全体概要'!$C$15=2),INDEX($BG$15,MATCH($G221,$BF$15,-1)),IF('２.全体概要'!$C$15=3,INDEX($BG$14,MATCH($G221,$BF$14,-1)),INDEX($BG$13,MATCH($G221,$BF$13,-1)))))</f>
        <v/>
      </c>
      <c r="M221" s="622" t="str">
        <f t="shared" si="10"/>
        <v/>
      </c>
      <c r="N221" s="623">
        <f t="shared" si="11"/>
        <v>0</v>
      </c>
      <c r="O221" s="74"/>
      <c r="P221" s="61"/>
      <c r="Q221" s="56"/>
      <c r="R221" s="72"/>
      <c r="S221" s="56"/>
      <c r="T221" s="56"/>
      <c r="U221" s="74"/>
      <c r="V221" s="61"/>
      <c r="W221" s="56"/>
      <c r="X221" s="72"/>
      <c r="Y221" s="56"/>
      <c r="Z221" s="56"/>
      <c r="AA221" s="74"/>
      <c r="AB221" s="61"/>
      <c r="AC221" s="74"/>
      <c r="AD221" s="61"/>
      <c r="AE221" s="74"/>
      <c r="AF221" s="61"/>
      <c r="AG221" s="74"/>
      <c r="AH221" s="61"/>
      <c r="AI221" s="74"/>
      <c r="AJ221" s="61"/>
      <c r="AK221" s="74"/>
      <c r="AL221" s="64"/>
      <c r="AM221" s="74"/>
      <c r="AN221" s="64"/>
      <c r="AO221" s="74"/>
      <c r="AP221" s="66"/>
      <c r="AQ221" s="74"/>
      <c r="AR221" s="61"/>
      <c r="AS221" s="275"/>
      <c r="AT221" s="74"/>
      <c r="AU221" s="61"/>
      <c r="AV221" s="626" t="str">
        <f>IF(AU221="","",IF(AU221="A",'１０.パネルラジエーター設備費用算出シート'!$G$13,IF(AU221="B",'１０.パネルラジエーター設備費用算出シート'!$N$13,IF(AU221="C",'１０.パネルラジエーター設備費用算出シート'!$G$23,IF(AU221="D",'１０.パネルラジエーター設備費用算出シート'!$N$23,IF(AU221="E",'１０.パネルラジエーター設備費用算出シート'!$G$33,IF(AU221="F",'１０.パネルラジエーター設備費用算出シート'!$N$33,IF(AU221="G",'１０.パネルラジエーター設備費用算出シート'!$G$43,IF(AU221="H",'１０.パネルラジエーター設備費用算出シート'!$N$43,IF(AU221="I",'１０.パネルラジエーター設備費用算出シート'!$G$54,'１０.パネルラジエーター設備費用算出シート'!$N$54))))))))))</f>
        <v/>
      </c>
      <c r="AW221" s="74"/>
      <c r="AX221" s="64"/>
      <c r="AY221" s="627"/>
      <c r="AZ221" s="74"/>
      <c r="BA221" s="32"/>
      <c r="BB221" s="32"/>
      <c r="BC221" s="32"/>
      <c r="BD221" s="32"/>
      <c r="BE221" s="32"/>
      <c r="BF221" s="32"/>
      <c r="BG221" s="32"/>
      <c r="BH221" s="32"/>
      <c r="BI221" s="32"/>
      <c r="BJ221" s="32"/>
      <c r="BK221" s="32"/>
      <c r="BL221" s="32"/>
    </row>
    <row r="222" spans="1:64" s="33" customFormat="1">
      <c r="A222" s="76"/>
      <c r="B222" s="57">
        <v>210</v>
      </c>
      <c r="C222" s="87"/>
      <c r="D222" s="58"/>
      <c r="E222" s="77"/>
      <c r="F222" s="620"/>
      <c r="G222" s="620"/>
      <c r="H222" s="61"/>
      <c r="I222" s="62"/>
      <c r="J222" s="61"/>
      <c r="K222" s="622" t="str">
        <f t="shared" si="9"/>
        <v/>
      </c>
      <c r="L222" s="622" t="str">
        <f>IF($G222="","",IF(OR('２.全体概要'!$C$15=1,'２.全体概要'!$C$15=2),INDEX($BG$15,MATCH($G222,$BF$15,-1)),IF('２.全体概要'!$C$15=3,INDEX($BG$14,MATCH($G222,$BF$14,-1)),INDEX($BG$13,MATCH($G222,$BF$13,-1)))))</f>
        <v/>
      </c>
      <c r="M222" s="622" t="str">
        <f t="shared" si="10"/>
        <v/>
      </c>
      <c r="N222" s="623">
        <f t="shared" si="11"/>
        <v>0</v>
      </c>
      <c r="O222" s="74"/>
      <c r="P222" s="61"/>
      <c r="Q222" s="56"/>
      <c r="R222" s="72"/>
      <c r="S222" s="56"/>
      <c r="T222" s="56"/>
      <c r="U222" s="74"/>
      <c r="V222" s="61"/>
      <c r="W222" s="56"/>
      <c r="X222" s="72"/>
      <c r="Y222" s="56"/>
      <c r="Z222" s="56"/>
      <c r="AA222" s="74"/>
      <c r="AB222" s="61"/>
      <c r="AC222" s="74"/>
      <c r="AD222" s="61"/>
      <c r="AE222" s="74"/>
      <c r="AF222" s="61"/>
      <c r="AG222" s="74"/>
      <c r="AH222" s="61"/>
      <c r="AI222" s="74"/>
      <c r="AJ222" s="61"/>
      <c r="AK222" s="74"/>
      <c r="AL222" s="64"/>
      <c r="AM222" s="74"/>
      <c r="AN222" s="64"/>
      <c r="AO222" s="74"/>
      <c r="AP222" s="66"/>
      <c r="AQ222" s="74"/>
      <c r="AR222" s="61"/>
      <c r="AS222" s="275"/>
      <c r="AT222" s="74"/>
      <c r="AU222" s="61"/>
      <c r="AV222" s="626" t="str">
        <f>IF(AU222="","",IF(AU222="A",'１０.パネルラジエーター設備費用算出シート'!$G$13,IF(AU222="B",'１０.パネルラジエーター設備費用算出シート'!$N$13,IF(AU222="C",'１０.パネルラジエーター設備費用算出シート'!$G$23,IF(AU222="D",'１０.パネルラジエーター設備費用算出シート'!$N$23,IF(AU222="E",'１０.パネルラジエーター設備費用算出シート'!$G$33,IF(AU222="F",'１０.パネルラジエーター設備費用算出シート'!$N$33,IF(AU222="G",'１０.パネルラジエーター設備費用算出シート'!$G$43,IF(AU222="H",'１０.パネルラジエーター設備費用算出シート'!$N$43,IF(AU222="I",'１０.パネルラジエーター設備費用算出シート'!$G$54,'１０.パネルラジエーター設備費用算出シート'!$N$54))))))))))</f>
        <v/>
      </c>
      <c r="AW222" s="74"/>
      <c r="AX222" s="64"/>
      <c r="AY222" s="627"/>
      <c r="AZ222" s="74"/>
      <c r="BA222" s="32"/>
      <c r="BB222" s="32"/>
      <c r="BC222" s="32"/>
      <c r="BD222" s="32"/>
      <c r="BE222" s="32"/>
      <c r="BF222" s="32"/>
      <c r="BG222" s="32"/>
      <c r="BH222" s="32"/>
      <c r="BI222" s="32"/>
      <c r="BJ222" s="32"/>
      <c r="BK222" s="32"/>
      <c r="BL222" s="32"/>
    </row>
    <row r="223" spans="1:64" s="33" customFormat="1">
      <c r="A223" s="76"/>
      <c r="B223" s="57">
        <v>211</v>
      </c>
      <c r="C223" s="87"/>
      <c r="D223" s="58"/>
      <c r="E223" s="77"/>
      <c r="F223" s="620"/>
      <c r="G223" s="620"/>
      <c r="H223" s="61"/>
      <c r="I223" s="62"/>
      <c r="J223" s="61"/>
      <c r="K223" s="622" t="str">
        <f t="shared" si="9"/>
        <v/>
      </c>
      <c r="L223" s="622" t="str">
        <f>IF($G223="","",IF(OR('２.全体概要'!$C$15=1,'２.全体概要'!$C$15=2),INDEX($BG$15,MATCH($G223,$BF$15,-1)),IF('２.全体概要'!$C$15=3,INDEX($BG$14,MATCH($G223,$BF$14,-1)),INDEX($BG$13,MATCH($G223,$BF$13,-1)))))</f>
        <v/>
      </c>
      <c r="M223" s="622" t="str">
        <f t="shared" si="10"/>
        <v/>
      </c>
      <c r="N223" s="623">
        <f t="shared" si="11"/>
        <v>0</v>
      </c>
      <c r="O223" s="74"/>
      <c r="P223" s="61"/>
      <c r="Q223" s="56"/>
      <c r="R223" s="72"/>
      <c r="S223" s="56"/>
      <c r="T223" s="56"/>
      <c r="U223" s="74"/>
      <c r="V223" s="61"/>
      <c r="W223" s="56"/>
      <c r="X223" s="72"/>
      <c r="Y223" s="56"/>
      <c r="Z223" s="56"/>
      <c r="AA223" s="74"/>
      <c r="AB223" s="61"/>
      <c r="AC223" s="74"/>
      <c r="AD223" s="61"/>
      <c r="AE223" s="74"/>
      <c r="AF223" s="61"/>
      <c r="AG223" s="74"/>
      <c r="AH223" s="61"/>
      <c r="AI223" s="74"/>
      <c r="AJ223" s="61"/>
      <c r="AK223" s="74"/>
      <c r="AL223" s="64"/>
      <c r="AM223" s="74"/>
      <c r="AN223" s="64"/>
      <c r="AO223" s="74"/>
      <c r="AP223" s="66"/>
      <c r="AQ223" s="74"/>
      <c r="AR223" s="61"/>
      <c r="AS223" s="275"/>
      <c r="AT223" s="74"/>
      <c r="AU223" s="61"/>
      <c r="AV223" s="626" t="str">
        <f>IF(AU223="","",IF(AU223="A",'１０.パネルラジエーター設備費用算出シート'!$G$13,IF(AU223="B",'１０.パネルラジエーター設備費用算出シート'!$N$13,IF(AU223="C",'１０.パネルラジエーター設備費用算出シート'!$G$23,IF(AU223="D",'１０.パネルラジエーター設備費用算出シート'!$N$23,IF(AU223="E",'１０.パネルラジエーター設備費用算出シート'!$G$33,IF(AU223="F",'１０.パネルラジエーター設備費用算出シート'!$N$33,IF(AU223="G",'１０.パネルラジエーター設備費用算出シート'!$G$43,IF(AU223="H",'１０.パネルラジエーター設備費用算出シート'!$N$43,IF(AU223="I",'１０.パネルラジエーター設備費用算出シート'!$G$54,'１０.パネルラジエーター設備費用算出シート'!$N$54))))))))))</f>
        <v/>
      </c>
      <c r="AW223" s="74"/>
      <c r="AX223" s="64"/>
      <c r="AY223" s="627"/>
      <c r="AZ223" s="74"/>
      <c r="BA223" s="32"/>
      <c r="BB223" s="32"/>
      <c r="BC223" s="32"/>
      <c r="BD223" s="32"/>
      <c r="BE223" s="32"/>
      <c r="BF223" s="32"/>
      <c r="BG223" s="32"/>
      <c r="BH223" s="32"/>
      <c r="BI223" s="32"/>
      <c r="BJ223" s="32"/>
      <c r="BK223" s="32"/>
      <c r="BL223" s="32"/>
    </row>
    <row r="224" spans="1:64" s="33" customFormat="1">
      <c r="A224" s="76"/>
      <c r="B224" s="57">
        <v>212</v>
      </c>
      <c r="C224" s="87"/>
      <c r="D224" s="58"/>
      <c r="E224" s="77"/>
      <c r="F224" s="620"/>
      <c r="G224" s="620"/>
      <c r="H224" s="61"/>
      <c r="I224" s="62"/>
      <c r="J224" s="61"/>
      <c r="K224" s="622" t="str">
        <f t="shared" si="9"/>
        <v/>
      </c>
      <c r="L224" s="622" t="str">
        <f>IF($G224="","",IF(OR('２.全体概要'!$C$15=1,'２.全体概要'!$C$15=2),INDEX($BG$15,MATCH($G224,$BF$15,-1)),IF('２.全体概要'!$C$15=3,INDEX($BG$14,MATCH($G224,$BF$14,-1)),INDEX($BG$13,MATCH($G224,$BF$13,-1)))))</f>
        <v/>
      </c>
      <c r="M224" s="622" t="str">
        <f t="shared" si="10"/>
        <v/>
      </c>
      <c r="N224" s="623">
        <f t="shared" si="11"/>
        <v>0</v>
      </c>
      <c r="O224" s="74"/>
      <c r="P224" s="61"/>
      <c r="Q224" s="56"/>
      <c r="R224" s="72"/>
      <c r="S224" s="56"/>
      <c r="T224" s="56"/>
      <c r="U224" s="74"/>
      <c r="V224" s="61"/>
      <c r="W224" s="56"/>
      <c r="X224" s="72"/>
      <c r="Y224" s="56"/>
      <c r="Z224" s="56"/>
      <c r="AA224" s="74"/>
      <c r="AB224" s="61"/>
      <c r="AC224" s="74"/>
      <c r="AD224" s="61"/>
      <c r="AE224" s="74"/>
      <c r="AF224" s="61"/>
      <c r="AG224" s="74"/>
      <c r="AH224" s="61"/>
      <c r="AI224" s="74"/>
      <c r="AJ224" s="61"/>
      <c r="AK224" s="74"/>
      <c r="AL224" s="64"/>
      <c r="AM224" s="74"/>
      <c r="AN224" s="64"/>
      <c r="AO224" s="74"/>
      <c r="AP224" s="66"/>
      <c r="AQ224" s="74"/>
      <c r="AR224" s="61"/>
      <c r="AS224" s="275"/>
      <c r="AT224" s="74"/>
      <c r="AU224" s="61"/>
      <c r="AV224" s="626" t="str">
        <f>IF(AU224="","",IF(AU224="A",'１０.パネルラジエーター設備費用算出シート'!$G$13,IF(AU224="B",'１０.パネルラジエーター設備費用算出シート'!$N$13,IF(AU224="C",'１０.パネルラジエーター設備費用算出シート'!$G$23,IF(AU224="D",'１０.パネルラジエーター設備費用算出シート'!$N$23,IF(AU224="E",'１０.パネルラジエーター設備費用算出シート'!$G$33,IF(AU224="F",'１０.パネルラジエーター設備費用算出シート'!$N$33,IF(AU224="G",'１０.パネルラジエーター設備費用算出シート'!$G$43,IF(AU224="H",'１０.パネルラジエーター設備費用算出シート'!$N$43,IF(AU224="I",'１０.パネルラジエーター設備費用算出シート'!$G$54,'１０.パネルラジエーター設備費用算出シート'!$N$54))))))))))</f>
        <v/>
      </c>
      <c r="AW224" s="74"/>
      <c r="AX224" s="64"/>
      <c r="AY224" s="627"/>
      <c r="AZ224" s="74"/>
      <c r="BA224" s="32"/>
      <c r="BB224" s="32"/>
      <c r="BC224" s="32"/>
      <c r="BD224" s="32"/>
      <c r="BE224" s="32"/>
      <c r="BF224" s="32"/>
      <c r="BG224" s="32"/>
      <c r="BH224" s="32"/>
      <c r="BI224" s="32"/>
      <c r="BJ224" s="32"/>
      <c r="BK224" s="32"/>
      <c r="BL224" s="32"/>
    </row>
    <row r="225" spans="1:64" s="33" customFormat="1">
      <c r="A225" s="76"/>
      <c r="B225" s="57">
        <v>213</v>
      </c>
      <c r="C225" s="87"/>
      <c r="D225" s="58"/>
      <c r="E225" s="77"/>
      <c r="F225" s="620"/>
      <c r="G225" s="620"/>
      <c r="H225" s="61"/>
      <c r="I225" s="62"/>
      <c r="J225" s="61"/>
      <c r="K225" s="622" t="str">
        <f t="shared" si="9"/>
        <v/>
      </c>
      <c r="L225" s="622" t="str">
        <f>IF($G225="","",IF(OR('２.全体概要'!$C$15=1,'２.全体概要'!$C$15=2),INDEX($BG$15,MATCH($G225,$BF$15,-1)),IF('２.全体概要'!$C$15=3,INDEX($BG$14,MATCH($G225,$BF$14,-1)),INDEX($BG$13,MATCH($G225,$BF$13,-1)))))</f>
        <v/>
      </c>
      <c r="M225" s="622" t="str">
        <f t="shared" si="10"/>
        <v/>
      </c>
      <c r="N225" s="623">
        <f t="shared" si="11"/>
        <v>0</v>
      </c>
      <c r="O225" s="74"/>
      <c r="P225" s="61"/>
      <c r="Q225" s="56"/>
      <c r="R225" s="72"/>
      <c r="S225" s="56"/>
      <c r="T225" s="56"/>
      <c r="U225" s="74"/>
      <c r="V225" s="61"/>
      <c r="W225" s="56"/>
      <c r="X225" s="72"/>
      <c r="Y225" s="56"/>
      <c r="Z225" s="56"/>
      <c r="AA225" s="74"/>
      <c r="AB225" s="61"/>
      <c r="AC225" s="74"/>
      <c r="AD225" s="61"/>
      <c r="AE225" s="74"/>
      <c r="AF225" s="61"/>
      <c r="AG225" s="74"/>
      <c r="AH225" s="61"/>
      <c r="AI225" s="74"/>
      <c r="AJ225" s="61"/>
      <c r="AK225" s="74"/>
      <c r="AL225" s="64"/>
      <c r="AM225" s="74"/>
      <c r="AN225" s="64"/>
      <c r="AO225" s="74"/>
      <c r="AP225" s="66"/>
      <c r="AQ225" s="74"/>
      <c r="AR225" s="61"/>
      <c r="AS225" s="275"/>
      <c r="AT225" s="74"/>
      <c r="AU225" s="61"/>
      <c r="AV225" s="626" t="str">
        <f>IF(AU225="","",IF(AU225="A",'１０.パネルラジエーター設備費用算出シート'!$G$13,IF(AU225="B",'１０.パネルラジエーター設備費用算出シート'!$N$13,IF(AU225="C",'１０.パネルラジエーター設備費用算出シート'!$G$23,IF(AU225="D",'１０.パネルラジエーター設備費用算出シート'!$N$23,IF(AU225="E",'１０.パネルラジエーター設備費用算出シート'!$G$33,IF(AU225="F",'１０.パネルラジエーター設備費用算出シート'!$N$33,IF(AU225="G",'１０.パネルラジエーター設備費用算出シート'!$G$43,IF(AU225="H",'１０.パネルラジエーター設備費用算出シート'!$N$43,IF(AU225="I",'１０.パネルラジエーター設備費用算出シート'!$G$54,'１０.パネルラジエーター設備費用算出シート'!$N$54))))))))))</f>
        <v/>
      </c>
      <c r="AW225" s="74"/>
      <c r="AX225" s="64"/>
      <c r="AY225" s="627"/>
      <c r="AZ225" s="74"/>
      <c r="BA225" s="32"/>
      <c r="BB225" s="32"/>
      <c r="BC225" s="32"/>
      <c r="BD225" s="32"/>
      <c r="BE225" s="32"/>
      <c r="BF225" s="32"/>
      <c r="BG225" s="32"/>
      <c r="BH225" s="32"/>
      <c r="BI225" s="32"/>
      <c r="BJ225" s="32"/>
      <c r="BK225" s="32"/>
      <c r="BL225" s="32"/>
    </row>
    <row r="226" spans="1:64" s="33" customFormat="1">
      <c r="A226" s="76"/>
      <c r="B226" s="57">
        <v>214</v>
      </c>
      <c r="C226" s="87"/>
      <c r="D226" s="58"/>
      <c r="E226" s="77"/>
      <c r="F226" s="620"/>
      <c r="G226" s="620"/>
      <c r="H226" s="61"/>
      <c r="I226" s="62"/>
      <c r="J226" s="61"/>
      <c r="K226" s="622" t="str">
        <f t="shared" si="9"/>
        <v/>
      </c>
      <c r="L226" s="622" t="str">
        <f>IF($G226="","",IF(OR('２.全体概要'!$C$15=1,'２.全体概要'!$C$15=2),INDEX($BG$15,MATCH($G226,$BF$15,-1)),IF('２.全体概要'!$C$15=3,INDEX($BG$14,MATCH($G226,$BF$14,-1)),INDEX($BG$13,MATCH($G226,$BF$13,-1)))))</f>
        <v/>
      </c>
      <c r="M226" s="622" t="str">
        <f t="shared" si="10"/>
        <v/>
      </c>
      <c r="N226" s="623">
        <f t="shared" si="11"/>
        <v>0</v>
      </c>
      <c r="O226" s="74"/>
      <c r="P226" s="61"/>
      <c r="Q226" s="56"/>
      <c r="R226" s="72"/>
      <c r="S226" s="56"/>
      <c r="T226" s="56"/>
      <c r="U226" s="74"/>
      <c r="V226" s="61"/>
      <c r="W226" s="56"/>
      <c r="X226" s="72"/>
      <c r="Y226" s="56"/>
      <c r="Z226" s="56"/>
      <c r="AA226" s="74"/>
      <c r="AB226" s="61"/>
      <c r="AC226" s="74"/>
      <c r="AD226" s="61"/>
      <c r="AE226" s="74"/>
      <c r="AF226" s="61"/>
      <c r="AG226" s="74"/>
      <c r="AH226" s="61"/>
      <c r="AI226" s="74"/>
      <c r="AJ226" s="61"/>
      <c r="AK226" s="74"/>
      <c r="AL226" s="64"/>
      <c r="AM226" s="74"/>
      <c r="AN226" s="64"/>
      <c r="AO226" s="74"/>
      <c r="AP226" s="66"/>
      <c r="AQ226" s="74"/>
      <c r="AR226" s="61"/>
      <c r="AS226" s="275"/>
      <c r="AT226" s="74"/>
      <c r="AU226" s="61"/>
      <c r="AV226" s="626" t="str">
        <f>IF(AU226="","",IF(AU226="A",'１０.パネルラジエーター設備費用算出シート'!$G$13,IF(AU226="B",'１０.パネルラジエーター設備費用算出シート'!$N$13,IF(AU226="C",'１０.パネルラジエーター設備費用算出シート'!$G$23,IF(AU226="D",'１０.パネルラジエーター設備費用算出シート'!$N$23,IF(AU226="E",'１０.パネルラジエーター設備費用算出シート'!$G$33,IF(AU226="F",'１０.パネルラジエーター設備費用算出シート'!$N$33,IF(AU226="G",'１０.パネルラジエーター設備費用算出シート'!$G$43,IF(AU226="H",'１０.パネルラジエーター設備費用算出シート'!$N$43,IF(AU226="I",'１０.パネルラジエーター設備費用算出シート'!$G$54,'１０.パネルラジエーター設備費用算出シート'!$N$54))))))))))</f>
        <v/>
      </c>
      <c r="AW226" s="74"/>
      <c r="AX226" s="64"/>
      <c r="AY226" s="627"/>
      <c r="AZ226" s="74"/>
      <c r="BA226" s="32"/>
      <c r="BB226" s="32"/>
      <c r="BC226" s="32"/>
      <c r="BD226" s="32"/>
      <c r="BE226" s="32"/>
      <c r="BF226" s="32"/>
      <c r="BG226" s="32"/>
      <c r="BH226" s="32"/>
      <c r="BI226" s="32"/>
      <c r="BJ226" s="32"/>
      <c r="BK226" s="32"/>
      <c r="BL226" s="32"/>
    </row>
    <row r="227" spans="1:64" s="33" customFormat="1">
      <c r="A227" s="76"/>
      <c r="B227" s="57">
        <v>215</v>
      </c>
      <c r="C227" s="87"/>
      <c r="D227" s="58"/>
      <c r="E227" s="77"/>
      <c r="F227" s="620"/>
      <c r="G227" s="620"/>
      <c r="H227" s="61"/>
      <c r="I227" s="62"/>
      <c r="J227" s="61"/>
      <c r="K227" s="622" t="str">
        <f t="shared" si="9"/>
        <v/>
      </c>
      <c r="L227" s="622" t="str">
        <f>IF($G227="","",IF(OR('２.全体概要'!$C$15=1,'２.全体概要'!$C$15=2),INDEX($BG$15,MATCH($G227,$BF$15,-1)),IF('２.全体概要'!$C$15=3,INDEX($BG$14,MATCH($G227,$BF$14,-1)),INDEX($BG$13,MATCH($G227,$BF$13,-1)))))</f>
        <v/>
      </c>
      <c r="M227" s="622" t="str">
        <f t="shared" si="10"/>
        <v/>
      </c>
      <c r="N227" s="623">
        <f t="shared" si="11"/>
        <v>0</v>
      </c>
      <c r="O227" s="74"/>
      <c r="P227" s="61"/>
      <c r="Q227" s="56"/>
      <c r="R227" s="72"/>
      <c r="S227" s="56"/>
      <c r="T227" s="56"/>
      <c r="U227" s="74"/>
      <c r="V227" s="61"/>
      <c r="W227" s="56"/>
      <c r="X227" s="72"/>
      <c r="Y227" s="56"/>
      <c r="Z227" s="56"/>
      <c r="AA227" s="74"/>
      <c r="AB227" s="61"/>
      <c r="AC227" s="74"/>
      <c r="AD227" s="61"/>
      <c r="AE227" s="74"/>
      <c r="AF227" s="61"/>
      <c r="AG227" s="74"/>
      <c r="AH227" s="61"/>
      <c r="AI227" s="74"/>
      <c r="AJ227" s="61"/>
      <c r="AK227" s="74"/>
      <c r="AL227" s="64"/>
      <c r="AM227" s="74"/>
      <c r="AN227" s="64"/>
      <c r="AO227" s="74"/>
      <c r="AP227" s="66"/>
      <c r="AQ227" s="74"/>
      <c r="AR227" s="61"/>
      <c r="AS227" s="275"/>
      <c r="AT227" s="74"/>
      <c r="AU227" s="61"/>
      <c r="AV227" s="626" t="str">
        <f>IF(AU227="","",IF(AU227="A",'１０.パネルラジエーター設備費用算出シート'!$G$13,IF(AU227="B",'１０.パネルラジエーター設備費用算出シート'!$N$13,IF(AU227="C",'１０.パネルラジエーター設備費用算出シート'!$G$23,IF(AU227="D",'１０.パネルラジエーター設備費用算出シート'!$N$23,IF(AU227="E",'１０.パネルラジエーター設備費用算出シート'!$G$33,IF(AU227="F",'１０.パネルラジエーター設備費用算出シート'!$N$33,IF(AU227="G",'１０.パネルラジエーター設備費用算出シート'!$G$43,IF(AU227="H",'１０.パネルラジエーター設備費用算出シート'!$N$43,IF(AU227="I",'１０.パネルラジエーター設備費用算出シート'!$G$54,'１０.パネルラジエーター設備費用算出シート'!$N$54))))))))))</f>
        <v/>
      </c>
      <c r="AW227" s="74"/>
      <c r="AX227" s="64"/>
      <c r="AY227" s="627"/>
      <c r="AZ227" s="74"/>
      <c r="BA227" s="32"/>
      <c r="BB227" s="32"/>
      <c r="BC227" s="32"/>
      <c r="BD227" s="32"/>
      <c r="BE227" s="32"/>
      <c r="BF227" s="32"/>
      <c r="BG227" s="32"/>
      <c r="BH227" s="32"/>
      <c r="BI227" s="32"/>
      <c r="BJ227" s="32"/>
      <c r="BK227" s="32"/>
      <c r="BL227" s="32"/>
    </row>
    <row r="228" spans="1:64" s="33" customFormat="1">
      <c r="A228" s="76"/>
      <c r="B228" s="57">
        <v>216</v>
      </c>
      <c r="C228" s="87"/>
      <c r="D228" s="58"/>
      <c r="E228" s="77"/>
      <c r="F228" s="620"/>
      <c r="G228" s="620"/>
      <c r="H228" s="61"/>
      <c r="I228" s="62"/>
      <c r="J228" s="61"/>
      <c r="K228" s="622" t="str">
        <f t="shared" si="9"/>
        <v/>
      </c>
      <c r="L228" s="622" t="str">
        <f>IF($G228="","",IF(OR('２.全体概要'!$C$15=1,'２.全体概要'!$C$15=2),INDEX($BG$15,MATCH($G228,$BF$15,-1)),IF('２.全体概要'!$C$15=3,INDEX($BG$14,MATCH($G228,$BF$14,-1)),INDEX($BG$13,MATCH($G228,$BF$13,-1)))))</f>
        <v/>
      </c>
      <c r="M228" s="622" t="str">
        <f t="shared" si="10"/>
        <v/>
      </c>
      <c r="N228" s="623">
        <f t="shared" si="11"/>
        <v>0</v>
      </c>
      <c r="O228" s="74"/>
      <c r="P228" s="61"/>
      <c r="Q228" s="56"/>
      <c r="R228" s="72"/>
      <c r="S228" s="56"/>
      <c r="T228" s="56"/>
      <c r="U228" s="74"/>
      <c r="V228" s="61"/>
      <c r="W228" s="56"/>
      <c r="X228" s="72"/>
      <c r="Y228" s="56"/>
      <c r="Z228" s="56"/>
      <c r="AA228" s="74"/>
      <c r="AB228" s="61"/>
      <c r="AC228" s="74"/>
      <c r="AD228" s="61"/>
      <c r="AE228" s="74"/>
      <c r="AF228" s="61"/>
      <c r="AG228" s="74"/>
      <c r="AH228" s="61"/>
      <c r="AI228" s="74"/>
      <c r="AJ228" s="61"/>
      <c r="AK228" s="74"/>
      <c r="AL228" s="64"/>
      <c r="AM228" s="74"/>
      <c r="AN228" s="64"/>
      <c r="AO228" s="74"/>
      <c r="AP228" s="66"/>
      <c r="AQ228" s="74"/>
      <c r="AR228" s="61"/>
      <c r="AS228" s="275"/>
      <c r="AT228" s="74"/>
      <c r="AU228" s="61"/>
      <c r="AV228" s="626" t="str">
        <f>IF(AU228="","",IF(AU228="A",'１０.パネルラジエーター設備費用算出シート'!$G$13,IF(AU228="B",'１０.パネルラジエーター設備費用算出シート'!$N$13,IF(AU228="C",'１０.パネルラジエーター設備費用算出シート'!$G$23,IF(AU228="D",'１０.パネルラジエーター設備費用算出シート'!$N$23,IF(AU228="E",'１０.パネルラジエーター設備費用算出シート'!$G$33,IF(AU228="F",'１０.パネルラジエーター設備費用算出シート'!$N$33,IF(AU228="G",'１０.パネルラジエーター設備費用算出シート'!$G$43,IF(AU228="H",'１０.パネルラジエーター設備費用算出シート'!$N$43,IF(AU228="I",'１０.パネルラジエーター設備費用算出シート'!$G$54,'１０.パネルラジエーター設備費用算出シート'!$N$54))))))))))</f>
        <v/>
      </c>
      <c r="AW228" s="74"/>
      <c r="AX228" s="64"/>
      <c r="AY228" s="627"/>
      <c r="AZ228" s="74"/>
      <c r="BA228" s="32"/>
      <c r="BB228" s="32"/>
      <c r="BC228" s="32"/>
      <c r="BD228" s="32"/>
      <c r="BE228" s="32"/>
      <c r="BF228" s="32"/>
      <c r="BG228" s="32"/>
      <c r="BH228" s="32"/>
      <c r="BI228" s="32"/>
      <c r="BJ228" s="32"/>
      <c r="BK228" s="32"/>
      <c r="BL228" s="32"/>
    </row>
    <row r="229" spans="1:64" s="33" customFormat="1">
      <c r="A229" s="76"/>
      <c r="B229" s="57">
        <v>217</v>
      </c>
      <c r="C229" s="87"/>
      <c r="D229" s="58"/>
      <c r="E229" s="77"/>
      <c r="F229" s="620"/>
      <c r="G229" s="620"/>
      <c r="H229" s="61"/>
      <c r="I229" s="62"/>
      <c r="J229" s="61"/>
      <c r="K229" s="622" t="str">
        <f t="shared" si="9"/>
        <v/>
      </c>
      <c r="L229" s="622" t="str">
        <f>IF($G229="","",IF(OR('２.全体概要'!$C$15=1,'２.全体概要'!$C$15=2),INDEX($BG$15,MATCH($G229,$BF$15,-1)),IF('２.全体概要'!$C$15=3,INDEX($BG$14,MATCH($G229,$BF$14,-1)),INDEX($BG$13,MATCH($G229,$BF$13,-1)))))</f>
        <v/>
      </c>
      <c r="M229" s="622" t="str">
        <f t="shared" si="10"/>
        <v/>
      </c>
      <c r="N229" s="623">
        <f t="shared" si="11"/>
        <v>0</v>
      </c>
      <c r="O229" s="74"/>
      <c r="P229" s="61"/>
      <c r="Q229" s="56"/>
      <c r="R229" s="72"/>
      <c r="S229" s="56"/>
      <c r="T229" s="56"/>
      <c r="U229" s="74"/>
      <c r="V229" s="61"/>
      <c r="W229" s="56"/>
      <c r="X229" s="72"/>
      <c r="Y229" s="56"/>
      <c r="Z229" s="56"/>
      <c r="AA229" s="74"/>
      <c r="AB229" s="61"/>
      <c r="AC229" s="74"/>
      <c r="AD229" s="61"/>
      <c r="AE229" s="74"/>
      <c r="AF229" s="61"/>
      <c r="AG229" s="74"/>
      <c r="AH229" s="61"/>
      <c r="AI229" s="74"/>
      <c r="AJ229" s="61"/>
      <c r="AK229" s="74"/>
      <c r="AL229" s="64"/>
      <c r="AM229" s="74"/>
      <c r="AN229" s="64"/>
      <c r="AO229" s="74"/>
      <c r="AP229" s="66"/>
      <c r="AQ229" s="74"/>
      <c r="AR229" s="61"/>
      <c r="AS229" s="275"/>
      <c r="AT229" s="74"/>
      <c r="AU229" s="61"/>
      <c r="AV229" s="626" t="str">
        <f>IF(AU229="","",IF(AU229="A",'１０.パネルラジエーター設備費用算出シート'!$G$13,IF(AU229="B",'１０.パネルラジエーター設備費用算出シート'!$N$13,IF(AU229="C",'１０.パネルラジエーター設備費用算出シート'!$G$23,IF(AU229="D",'１０.パネルラジエーター設備費用算出シート'!$N$23,IF(AU229="E",'１０.パネルラジエーター設備費用算出シート'!$G$33,IF(AU229="F",'１０.パネルラジエーター設備費用算出シート'!$N$33,IF(AU229="G",'１０.パネルラジエーター設備費用算出シート'!$G$43,IF(AU229="H",'１０.パネルラジエーター設備費用算出シート'!$N$43,IF(AU229="I",'１０.パネルラジエーター設備費用算出シート'!$G$54,'１０.パネルラジエーター設備費用算出シート'!$N$54))))))))))</f>
        <v/>
      </c>
      <c r="AW229" s="74"/>
      <c r="AX229" s="64"/>
      <c r="AY229" s="627"/>
      <c r="AZ229" s="74"/>
      <c r="BA229" s="32"/>
      <c r="BB229" s="32"/>
      <c r="BC229" s="32"/>
      <c r="BD229" s="32"/>
      <c r="BE229" s="32"/>
      <c r="BF229" s="32"/>
      <c r="BG229" s="32"/>
      <c r="BH229" s="32"/>
      <c r="BI229" s="32"/>
      <c r="BJ229" s="32"/>
      <c r="BK229" s="32"/>
      <c r="BL229" s="32"/>
    </row>
    <row r="230" spans="1:64" s="33" customFormat="1">
      <c r="A230" s="76"/>
      <c r="B230" s="57">
        <v>218</v>
      </c>
      <c r="C230" s="87"/>
      <c r="D230" s="58"/>
      <c r="E230" s="77"/>
      <c r="F230" s="620"/>
      <c r="G230" s="620"/>
      <c r="H230" s="61"/>
      <c r="I230" s="62"/>
      <c r="J230" s="61"/>
      <c r="K230" s="622" t="str">
        <f t="shared" si="9"/>
        <v/>
      </c>
      <c r="L230" s="622" t="str">
        <f>IF($G230="","",IF(OR('２.全体概要'!$C$15=1,'２.全体概要'!$C$15=2),INDEX($BG$15,MATCH($G230,$BF$15,-1)),IF('２.全体概要'!$C$15=3,INDEX($BG$14,MATCH($G230,$BF$14,-1)),INDEX($BG$13,MATCH($G230,$BF$13,-1)))))</f>
        <v/>
      </c>
      <c r="M230" s="622" t="str">
        <f t="shared" si="10"/>
        <v/>
      </c>
      <c r="N230" s="623">
        <f t="shared" si="11"/>
        <v>0</v>
      </c>
      <c r="O230" s="74"/>
      <c r="P230" s="61"/>
      <c r="Q230" s="56"/>
      <c r="R230" s="72"/>
      <c r="S230" s="56"/>
      <c r="T230" s="56"/>
      <c r="U230" s="74"/>
      <c r="V230" s="61"/>
      <c r="W230" s="56"/>
      <c r="X230" s="72"/>
      <c r="Y230" s="56"/>
      <c r="Z230" s="56"/>
      <c r="AA230" s="74"/>
      <c r="AB230" s="61"/>
      <c r="AC230" s="74"/>
      <c r="AD230" s="61"/>
      <c r="AE230" s="74"/>
      <c r="AF230" s="61"/>
      <c r="AG230" s="74"/>
      <c r="AH230" s="61"/>
      <c r="AI230" s="74"/>
      <c r="AJ230" s="61"/>
      <c r="AK230" s="74"/>
      <c r="AL230" s="64"/>
      <c r="AM230" s="74"/>
      <c r="AN230" s="64"/>
      <c r="AO230" s="74"/>
      <c r="AP230" s="66"/>
      <c r="AQ230" s="74"/>
      <c r="AR230" s="61"/>
      <c r="AS230" s="275"/>
      <c r="AT230" s="74"/>
      <c r="AU230" s="61"/>
      <c r="AV230" s="626" t="str">
        <f>IF(AU230="","",IF(AU230="A",'１０.パネルラジエーター設備費用算出シート'!$G$13,IF(AU230="B",'１０.パネルラジエーター設備費用算出シート'!$N$13,IF(AU230="C",'１０.パネルラジエーター設備費用算出シート'!$G$23,IF(AU230="D",'１０.パネルラジエーター設備費用算出シート'!$N$23,IF(AU230="E",'１０.パネルラジエーター設備費用算出シート'!$G$33,IF(AU230="F",'１０.パネルラジエーター設備費用算出シート'!$N$33,IF(AU230="G",'１０.パネルラジエーター設備費用算出シート'!$G$43,IF(AU230="H",'１０.パネルラジエーター設備費用算出シート'!$N$43,IF(AU230="I",'１０.パネルラジエーター設備費用算出シート'!$G$54,'１０.パネルラジエーター設備費用算出シート'!$N$54))))))))))</f>
        <v/>
      </c>
      <c r="AW230" s="74"/>
      <c r="AX230" s="64"/>
      <c r="AY230" s="627"/>
      <c r="AZ230" s="74"/>
      <c r="BA230" s="32"/>
      <c r="BB230" s="32"/>
      <c r="BC230" s="32"/>
      <c r="BD230" s="32"/>
      <c r="BE230" s="32"/>
      <c r="BF230" s="32"/>
      <c r="BG230" s="32"/>
      <c r="BH230" s="32"/>
      <c r="BI230" s="32"/>
      <c r="BJ230" s="32"/>
      <c r="BK230" s="32"/>
      <c r="BL230" s="32"/>
    </row>
    <row r="231" spans="1:64" s="33" customFormat="1">
      <c r="A231" s="76"/>
      <c r="B231" s="57">
        <v>219</v>
      </c>
      <c r="C231" s="87"/>
      <c r="D231" s="58"/>
      <c r="E231" s="77"/>
      <c r="F231" s="620"/>
      <c r="G231" s="620"/>
      <c r="H231" s="61"/>
      <c r="I231" s="62"/>
      <c r="J231" s="61"/>
      <c r="K231" s="622" t="str">
        <f t="shared" si="9"/>
        <v/>
      </c>
      <c r="L231" s="622" t="str">
        <f>IF($G231="","",IF(OR('２.全体概要'!$C$15=1,'２.全体概要'!$C$15=2),INDEX($BG$15,MATCH($G231,$BF$15,-1)),IF('２.全体概要'!$C$15=3,INDEX($BG$14,MATCH($G231,$BF$14,-1)),INDEX($BG$13,MATCH($G231,$BF$13,-1)))))</f>
        <v/>
      </c>
      <c r="M231" s="622" t="str">
        <f t="shared" si="10"/>
        <v/>
      </c>
      <c r="N231" s="623">
        <f t="shared" si="11"/>
        <v>0</v>
      </c>
      <c r="O231" s="74"/>
      <c r="P231" s="61"/>
      <c r="Q231" s="56"/>
      <c r="R231" s="72"/>
      <c r="S231" s="56"/>
      <c r="T231" s="56"/>
      <c r="U231" s="74"/>
      <c r="V231" s="61"/>
      <c r="W231" s="56"/>
      <c r="X231" s="72"/>
      <c r="Y231" s="56"/>
      <c r="Z231" s="56"/>
      <c r="AA231" s="74"/>
      <c r="AB231" s="61"/>
      <c r="AC231" s="74"/>
      <c r="AD231" s="61"/>
      <c r="AE231" s="74"/>
      <c r="AF231" s="61"/>
      <c r="AG231" s="74"/>
      <c r="AH231" s="61"/>
      <c r="AI231" s="74"/>
      <c r="AJ231" s="61"/>
      <c r="AK231" s="74"/>
      <c r="AL231" s="64"/>
      <c r="AM231" s="74"/>
      <c r="AN231" s="64"/>
      <c r="AO231" s="74"/>
      <c r="AP231" s="66"/>
      <c r="AQ231" s="74"/>
      <c r="AR231" s="61"/>
      <c r="AS231" s="275"/>
      <c r="AT231" s="74"/>
      <c r="AU231" s="61"/>
      <c r="AV231" s="626" t="str">
        <f>IF(AU231="","",IF(AU231="A",'１０.パネルラジエーター設備費用算出シート'!$G$13,IF(AU231="B",'１０.パネルラジエーター設備費用算出シート'!$N$13,IF(AU231="C",'１０.パネルラジエーター設備費用算出シート'!$G$23,IF(AU231="D",'１０.パネルラジエーター設備費用算出シート'!$N$23,IF(AU231="E",'１０.パネルラジエーター設備費用算出シート'!$G$33,IF(AU231="F",'１０.パネルラジエーター設備費用算出シート'!$N$33,IF(AU231="G",'１０.パネルラジエーター設備費用算出シート'!$G$43,IF(AU231="H",'１０.パネルラジエーター設備費用算出シート'!$N$43,IF(AU231="I",'１０.パネルラジエーター設備費用算出シート'!$G$54,'１０.パネルラジエーター設備費用算出シート'!$N$54))))))))))</f>
        <v/>
      </c>
      <c r="AW231" s="74"/>
      <c r="AX231" s="64"/>
      <c r="AY231" s="627"/>
      <c r="AZ231" s="74"/>
      <c r="BA231" s="32"/>
      <c r="BB231" s="32"/>
      <c r="BC231" s="32"/>
      <c r="BD231" s="32"/>
      <c r="BE231" s="32"/>
      <c r="BF231" s="32"/>
      <c r="BG231" s="32"/>
      <c r="BH231" s="32"/>
      <c r="BI231" s="32"/>
      <c r="BJ231" s="32"/>
      <c r="BK231" s="32"/>
      <c r="BL231" s="32"/>
    </row>
    <row r="232" spans="1:64" s="33" customFormat="1">
      <c r="A232" s="76"/>
      <c r="B232" s="57">
        <v>220</v>
      </c>
      <c r="C232" s="87"/>
      <c r="D232" s="58"/>
      <c r="E232" s="77"/>
      <c r="F232" s="620"/>
      <c r="G232" s="620"/>
      <c r="H232" s="61"/>
      <c r="I232" s="62"/>
      <c r="J232" s="61"/>
      <c r="K232" s="622" t="str">
        <f t="shared" si="9"/>
        <v/>
      </c>
      <c r="L232" s="622" t="str">
        <f>IF($G232="","",IF(OR('２.全体概要'!$C$15=1,'２.全体概要'!$C$15=2),INDEX($BG$15,MATCH($G232,$BF$15,-1)),IF('２.全体概要'!$C$15=3,INDEX($BG$14,MATCH($G232,$BF$14,-1)),INDEX($BG$13,MATCH($G232,$BF$13,-1)))))</f>
        <v/>
      </c>
      <c r="M232" s="622" t="str">
        <f t="shared" si="10"/>
        <v/>
      </c>
      <c r="N232" s="623">
        <f t="shared" si="11"/>
        <v>0</v>
      </c>
      <c r="O232" s="74"/>
      <c r="P232" s="61"/>
      <c r="Q232" s="56"/>
      <c r="R232" s="72"/>
      <c r="S232" s="56"/>
      <c r="T232" s="56"/>
      <c r="U232" s="74"/>
      <c r="V232" s="61"/>
      <c r="W232" s="56"/>
      <c r="X232" s="72"/>
      <c r="Y232" s="56"/>
      <c r="Z232" s="56"/>
      <c r="AA232" s="74"/>
      <c r="AB232" s="61"/>
      <c r="AC232" s="74"/>
      <c r="AD232" s="61"/>
      <c r="AE232" s="74"/>
      <c r="AF232" s="61"/>
      <c r="AG232" s="74"/>
      <c r="AH232" s="61"/>
      <c r="AI232" s="74"/>
      <c r="AJ232" s="61"/>
      <c r="AK232" s="74"/>
      <c r="AL232" s="64"/>
      <c r="AM232" s="74"/>
      <c r="AN232" s="64"/>
      <c r="AO232" s="74"/>
      <c r="AP232" s="66"/>
      <c r="AQ232" s="74"/>
      <c r="AR232" s="61"/>
      <c r="AS232" s="275"/>
      <c r="AT232" s="74"/>
      <c r="AU232" s="61"/>
      <c r="AV232" s="626" t="str">
        <f>IF(AU232="","",IF(AU232="A",'１０.パネルラジエーター設備費用算出シート'!$G$13,IF(AU232="B",'１０.パネルラジエーター設備費用算出シート'!$N$13,IF(AU232="C",'１０.パネルラジエーター設備費用算出シート'!$G$23,IF(AU232="D",'１０.パネルラジエーター設備費用算出シート'!$N$23,IF(AU232="E",'１０.パネルラジエーター設備費用算出シート'!$G$33,IF(AU232="F",'１０.パネルラジエーター設備費用算出シート'!$N$33,IF(AU232="G",'１０.パネルラジエーター設備費用算出シート'!$G$43,IF(AU232="H",'１０.パネルラジエーター設備費用算出シート'!$N$43,IF(AU232="I",'１０.パネルラジエーター設備費用算出シート'!$G$54,'１０.パネルラジエーター設備費用算出シート'!$N$54))))))))))</f>
        <v/>
      </c>
      <c r="AW232" s="74"/>
      <c r="AX232" s="64"/>
      <c r="AY232" s="627"/>
      <c r="AZ232" s="74"/>
      <c r="BA232" s="32"/>
      <c r="BB232" s="32"/>
      <c r="BC232" s="32"/>
      <c r="BD232" s="32"/>
      <c r="BE232" s="32"/>
      <c r="BF232" s="32"/>
      <c r="BG232" s="32"/>
      <c r="BH232" s="32"/>
      <c r="BI232" s="32"/>
      <c r="BJ232" s="32"/>
      <c r="BK232" s="32"/>
      <c r="BL232" s="32"/>
    </row>
    <row r="233" spans="1:64" s="33" customFormat="1">
      <c r="A233" s="76"/>
      <c r="B233" s="57">
        <v>221</v>
      </c>
      <c r="C233" s="87"/>
      <c r="D233" s="58"/>
      <c r="E233" s="77"/>
      <c r="F233" s="620"/>
      <c r="G233" s="620"/>
      <c r="H233" s="61"/>
      <c r="I233" s="62"/>
      <c r="J233" s="61"/>
      <c r="K233" s="622" t="str">
        <f t="shared" si="9"/>
        <v/>
      </c>
      <c r="L233" s="622" t="str">
        <f>IF($G233="","",IF(OR('２.全体概要'!$C$15=1,'２.全体概要'!$C$15=2),INDEX($BG$15,MATCH($G233,$BF$15,-1)),IF('２.全体概要'!$C$15=3,INDEX($BG$14,MATCH($G233,$BF$14,-1)),INDEX($BG$13,MATCH($G233,$BF$13,-1)))))</f>
        <v/>
      </c>
      <c r="M233" s="622" t="str">
        <f t="shared" si="10"/>
        <v/>
      </c>
      <c r="N233" s="623">
        <f t="shared" si="11"/>
        <v>0</v>
      </c>
      <c r="O233" s="74"/>
      <c r="P233" s="61"/>
      <c r="Q233" s="56"/>
      <c r="R233" s="72"/>
      <c r="S233" s="56"/>
      <c r="T233" s="56"/>
      <c r="U233" s="74"/>
      <c r="V233" s="61"/>
      <c r="W233" s="56"/>
      <c r="X233" s="72"/>
      <c r="Y233" s="56"/>
      <c r="Z233" s="56"/>
      <c r="AA233" s="74"/>
      <c r="AB233" s="61"/>
      <c r="AC233" s="74"/>
      <c r="AD233" s="61"/>
      <c r="AE233" s="74"/>
      <c r="AF233" s="61"/>
      <c r="AG233" s="74"/>
      <c r="AH233" s="61"/>
      <c r="AI233" s="74"/>
      <c r="AJ233" s="61"/>
      <c r="AK233" s="74"/>
      <c r="AL233" s="64"/>
      <c r="AM233" s="74"/>
      <c r="AN233" s="64"/>
      <c r="AO233" s="74"/>
      <c r="AP233" s="66"/>
      <c r="AQ233" s="74"/>
      <c r="AR233" s="61"/>
      <c r="AS233" s="275"/>
      <c r="AT233" s="74"/>
      <c r="AU233" s="61"/>
      <c r="AV233" s="626" t="str">
        <f>IF(AU233="","",IF(AU233="A",'１０.パネルラジエーター設備費用算出シート'!$G$13,IF(AU233="B",'１０.パネルラジエーター設備費用算出シート'!$N$13,IF(AU233="C",'１０.パネルラジエーター設備費用算出シート'!$G$23,IF(AU233="D",'１０.パネルラジエーター設備費用算出シート'!$N$23,IF(AU233="E",'１０.パネルラジエーター設備費用算出シート'!$G$33,IF(AU233="F",'１０.パネルラジエーター設備費用算出シート'!$N$33,IF(AU233="G",'１０.パネルラジエーター設備費用算出シート'!$G$43,IF(AU233="H",'１０.パネルラジエーター設備費用算出シート'!$N$43,IF(AU233="I",'１０.パネルラジエーター設備費用算出シート'!$G$54,'１０.パネルラジエーター設備費用算出シート'!$N$54))))))))))</f>
        <v/>
      </c>
      <c r="AW233" s="74"/>
      <c r="AX233" s="64"/>
      <c r="AY233" s="627"/>
      <c r="AZ233" s="74"/>
      <c r="BA233" s="32"/>
      <c r="BB233" s="32"/>
      <c r="BC233" s="32"/>
      <c r="BD233" s="32"/>
      <c r="BE233" s="32"/>
      <c r="BF233" s="32"/>
      <c r="BG233" s="32"/>
      <c r="BH233" s="32"/>
      <c r="BI233" s="32"/>
      <c r="BJ233" s="32"/>
      <c r="BK233" s="32"/>
      <c r="BL233" s="32"/>
    </row>
    <row r="234" spans="1:64" s="33" customFormat="1">
      <c r="A234" s="76"/>
      <c r="B234" s="57">
        <v>222</v>
      </c>
      <c r="C234" s="87"/>
      <c r="D234" s="58"/>
      <c r="E234" s="77"/>
      <c r="F234" s="620"/>
      <c r="G234" s="620"/>
      <c r="H234" s="61"/>
      <c r="I234" s="62"/>
      <c r="J234" s="61"/>
      <c r="K234" s="622" t="str">
        <f t="shared" si="9"/>
        <v/>
      </c>
      <c r="L234" s="622" t="str">
        <f>IF($G234="","",IF(OR('２.全体概要'!$C$15=1,'２.全体概要'!$C$15=2),INDEX($BG$15,MATCH($G234,$BF$15,-1)),IF('２.全体概要'!$C$15=3,INDEX($BG$14,MATCH($G234,$BF$14,-1)),INDEX($BG$13,MATCH($G234,$BF$13,-1)))))</f>
        <v/>
      </c>
      <c r="M234" s="622" t="str">
        <f t="shared" si="10"/>
        <v/>
      </c>
      <c r="N234" s="623">
        <f t="shared" si="11"/>
        <v>0</v>
      </c>
      <c r="O234" s="74"/>
      <c r="P234" s="61"/>
      <c r="Q234" s="56"/>
      <c r="R234" s="72"/>
      <c r="S234" s="56"/>
      <c r="T234" s="56"/>
      <c r="U234" s="74"/>
      <c r="V234" s="61"/>
      <c r="W234" s="56"/>
      <c r="X234" s="72"/>
      <c r="Y234" s="56"/>
      <c r="Z234" s="56"/>
      <c r="AA234" s="74"/>
      <c r="AB234" s="61"/>
      <c r="AC234" s="74"/>
      <c r="AD234" s="61"/>
      <c r="AE234" s="74"/>
      <c r="AF234" s="61"/>
      <c r="AG234" s="74"/>
      <c r="AH234" s="61"/>
      <c r="AI234" s="74"/>
      <c r="AJ234" s="61"/>
      <c r="AK234" s="74"/>
      <c r="AL234" s="64"/>
      <c r="AM234" s="74"/>
      <c r="AN234" s="64"/>
      <c r="AO234" s="74"/>
      <c r="AP234" s="66"/>
      <c r="AQ234" s="74"/>
      <c r="AR234" s="61"/>
      <c r="AS234" s="275"/>
      <c r="AT234" s="74"/>
      <c r="AU234" s="61"/>
      <c r="AV234" s="626" t="str">
        <f>IF(AU234="","",IF(AU234="A",'１０.パネルラジエーター設備費用算出シート'!$G$13,IF(AU234="B",'１０.パネルラジエーター設備費用算出シート'!$N$13,IF(AU234="C",'１０.パネルラジエーター設備費用算出シート'!$G$23,IF(AU234="D",'１０.パネルラジエーター設備費用算出シート'!$N$23,IF(AU234="E",'１０.パネルラジエーター設備費用算出シート'!$G$33,IF(AU234="F",'１０.パネルラジエーター設備費用算出シート'!$N$33,IF(AU234="G",'１０.パネルラジエーター設備費用算出シート'!$G$43,IF(AU234="H",'１０.パネルラジエーター設備費用算出シート'!$N$43,IF(AU234="I",'１０.パネルラジエーター設備費用算出シート'!$G$54,'１０.パネルラジエーター設備費用算出シート'!$N$54))))))))))</f>
        <v/>
      </c>
      <c r="AW234" s="74"/>
      <c r="AX234" s="64"/>
      <c r="AY234" s="627"/>
      <c r="AZ234" s="74"/>
      <c r="BA234" s="32"/>
      <c r="BB234" s="32"/>
      <c r="BC234" s="32"/>
      <c r="BD234" s="32"/>
      <c r="BE234" s="32"/>
      <c r="BF234" s="32"/>
      <c r="BG234" s="32"/>
      <c r="BH234" s="32"/>
      <c r="BI234" s="32"/>
      <c r="BJ234" s="32"/>
      <c r="BK234" s="32"/>
      <c r="BL234" s="32"/>
    </row>
    <row r="235" spans="1:64" s="33" customFormat="1">
      <c r="A235" s="76"/>
      <c r="B235" s="57">
        <v>223</v>
      </c>
      <c r="C235" s="87"/>
      <c r="D235" s="58"/>
      <c r="E235" s="77"/>
      <c r="F235" s="620"/>
      <c r="G235" s="620"/>
      <c r="H235" s="61"/>
      <c r="I235" s="62"/>
      <c r="J235" s="61"/>
      <c r="K235" s="622" t="str">
        <f t="shared" si="9"/>
        <v/>
      </c>
      <c r="L235" s="622" t="str">
        <f>IF($G235="","",IF(OR('２.全体概要'!$C$15=1,'２.全体概要'!$C$15=2),INDEX($BG$15,MATCH($G235,$BF$15,-1)),IF('２.全体概要'!$C$15=3,INDEX($BG$14,MATCH($G235,$BF$14,-1)),INDEX($BG$13,MATCH($G235,$BF$13,-1)))))</f>
        <v/>
      </c>
      <c r="M235" s="622" t="str">
        <f t="shared" si="10"/>
        <v/>
      </c>
      <c r="N235" s="623">
        <f t="shared" si="11"/>
        <v>0</v>
      </c>
      <c r="O235" s="74"/>
      <c r="P235" s="61"/>
      <c r="Q235" s="56"/>
      <c r="R235" s="72"/>
      <c r="S235" s="56"/>
      <c r="T235" s="56"/>
      <c r="U235" s="74"/>
      <c r="V235" s="61"/>
      <c r="W235" s="56"/>
      <c r="X235" s="72"/>
      <c r="Y235" s="56"/>
      <c r="Z235" s="56"/>
      <c r="AA235" s="74"/>
      <c r="AB235" s="61"/>
      <c r="AC235" s="74"/>
      <c r="AD235" s="61"/>
      <c r="AE235" s="74"/>
      <c r="AF235" s="61"/>
      <c r="AG235" s="74"/>
      <c r="AH235" s="61"/>
      <c r="AI235" s="74"/>
      <c r="AJ235" s="61"/>
      <c r="AK235" s="74"/>
      <c r="AL235" s="64"/>
      <c r="AM235" s="74"/>
      <c r="AN235" s="64"/>
      <c r="AO235" s="74"/>
      <c r="AP235" s="66"/>
      <c r="AQ235" s="74"/>
      <c r="AR235" s="61"/>
      <c r="AS235" s="275"/>
      <c r="AT235" s="74"/>
      <c r="AU235" s="61"/>
      <c r="AV235" s="626" t="str">
        <f>IF(AU235="","",IF(AU235="A",'１０.パネルラジエーター設備費用算出シート'!$G$13,IF(AU235="B",'１０.パネルラジエーター設備費用算出シート'!$N$13,IF(AU235="C",'１０.パネルラジエーター設備費用算出シート'!$G$23,IF(AU235="D",'１０.パネルラジエーター設備費用算出シート'!$N$23,IF(AU235="E",'１０.パネルラジエーター設備費用算出シート'!$G$33,IF(AU235="F",'１０.パネルラジエーター設備費用算出シート'!$N$33,IF(AU235="G",'１０.パネルラジエーター設備費用算出シート'!$G$43,IF(AU235="H",'１０.パネルラジエーター設備費用算出シート'!$N$43,IF(AU235="I",'１０.パネルラジエーター設備費用算出シート'!$G$54,'１０.パネルラジエーター設備費用算出シート'!$N$54))))))))))</f>
        <v/>
      </c>
      <c r="AW235" s="74"/>
      <c r="AX235" s="64"/>
      <c r="AY235" s="627"/>
      <c r="AZ235" s="74"/>
      <c r="BA235" s="32"/>
      <c r="BB235" s="32"/>
      <c r="BC235" s="32"/>
      <c r="BD235" s="32"/>
      <c r="BE235" s="32"/>
      <c r="BF235" s="32"/>
      <c r="BG235" s="32"/>
      <c r="BH235" s="32"/>
      <c r="BI235" s="32"/>
      <c r="BJ235" s="32"/>
      <c r="BK235" s="32"/>
      <c r="BL235" s="32"/>
    </row>
    <row r="236" spans="1:64" s="33" customFormat="1">
      <c r="A236" s="76"/>
      <c r="B236" s="57">
        <v>224</v>
      </c>
      <c r="C236" s="87"/>
      <c r="D236" s="58"/>
      <c r="E236" s="77"/>
      <c r="F236" s="620"/>
      <c r="G236" s="620"/>
      <c r="H236" s="61"/>
      <c r="I236" s="62"/>
      <c r="J236" s="61"/>
      <c r="K236" s="622" t="str">
        <f t="shared" si="9"/>
        <v/>
      </c>
      <c r="L236" s="622" t="str">
        <f>IF($G236="","",IF(OR('２.全体概要'!$C$15=1,'２.全体概要'!$C$15=2),INDEX($BG$15,MATCH($G236,$BF$15,-1)),IF('２.全体概要'!$C$15=3,INDEX($BG$14,MATCH($G236,$BF$14,-1)),INDEX($BG$13,MATCH($G236,$BF$13,-1)))))</f>
        <v/>
      </c>
      <c r="M236" s="622" t="str">
        <f t="shared" si="10"/>
        <v/>
      </c>
      <c r="N236" s="623">
        <f t="shared" si="11"/>
        <v>0</v>
      </c>
      <c r="O236" s="74"/>
      <c r="P236" s="61"/>
      <c r="Q236" s="56"/>
      <c r="R236" s="72"/>
      <c r="S236" s="56"/>
      <c r="T236" s="56"/>
      <c r="U236" s="74"/>
      <c r="V236" s="61"/>
      <c r="W236" s="56"/>
      <c r="X236" s="72"/>
      <c r="Y236" s="56"/>
      <c r="Z236" s="56"/>
      <c r="AA236" s="74"/>
      <c r="AB236" s="61"/>
      <c r="AC236" s="74"/>
      <c r="AD236" s="61"/>
      <c r="AE236" s="74"/>
      <c r="AF236" s="61"/>
      <c r="AG236" s="74"/>
      <c r="AH236" s="61"/>
      <c r="AI236" s="74"/>
      <c r="AJ236" s="61"/>
      <c r="AK236" s="74"/>
      <c r="AL236" s="64"/>
      <c r="AM236" s="74"/>
      <c r="AN236" s="64"/>
      <c r="AO236" s="74"/>
      <c r="AP236" s="66"/>
      <c r="AQ236" s="74"/>
      <c r="AR236" s="61"/>
      <c r="AS236" s="275"/>
      <c r="AT236" s="74"/>
      <c r="AU236" s="61"/>
      <c r="AV236" s="626" t="str">
        <f>IF(AU236="","",IF(AU236="A",'１０.パネルラジエーター設備費用算出シート'!$G$13,IF(AU236="B",'１０.パネルラジエーター設備費用算出シート'!$N$13,IF(AU236="C",'１０.パネルラジエーター設備費用算出シート'!$G$23,IF(AU236="D",'１０.パネルラジエーター設備費用算出シート'!$N$23,IF(AU236="E",'１０.パネルラジエーター設備費用算出シート'!$G$33,IF(AU236="F",'１０.パネルラジエーター設備費用算出シート'!$N$33,IF(AU236="G",'１０.パネルラジエーター設備費用算出シート'!$G$43,IF(AU236="H",'１０.パネルラジエーター設備費用算出シート'!$N$43,IF(AU236="I",'１０.パネルラジエーター設備費用算出シート'!$G$54,'１０.パネルラジエーター設備費用算出シート'!$N$54))))))))))</f>
        <v/>
      </c>
      <c r="AW236" s="74"/>
      <c r="AX236" s="64"/>
      <c r="AY236" s="627"/>
      <c r="AZ236" s="74"/>
      <c r="BA236" s="32"/>
      <c r="BB236" s="32"/>
      <c r="BC236" s="32"/>
      <c r="BD236" s="32"/>
      <c r="BE236" s="32"/>
      <c r="BF236" s="32"/>
      <c r="BG236" s="32"/>
      <c r="BH236" s="32"/>
      <c r="BI236" s="32"/>
      <c r="BJ236" s="32"/>
      <c r="BK236" s="32"/>
      <c r="BL236" s="32"/>
    </row>
    <row r="237" spans="1:64" s="33" customFormat="1">
      <c r="A237" s="76"/>
      <c r="B237" s="57">
        <v>225</v>
      </c>
      <c r="C237" s="87"/>
      <c r="D237" s="58"/>
      <c r="E237" s="77"/>
      <c r="F237" s="620"/>
      <c r="G237" s="620"/>
      <c r="H237" s="61"/>
      <c r="I237" s="62"/>
      <c r="J237" s="61"/>
      <c r="K237" s="622" t="str">
        <f t="shared" si="9"/>
        <v/>
      </c>
      <c r="L237" s="622" t="str">
        <f>IF($G237="","",IF(OR('２.全体概要'!$C$15=1,'２.全体概要'!$C$15=2),INDEX($BG$15,MATCH($G237,$BF$15,-1)),IF('２.全体概要'!$C$15=3,INDEX($BG$14,MATCH($G237,$BF$14,-1)),INDEX($BG$13,MATCH($G237,$BF$13,-1)))))</f>
        <v/>
      </c>
      <c r="M237" s="622" t="str">
        <f t="shared" si="10"/>
        <v/>
      </c>
      <c r="N237" s="623">
        <f t="shared" si="11"/>
        <v>0</v>
      </c>
      <c r="O237" s="74"/>
      <c r="P237" s="61"/>
      <c r="Q237" s="56"/>
      <c r="R237" s="72"/>
      <c r="S237" s="56"/>
      <c r="T237" s="56"/>
      <c r="U237" s="74"/>
      <c r="V237" s="61"/>
      <c r="W237" s="56"/>
      <c r="X237" s="72"/>
      <c r="Y237" s="56"/>
      <c r="Z237" s="56"/>
      <c r="AA237" s="74"/>
      <c r="AB237" s="61"/>
      <c r="AC237" s="74"/>
      <c r="AD237" s="61"/>
      <c r="AE237" s="74"/>
      <c r="AF237" s="61"/>
      <c r="AG237" s="74"/>
      <c r="AH237" s="61"/>
      <c r="AI237" s="74"/>
      <c r="AJ237" s="61"/>
      <c r="AK237" s="74"/>
      <c r="AL237" s="64"/>
      <c r="AM237" s="74"/>
      <c r="AN237" s="64"/>
      <c r="AO237" s="74"/>
      <c r="AP237" s="66"/>
      <c r="AQ237" s="74"/>
      <c r="AR237" s="61"/>
      <c r="AS237" s="275"/>
      <c r="AT237" s="74"/>
      <c r="AU237" s="61"/>
      <c r="AV237" s="626" t="str">
        <f>IF(AU237="","",IF(AU237="A",'１０.パネルラジエーター設備費用算出シート'!$G$13,IF(AU237="B",'１０.パネルラジエーター設備費用算出シート'!$N$13,IF(AU237="C",'１０.パネルラジエーター設備費用算出シート'!$G$23,IF(AU237="D",'１０.パネルラジエーター設備費用算出シート'!$N$23,IF(AU237="E",'１０.パネルラジエーター設備費用算出シート'!$G$33,IF(AU237="F",'１０.パネルラジエーター設備費用算出シート'!$N$33,IF(AU237="G",'１０.パネルラジエーター設備費用算出シート'!$G$43,IF(AU237="H",'１０.パネルラジエーター設備費用算出シート'!$N$43,IF(AU237="I",'１０.パネルラジエーター設備費用算出シート'!$G$54,'１０.パネルラジエーター設備費用算出シート'!$N$54))))))))))</f>
        <v/>
      </c>
      <c r="AW237" s="74"/>
      <c r="AX237" s="64"/>
      <c r="AY237" s="627"/>
      <c r="AZ237" s="74"/>
      <c r="BA237" s="32"/>
      <c r="BB237" s="32"/>
      <c r="BC237" s="32"/>
      <c r="BD237" s="32"/>
      <c r="BE237" s="32"/>
      <c r="BF237" s="32"/>
      <c r="BG237" s="32"/>
      <c r="BH237" s="32"/>
      <c r="BI237" s="32"/>
      <c r="BJ237" s="32"/>
      <c r="BK237" s="32"/>
      <c r="BL237" s="32"/>
    </row>
    <row r="238" spans="1:64" s="33" customFormat="1">
      <c r="A238" s="76"/>
      <c r="B238" s="57">
        <v>226</v>
      </c>
      <c r="C238" s="87"/>
      <c r="D238" s="58"/>
      <c r="E238" s="77"/>
      <c r="F238" s="620"/>
      <c r="G238" s="620"/>
      <c r="H238" s="61"/>
      <c r="I238" s="62"/>
      <c r="J238" s="61"/>
      <c r="K238" s="622" t="str">
        <f t="shared" si="9"/>
        <v/>
      </c>
      <c r="L238" s="622" t="str">
        <f>IF($G238="","",IF(OR('２.全体概要'!$C$15=1,'２.全体概要'!$C$15=2),INDEX($BG$15,MATCH($G238,$BF$15,-1)),IF('２.全体概要'!$C$15=3,INDEX($BG$14,MATCH($G238,$BF$14,-1)),INDEX($BG$13,MATCH($G238,$BF$13,-1)))))</f>
        <v/>
      </c>
      <c r="M238" s="622" t="str">
        <f t="shared" si="10"/>
        <v/>
      </c>
      <c r="N238" s="623">
        <f t="shared" si="11"/>
        <v>0</v>
      </c>
      <c r="O238" s="74"/>
      <c r="P238" s="61"/>
      <c r="Q238" s="56"/>
      <c r="R238" s="72"/>
      <c r="S238" s="56"/>
      <c r="T238" s="56"/>
      <c r="U238" s="74"/>
      <c r="V238" s="61"/>
      <c r="W238" s="56"/>
      <c r="X238" s="72"/>
      <c r="Y238" s="56"/>
      <c r="Z238" s="56"/>
      <c r="AA238" s="74"/>
      <c r="AB238" s="61"/>
      <c r="AC238" s="74"/>
      <c r="AD238" s="61"/>
      <c r="AE238" s="74"/>
      <c r="AF238" s="61"/>
      <c r="AG238" s="74"/>
      <c r="AH238" s="61"/>
      <c r="AI238" s="74"/>
      <c r="AJ238" s="61"/>
      <c r="AK238" s="74"/>
      <c r="AL238" s="64"/>
      <c r="AM238" s="74"/>
      <c r="AN238" s="64"/>
      <c r="AO238" s="74"/>
      <c r="AP238" s="66"/>
      <c r="AQ238" s="74"/>
      <c r="AR238" s="61"/>
      <c r="AS238" s="275"/>
      <c r="AT238" s="74"/>
      <c r="AU238" s="61"/>
      <c r="AV238" s="626" t="str">
        <f>IF(AU238="","",IF(AU238="A",'１０.パネルラジエーター設備費用算出シート'!$G$13,IF(AU238="B",'１０.パネルラジエーター設備費用算出シート'!$N$13,IF(AU238="C",'１０.パネルラジエーター設備費用算出シート'!$G$23,IF(AU238="D",'１０.パネルラジエーター設備費用算出シート'!$N$23,IF(AU238="E",'１０.パネルラジエーター設備費用算出シート'!$G$33,IF(AU238="F",'１０.パネルラジエーター設備費用算出シート'!$N$33,IF(AU238="G",'１０.パネルラジエーター設備費用算出シート'!$G$43,IF(AU238="H",'１０.パネルラジエーター設備費用算出シート'!$N$43,IF(AU238="I",'１０.パネルラジエーター設備費用算出シート'!$G$54,'１０.パネルラジエーター設備費用算出シート'!$N$54))))))))))</f>
        <v/>
      </c>
      <c r="AW238" s="74"/>
      <c r="AX238" s="64"/>
      <c r="AY238" s="627"/>
      <c r="AZ238" s="74"/>
      <c r="BA238" s="32"/>
      <c r="BB238" s="32"/>
      <c r="BC238" s="32"/>
      <c r="BD238" s="32"/>
      <c r="BE238" s="32"/>
      <c r="BF238" s="32"/>
      <c r="BG238" s="32"/>
      <c r="BH238" s="32"/>
      <c r="BI238" s="32"/>
      <c r="BJ238" s="32"/>
      <c r="BK238" s="32"/>
      <c r="BL238" s="32"/>
    </row>
    <row r="239" spans="1:64" s="33" customFormat="1">
      <c r="A239" s="76"/>
      <c r="B239" s="57">
        <v>227</v>
      </c>
      <c r="C239" s="87"/>
      <c r="D239" s="58"/>
      <c r="E239" s="77"/>
      <c r="F239" s="620"/>
      <c r="G239" s="620"/>
      <c r="H239" s="61"/>
      <c r="I239" s="62"/>
      <c r="J239" s="61"/>
      <c r="K239" s="622" t="str">
        <f t="shared" si="9"/>
        <v/>
      </c>
      <c r="L239" s="622" t="str">
        <f>IF($G239="","",IF(OR('２.全体概要'!$C$15=1,'２.全体概要'!$C$15=2),INDEX($BG$15,MATCH($G239,$BF$15,-1)),IF('２.全体概要'!$C$15=3,INDEX($BG$14,MATCH($G239,$BF$14,-1)),INDEX($BG$13,MATCH($G239,$BF$13,-1)))))</f>
        <v/>
      </c>
      <c r="M239" s="622" t="str">
        <f t="shared" si="10"/>
        <v/>
      </c>
      <c r="N239" s="623">
        <f t="shared" si="11"/>
        <v>0</v>
      </c>
      <c r="O239" s="74"/>
      <c r="P239" s="61"/>
      <c r="Q239" s="56"/>
      <c r="R239" s="72"/>
      <c r="S239" s="56"/>
      <c r="T239" s="56"/>
      <c r="U239" s="74"/>
      <c r="V239" s="61"/>
      <c r="W239" s="56"/>
      <c r="X239" s="72"/>
      <c r="Y239" s="56"/>
      <c r="Z239" s="56"/>
      <c r="AA239" s="74"/>
      <c r="AB239" s="61"/>
      <c r="AC239" s="74"/>
      <c r="AD239" s="61"/>
      <c r="AE239" s="74"/>
      <c r="AF239" s="61"/>
      <c r="AG239" s="74"/>
      <c r="AH239" s="61"/>
      <c r="AI239" s="74"/>
      <c r="AJ239" s="61"/>
      <c r="AK239" s="74"/>
      <c r="AL239" s="64"/>
      <c r="AM239" s="74"/>
      <c r="AN239" s="64"/>
      <c r="AO239" s="74"/>
      <c r="AP239" s="66"/>
      <c r="AQ239" s="74"/>
      <c r="AR239" s="61"/>
      <c r="AS239" s="275"/>
      <c r="AT239" s="74"/>
      <c r="AU239" s="61"/>
      <c r="AV239" s="626" t="str">
        <f>IF(AU239="","",IF(AU239="A",'１０.パネルラジエーター設備費用算出シート'!$G$13,IF(AU239="B",'１０.パネルラジエーター設備費用算出シート'!$N$13,IF(AU239="C",'１０.パネルラジエーター設備費用算出シート'!$G$23,IF(AU239="D",'１０.パネルラジエーター設備費用算出シート'!$N$23,IF(AU239="E",'１０.パネルラジエーター設備費用算出シート'!$G$33,IF(AU239="F",'１０.パネルラジエーター設備費用算出シート'!$N$33,IF(AU239="G",'１０.パネルラジエーター設備費用算出シート'!$G$43,IF(AU239="H",'１０.パネルラジエーター設備費用算出シート'!$N$43,IF(AU239="I",'１０.パネルラジエーター設備費用算出シート'!$G$54,'１０.パネルラジエーター設備費用算出シート'!$N$54))))))))))</f>
        <v/>
      </c>
      <c r="AW239" s="74"/>
      <c r="AX239" s="64"/>
      <c r="AY239" s="627"/>
      <c r="AZ239" s="74"/>
      <c r="BA239" s="32"/>
      <c r="BB239" s="32"/>
      <c r="BC239" s="32"/>
      <c r="BD239" s="32"/>
      <c r="BE239" s="32"/>
      <c r="BF239" s="32"/>
      <c r="BG239" s="32"/>
      <c r="BH239" s="32"/>
      <c r="BI239" s="32"/>
      <c r="BJ239" s="32"/>
      <c r="BK239" s="32"/>
      <c r="BL239" s="32"/>
    </row>
    <row r="240" spans="1:64" s="33" customFormat="1">
      <c r="A240" s="76"/>
      <c r="B240" s="57">
        <v>228</v>
      </c>
      <c r="C240" s="87"/>
      <c r="D240" s="58"/>
      <c r="E240" s="77"/>
      <c r="F240" s="620"/>
      <c r="G240" s="620"/>
      <c r="H240" s="61"/>
      <c r="I240" s="62"/>
      <c r="J240" s="61"/>
      <c r="K240" s="622" t="str">
        <f t="shared" si="9"/>
        <v/>
      </c>
      <c r="L240" s="622" t="str">
        <f>IF($G240="","",IF(OR('２.全体概要'!$C$15=1,'２.全体概要'!$C$15=2),INDEX($BG$15,MATCH($G240,$BF$15,-1)),IF('２.全体概要'!$C$15=3,INDEX($BG$14,MATCH($G240,$BF$14,-1)),INDEX($BG$13,MATCH($G240,$BF$13,-1)))))</f>
        <v/>
      </c>
      <c r="M240" s="622" t="str">
        <f t="shared" si="10"/>
        <v/>
      </c>
      <c r="N240" s="623">
        <f t="shared" si="11"/>
        <v>0</v>
      </c>
      <c r="O240" s="74"/>
      <c r="P240" s="61"/>
      <c r="Q240" s="56"/>
      <c r="R240" s="72"/>
      <c r="S240" s="56"/>
      <c r="T240" s="56"/>
      <c r="U240" s="74"/>
      <c r="V240" s="61"/>
      <c r="W240" s="56"/>
      <c r="X240" s="72"/>
      <c r="Y240" s="56"/>
      <c r="Z240" s="56"/>
      <c r="AA240" s="74"/>
      <c r="AB240" s="61"/>
      <c r="AC240" s="74"/>
      <c r="AD240" s="61"/>
      <c r="AE240" s="74"/>
      <c r="AF240" s="61"/>
      <c r="AG240" s="74"/>
      <c r="AH240" s="61"/>
      <c r="AI240" s="74"/>
      <c r="AJ240" s="61"/>
      <c r="AK240" s="74"/>
      <c r="AL240" s="64"/>
      <c r="AM240" s="74"/>
      <c r="AN240" s="64"/>
      <c r="AO240" s="74"/>
      <c r="AP240" s="66"/>
      <c r="AQ240" s="74"/>
      <c r="AR240" s="61"/>
      <c r="AS240" s="275"/>
      <c r="AT240" s="74"/>
      <c r="AU240" s="61"/>
      <c r="AV240" s="626" t="str">
        <f>IF(AU240="","",IF(AU240="A",'１０.パネルラジエーター設備費用算出シート'!$G$13,IF(AU240="B",'１０.パネルラジエーター設備費用算出シート'!$N$13,IF(AU240="C",'１０.パネルラジエーター設備費用算出シート'!$G$23,IF(AU240="D",'１０.パネルラジエーター設備費用算出シート'!$N$23,IF(AU240="E",'１０.パネルラジエーター設備費用算出シート'!$G$33,IF(AU240="F",'１０.パネルラジエーター設備費用算出シート'!$N$33,IF(AU240="G",'１０.パネルラジエーター設備費用算出シート'!$G$43,IF(AU240="H",'１０.パネルラジエーター設備費用算出シート'!$N$43,IF(AU240="I",'１０.パネルラジエーター設備費用算出シート'!$G$54,'１０.パネルラジエーター設備費用算出シート'!$N$54))))))))))</f>
        <v/>
      </c>
      <c r="AW240" s="74"/>
      <c r="AX240" s="64"/>
      <c r="AY240" s="627"/>
      <c r="AZ240" s="74"/>
      <c r="BA240" s="32"/>
      <c r="BB240" s="32"/>
      <c r="BC240" s="32"/>
      <c r="BD240" s="32"/>
      <c r="BE240" s="32"/>
      <c r="BF240" s="32"/>
      <c r="BG240" s="32"/>
      <c r="BH240" s="32"/>
      <c r="BI240" s="32"/>
      <c r="BJ240" s="32"/>
      <c r="BK240" s="32"/>
      <c r="BL240" s="32"/>
    </row>
    <row r="241" spans="1:64" s="33" customFormat="1">
      <c r="A241" s="76"/>
      <c r="B241" s="57">
        <v>229</v>
      </c>
      <c r="C241" s="87"/>
      <c r="D241" s="58"/>
      <c r="E241" s="77"/>
      <c r="F241" s="620"/>
      <c r="G241" s="620"/>
      <c r="H241" s="61"/>
      <c r="I241" s="62"/>
      <c r="J241" s="61"/>
      <c r="K241" s="622" t="str">
        <f t="shared" si="9"/>
        <v/>
      </c>
      <c r="L241" s="622" t="str">
        <f>IF($G241="","",IF(OR('２.全体概要'!$C$15=1,'２.全体概要'!$C$15=2),INDEX($BG$15,MATCH($G241,$BF$15,-1)),IF('２.全体概要'!$C$15=3,INDEX($BG$14,MATCH($G241,$BF$14,-1)),INDEX($BG$13,MATCH($G241,$BF$13,-1)))))</f>
        <v/>
      </c>
      <c r="M241" s="622" t="str">
        <f t="shared" si="10"/>
        <v/>
      </c>
      <c r="N241" s="623">
        <f t="shared" si="11"/>
        <v>0</v>
      </c>
      <c r="O241" s="74"/>
      <c r="P241" s="61"/>
      <c r="Q241" s="56"/>
      <c r="R241" s="72"/>
      <c r="S241" s="56"/>
      <c r="T241" s="56"/>
      <c r="U241" s="74"/>
      <c r="V241" s="61"/>
      <c r="W241" s="56"/>
      <c r="X241" s="72"/>
      <c r="Y241" s="56"/>
      <c r="Z241" s="56"/>
      <c r="AA241" s="74"/>
      <c r="AB241" s="61"/>
      <c r="AC241" s="74"/>
      <c r="AD241" s="61"/>
      <c r="AE241" s="74"/>
      <c r="AF241" s="61"/>
      <c r="AG241" s="74"/>
      <c r="AH241" s="61"/>
      <c r="AI241" s="74"/>
      <c r="AJ241" s="61"/>
      <c r="AK241" s="74"/>
      <c r="AL241" s="64"/>
      <c r="AM241" s="74"/>
      <c r="AN241" s="64"/>
      <c r="AO241" s="74"/>
      <c r="AP241" s="66"/>
      <c r="AQ241" s="74"/>
      <c r="AR241" s="61"/>
      <c r="AS241" s="275"/>
      <c r="AT241" s="74"/>
      <c r="AU241" s="61"/>
      <c r="AV241" s="626" t="str">
        <f>IF(AU241="","",IF(AU241="A",'１０.パネルラジエーター設備費用算出シート'!$G$13,IF(AU241="B",'１０.パネルラジエーター設備費用算出シート'!$N$13,IF(AU241="C",'１０.パネルラジエーター設備費用算出シート'!$G$23,IF(AU241="D",'１０.パネルラジエーター設備費用算出シート'!$N$23,IF(AU241="E",'１０.パネルラジエーター設備費用算出シート'!$G$33,IF(AU241="F",'１０.パネルラジエーター設備費用算出シート'!$N$33,IF(AU241="G",'１０.パネルラジエーター設備費用算出シート'!$G$43,IF(AU241="H",'１０.パネルラジエーター設備費用算出シート'!$N$43,IF(AU241="I",'１０.パネルラジエーター設備費用算出シート'!$G$54,'１０.パネルラジエーター設備費用算出シート'!$N$54))))))))))</f>
        <v/>
      </c>
      <c r="AW241" s="74"/>
      <c r="AX241" s="64"/>
      <c r="AY241" s="627"/>
      <c r="AZ241" s="74"/>
      <c r="BA241" s="32"/>
      <c r="BB241" s="32"/>
      <c r="BC241" s="32"/>
      <c r="BD241" s="32"/>
      <c r="BE241" s="32"/>
      <c r="BF241" s="32"/>
      <c r="BG241" s="32"/>
      <c r="BH241" s="32"/>
      <c r="BI241" s="32"/>
      <c r="BJ241" s="32"/>
      <c r="BK241" s="32"/>
      <c r="BL241" s="32"/>
    </row>
    <row r="242" spans="1:64" s="33" customFormat="1">
      <c r="A242" s="76"/>
      <c r="B242" s="57">
        <v>230</v>
      </c>
      <c r="C242" s="87"/>
      <c r="D242" s="58"/>
      <c r="E242" s="77"/>
      <c r="F242" s="620"/>
      <c r="G242" s="620"/>
      <c r="H242" s="61"/>
      <c r="I242" s="62"/>
      <c r="J242" s="61"/>
      <c r="K242" s="622" t="str">
        <f t="shared" si="9"/>
        <v/>
      </c>
      <c r="L242" s="622" t="str">
        <f>IF($G242="","",IF(OR('２.全体概要'!$C$15=1,'２.全体概要'!$C$15=2),INDEX($BG$15,MATCH($G242,$BF$15,-1)),IF('２.全体概要'!$C$15=3,INDEX($BG$14,MATCH($G242,$BF$14,-1)),INDEX($BG$13,MATCH($G242,$BF$13,-1)))))</f>
        <v/>
      </c>
      <c r="M242" s="622" t="str">
        <f t="shared" si="10"/>
        <v/>
      </c>
      <c r="N242" s="623">
        <f t="shared" si="11"/>
        <v>0</v>
      </c>
      <c r="O242" s="74"/>
      <c r="P242" s="61"/>
      <c r="Q242" s="56"/>
      <c r="R242" s="72"/>
      <c r="S242" s="56"/>
      <c r="T242" s="56"/>
      <c r="U242" s="74"/>
      <c r="V242" s="61"/>
      <c r="W242" s="56"/>
      <c r="X242" s="72"/>
      <c r="Y242" s="56"/>
      <c r="Z242" s="56"/>
      <c r="AA242" s="74"/>
      <c r="AB242" s="61"/>
      <c r="AC242" s="74"/>
      <c r="AD242" s="61"/>
      <c r="AE242" s="74"/>
      <c r="AF242" s="61"/>
      <c r="AG242" s="74"/>
      <c r="AH242" s="61"/>
      <c r="AI242" s="74"/>
      <c r="AJ242" s="61"/>
      <c r="AK242" s="74"/>
      <c r="AL242" s="64"/>
      <c r="AM242" s="74"/>
      <c r="AN242" s="64"/>
      <c r="AO242" s="74"/>
      <c r="AP242" s="66"/>
      <c r="AQ242" s="74"/>
      <c r="AR242" s="61"/>
      <c r="AS242" s="275"/>
      <c r="AT242" s="74"/>
      <c r="AU242" s="61"/>
      <c r="AV242" s="626" t="str">
        <f>IF(AU242="","",IF(AU242="A",'１０.パネルラジエーター設備費用算出シート'!$G$13,IF(AU242="B",'１０.パネルラジエーター設備費用算出シート'!$N$13,IF(AU242="C",'１０.パネルラジエーター設備費用算出シート'!$G$23,IF(AU242="D",'１０.パネルラジエーター設備費用算出シート'!$N$23,IF(AU242="E",'１０.パネルラジエーター設備費用算出シート'!$G$33,IF(AU242="F",'１０.パネルラジエーター設備費用算出シート'!$N$33,IF(AU242="G",'１０.パネルラジエーター設備費用算出シート'!$G$43,IF(AU242="H",'１０.パネルラジエーター設備費用算出シート'!$N$43,IF(AU242="I",'１０.パネルラジエーター設備費用算出シート'!$G$54,'１０.パネルラジエーター設備費用算出シート'!$N$54))))))))))</f>
        <v/>
      </c>
      <c r="AW242" s="74"/>
      <c r="AX242" s="64"/>
      <c r="AY242" s="627"/>
      <c r="AZ242" s="74"/>
      <c r="BA242" s="32"/>
      <c r="BB242" s="32"/>
      <c r="BC242" s="32"/>
      <c r="BD242" s="32"/>
      <c r="BE242" s="32"/>
      <c r="BF242" s="32"/>
      <c r="BG242" s="32"/>
      <c r="BH242" s="32"/>
      <c r="BI242" s="32"/>
      <c r="BJ242" s="32"/>
      <c r="BK242" s="32"/>
      <c r="BL242" s="32"/>
    </row>
    <row r="243" spans="1:64" s="33" customFormat="1">
      <c r="A243" s="76"/>
      <c r="B243" s="57">
        <v>231</v>
      </c>
      <c r="C243" s="87"/>
      <c r="D243" s="58"/>
      <c r="E243" s="77"/>
      <c r="F243" s="620"/>
      <c r="G243" s="620"/>
      <c r="H243" s="61"/>
      <c r="I243" s="62"/>
      <c r="J243" s="61"/>
      <c r="K243" s="622" t="str">
        <f t="shared" si="9"/>
        <v/>
      </c>
      <c r="L243" s="622" t="str">
        <f>IF($G243="","",IF(OR('２.全体概要'!$C$15=1,'２.全体概要'!$C$15=2),INDEX($BG$15,MATCH($G243,$BF$15,-1)),IF('２.全体概要'!$C$15=3,INDEX($BG$14,MATCH($G243,$BF$14,-1)),INDEX($BG$13,MATCH($G243,$BF$13,-1)))))</f>
        <v/>
      </c>
      <c r="M243" s="622" t="str">
        <f t="shared" si="10"/>
        <v/>
      </c>
      <c r="N243" s="623">
        <f t="shared" si="11"/>
        <v>0</v>
      </c>
      <c r="O243" s="74"/>
      <c r="P243" s="61"/>
      <c r="Q243" s="56"/>
      <c r="R243" s="72"/>
      <c r="S243" s="56"/>
      <c r="T243" s="56"/>
      <c r="U243" s="74"/>
      <c r="V243" s="61"/>
      <c r="W243" s="56"/>
      <c r="X243" s="72"/>
      <c r="Y243" s="56"/>
      <c r="Z243" s="56"/>
      <c r="AA243" s="74"/>
      <c r="AB243" s="61"/>
      <c r="AC243" s="74"/>
      <c r="AD243" s="61"/>
      <c r="AE243" s="74"/>
      <c r="AF243" s="61"/>
      <c r="AG243" s="74"/>
      <c r="AH243" s="61"/>
      <c r="AI243" s="74"/>
      <c r="AJ243" s="61"/>
      <c r="AK243" s="74"/>
      <c r="AL243" s="64"/>
      <c r="AM243" s="74"/>
      <c r="AN243" s="64"/>
      <c r="AO243" s="74"/>
      <c r="AP243" s="66"/>
      <c r="AQ243" s="74"/>
      <c r="AR243" s="61"/>
      <c r="AS243" s="275"/>
      <c r="AT243" s="74"/>
      <c r="AU243" s="61"/>
      <c r="AV243" s="626" t="str">
        <f>IF(AU243="","",IF(AU243="A",'１０.パネルラジエーター設備費用算出シート'!$G$13,IF(AU243="B",'１０.パネルラジエーター設備費用算出シート'!$N$13,IF(AU243="C",'１０.パネルラジエーター設備費用算出シート'!$G$23,IF(AU243="D",'１０.パネルラジエーター設備費用算出シート'!$N$23,IF(AU243="E",'１０.パネルラジエーター設備費用算出シート'!$G$33,IF(AU243="F",'１０.パネルラジエーター設備費用算出シート'!$N$33,IF(AU243="G",'１０.パネルラジエーター設備費用算出シート'!$G$43,IF(AU243="H",'１０.パネルラジエーター設備費用算出シート'!$N$43,IF(AU243="I",'１０.パネルラジエーター設備費用算出シート'!$G$54,'１０.パネルラジエーター設備費用算出シート'!$N$54))))))))))</f>
        <v/>
      </c>
      <c r="AW243" s="74"/>
      <c r="AX243" s="64"/>
      <c r="AY243" s="627"/>
      <c r="AZ243" s="74"/>
      <c r="BA243" s="32"/>
      <c r="BB243" s="32"/>
      <c r="BC243" s="32"/>
      <c r="BD243" s="32"/>
      <c r="BE243" s="32"/>
      <c r="BF243" s="32"/>
      <c r="BG243" s="32"/>
      <c r="BH243" s="32"/>
      <c r="BI243" s="32"/>
      <c r="BJ243" s="32"/>
      <c r="BK243" s="32"/>
      <c r="BL243" s="32"/>
    </row>
    <row r="244" spans="1:64" s="33" customFormat="1">
      <c r="A244" s="76"/>
      <c r="B244" s="57">
        <v>232</v>
      </c>
      <c r="C244" s="87"/>
      <c r="D244" s="58"/>
      <c r="E244" s="77"/>
      <c r="F244" s="620"/>
      <c r="G244" s="620"/>
      <c r="H244" s="61"/>
      <c r="I244" s="62"/>
      <c r="J244" s="61"/>
      <c r="K244" s="622" t="str">
        <f t="shared" si="9"/>
        <v/>
      </c>
      <c r="L244" s="622" t="str">
        <f>IF($G244="","",IF(OR('２.全体概要'!$C$15=1,'２.全体概要'!$C$15=2),INDEX($BG$15,MATCH($G244,$BF$15,-1)),IF('２.全体概要'!$C$15=3,INDEX($BG$14,MATCH($G244,$BF$14,-1)),INDEX($BG$13,MATCH($G244,$BF$13,-1)))))</f>
        <v/>
      </c>
      <c r="M244" s="622" t="str">
        <f t="shared" si="10"/>
        <v/>
      </c>
      <c r="N244" s="623">
        <f t="shared" si="11"/>
        <v>0</v>
      </c>
      <c r="O244" s="74"/>
      <c r="P244" s="61"/>
      <c r="Q244" s="56"/>
      <c r="R244" s="72"/>
      <c r="S244" s="56"/>
      <c r="T244" s="56"/>
      <c r="U244" s="74"/>
      <c r="V244" s="61"/>
      <c r="W244" s="56"/>
      <c r="X244" s="72"/>
      <c r="Y244" s="56"/>
      <c r="Z244" s="56"/>
      <c r="AA244" s="74"/>
      <c r="AB244" s="61"/>
      <c r="AC244" s="74"/>
      <c r="AD244" s="61"/>
      <c r="AE244" s="74"/>
      <c r="AF244" s="61"/>
      <c r="AG244" s="74"/>
      <c r="AH244" s="61"/>
      <c r="AI244" s="74"/>
      <c r="AJ244" s="61"/>
      <c r="AK244" s="74"/>
      <c r="AL244" s="64"/>
      <c r="AM244" s="74"/>
      <c r="AN244" s="64"/>
      <c r="AO244" s="74"/>
      <c r="AP244" s="66"/>
      <c r="AQ244" s="74"/>
      <c r="AR244" s="61"/>
      <c r="AS244" s="275"/>
      <c r="AT244" s="74"/>
      <c r="AU244" s="61"/>
      <c r="AV244" s="626" t="str">
        <f>IF(AU244="","",IF(AU244="A",'１０.パネルラジエーター設備費用算出シート'!$G$13,IF(AU244="B",'１０.パネルラジエーター設備費用算出シート'!$N$13,IF(AU244="C",'１０.パネルラジエーター設備費用算出シート'!$G$23,IF(AU244="D",'１０.パネルラジエーター設備費用算出シート'!$N$23,IF(AU244="E",'１０.パネルラジエーター設備費用算出シート'!$G$33,IF(AU244="F",'１０.パネルラジエーター設備費用算出シート'!$N$33,IF(AU244="G",'１０.パネルラジエーター設備費用算出シート'!$G$43,IF(AU244="H",'１０.パネルラジエーター設備費用算出シート'!$N$43,IF(AU244="I",'１０.パネルラジエーター設備費用算出シート'!$G$54,'１０.パネルラジエーター設備費用算出シート'!$N$54))))))))))</f>
        <v/>
      </c>
      <c r="AW244" s="74"/>
      <c r="AX244" s="64"/>
      <c r="AY244" s="627"/>
      <c r="AZ244" s="74"/>
      <c r="BA244" s="32"/>
      <c r="BB244" s="32"/>
      <c r="BC244" s="32"/>
      <c r="BD244" s="32"/>
      <c r="BE244" s="32"/>
      <c r="BF244" s="32"/>
      <c r="BG244" s="32"/>
      <c r="BH244" s="32"/>
      <c r="BI244" s="32"/>
      <c r="BJ244" s="32"/>
      <c r="BK244" s="32"/>
      <c r="BL244" s="32"/>
    </row>
    <row r="245" spans="1:64" s="33" customFormat="1">
      <c r="A245" s="76"/>
      <c r="B245" s="57">
        <v>233</v>
      </c>
      <c r="C245" s="87"/>
      <c r="D245" s="58"/>
      <c r="E245" s="77"/>
      <c r="F245" s="620"/>
      <c r="G245" s="620"/>
      <c r="H245" s="61"/>
      <c r="I245" s="62"/>
      <c r="J245" s="61"/>
      <c r="K245" s="622" t="str">
        <f t="shared" si="9"/>
        <v/>
      </c>
      <c r="L245" s="622" t="str">
        <f>IF($G245="","",IF(OR('２.全体概要'!$C$15=1,'２.全体概要'!$C$15=2),INDEX($BG$15,MATCH($G245,$BF$15,-1)),IF('２.全体概要'!$C$15=3,INDEX($BG$14,MATCH($G245,$BF$14,-1)),INDEX($BG$13,MATCH($G245,$BF$13,-1)))))</f>
        <v/>
      </c>
      <c r="M245" s="622" t="str">
        <f t="shared" si="10"/>
        <v/>
      </c>
      <c r="N245" s="623">
        <f t="shared" si="11"/>
        <v>0</v>
      </c>
      <c r="O245" s="74"/>
      <c r="P245" s="61"/>
      <c r="Q245" s="56"/>
      <c r="R245" s="72"/>
      <c r="S245" s="56"/>
      <c r="T245" s="56"/>
      <c r="U245" s="74"/>
      <c r="V245" s="61"/>
      <c r="W245" s="56"/>
      <c r="X245" s="72"/>
      <c r="Y245" s="56"/>
      <c r="Z245" s="56"/>
      <c r="AA245" s="74"/>
      <c r="AB245" s="61"/>
      <c r="AC245" s="74"/>
      <c r="AD245" s="61"/>
      <c r="AE245" s="74"/>
      <c r="AF245" s="61"/>
      <c r="AG245" s="74"/>
      <c r="AH245" s="61"/>
      <c r="AI245" s="74"/>
      <c r="AJ245" s="61"/>
      <c r="AK245" s="74"/>
      <c r="AL245" s="64"/>
      <c r="AM245" s="74"/>
      <c r="AN245" s="64"/>
      <c r="AO245" s="74"/>
      <c r="AP245" s="66"/>
      <c r="AQ245" s="74"/>
      <c r="AR245" s="61"/>
      <c r="AS245" s="275"/>
      <c r="AT245" s="74"/>
      <c r="AU245" s="61"/>
      <c r="AV245" s="626" t="str">
        <f>IF(AU245="","",IF(AU245="A",'１０.パネルラジエーター設備費用算出シート'!$G$13,IF(AU245="B",'１０.パネルラジエーター設備費用算出シート'!$N$13,IF(AU245="C",'１０.パネルラジエーター設備費用算出シート'!$G$23,IF(AU245="D",'１０.パネルラジエーター設備費用算出シート'!$N$23,IF(AU245="E",'１０.パネルラジエーター設備費用算出シート'!$G$33,IF(AU245="F",'１０.パネルラジエーター設備費用算出シート'!$N$33,IF(AU245="G",'１０.パネルラジエーター設備費用算出シート'!$G$43,IF(AU245="H",'１０.パネルラジエーター設備費用算出シート'!$N$43,IF(AU245="I",'１０.パネルラジエーター設備費用算出シート'!$G$54,'１０.パネルラジエーター設備費用算出シート'!$N$54))))))))))</f>
        <v/>
      </c>
      <c r="AW245" s="74"/>
      <c r="AX245" s="64"/>
      <c r="AY245" s="627"/>
      <c r="AZ245" s="74"/>
      <c r="BA245" s="32"/>
      <c r="BB245" s="32"/>
      <c r="BC245" s="32"/>
      <c r="BD245" s="32"/>
      <c r="BE245" s="32"/>
      <c r="BF245" s="32"/>
      <c r="BG245" s="32"/>
      <c r="BH245" s="32"/>
      <c r="BI245" s="32"/>
      <c r="BJ245" s="32"/>
      <c r="BK245" s="32"/>
      <c r="BL245" s="32"/>
    </row>
    <row r="246" spans="1:64" s="33" customFormat="1">
      <c r="A246" s="76"/>
      <c r="B246" s="57">
        <v>234</v>
      </c>
      <c r="C246" s="87"/>
      <c r="D246" s="58"/>
      <c r="E246" s="77"/>
      <c r="F246" s="620"/>
      <c r="G246" s="620"/>
      <c r="H246" s="61"/>
      <c r="I246" s="62"/>
      <c r="J246" s="61"/>
      <c r="K246" s="622" t="str">
        <f t="shared" si="9"/>
        <v/>
      </c>
      <c r="L246" s="622" t="str">
        <f>IF($G246="","",IF(OR('２.全体概要'!$C$15=1,'２.全体概要'!$C$15=2),INDEX($BG$15,MATCH($G246,$BF$15,-1)),IF('２.全体概要'!$C$15=3,INDEX($BG$14,MATCH($G246,$BF$14,-1)),INDEX($BG$13,MATCH($G246,$BF$13,-1)))))</f>
        <v/>
      </c>
      <c r="M246" s="622" t="str">
        <f t="shared" si="10"/>
        <v/>
      </c>
      <c r="N246" s="623">
        <f t="shared" si="11"/>
        <v>0</v>
      </c>
      <c r="O246" s="74"/>
      <c r="P246" s="61"/>
      <c r="Q246" s="56"/>
      <c r="R246" s="72"/>
      <c r="S246" s="56"/>
      <c r="T246" s="56"/>
      <c r="U246" s="74"/>
      <c r="V246" s="61"/>
      <c r="W246" s="56"/>
      <c r="X246" s="72"/>
      <c r="Y246" s="56"/>
      <c r="Z246" s="56"/>
      <c r="AA246" s="74"/>
      <c r="AB246" s="61"/>
      <c r="AC246" s="74"/>
      <c r="AD246" s="61"/>
      <c r="AE246" s="74"/>
      <c r="AF246" s="61"/>
      <c r="AG246" s="74"/>
      <c r="AH246" s="61"/>
      <c r="AI246" s="74"/>
      <c r="AJ246" s="61"/>
      <c r="AK246" s="74"/>
      <c r="AL246" s="64"/>
      <c r="AM246" s="74"/>
      <c r="AN246" s="64"/>
      <c r="AO246" s="74"/>
      <c r="AP246" s="66"/>
      <c r="AQ246" s="74"/>
      <c r="AR246" s="61"/>
      <c r="AS246" s="275"/>
      <c r="AT246" s="74"/>
      <c r="AU246" s="61"/>
      <c r="AV246" s="626" t="str">
        <f>IF(AU246="","",IF(AU246="A",'１０.パネルラジエーター設備費用算出シート'!$G$13,IF(AU246="B",'１０.パネルラジエーター設備費用算出シート'!$N$13,IF(AU246="C",'１０.パネルラジエーター設備費用算出シート'!$G$23,IF(AU246="D",'１０.パネルラジエーター設備費用算出シート'!$N$23,IF(AU246="E",'１０.パネルラジエーター設備費用算出シート'!$G$33,IF(AU246="F",'１０.パネルラジエーター設備費用算出シート'!$N$33,IF(AU246="G",'１０.パネルラジエーター設備費用算出シート'!$G$43,IF(AU246="H",'１０.パネルラジエーター設備費用算出シート'!$N$43,IF(AU246="I",'１０.パネルラジエーター設備費用算出シート'!$G$54,'１０.パネルラジエーター設備費用算出シート'!$N$54))))))))))</f>
        <v/>
      </c>
      <c r="AW246" s="74"/>
      <c r="AX246" s="64"/>
      <c r="AY246" s="627"/>
      <c r="AZ246" s="74"/>
      <c r="BA246" s="32"/>
      <c r="BB246" s="32"/>
      <c r="BC246" s="32"/>
      <c r="BD246" s="32"/>
      <c r="BE246" s="32"/>
      <c r="BF246" s="32"/>
      <c r="BG246" s="32"/>
      <c r="BH246" s="32"/>
      <c r="BI246" s="32"/>
      <c r="BJ246" s="32"/>
      <c r="BK246" s="32"/>
      <c r="BL246" s="32"/>
    </row>
    <row r="247" spans="1:64" s="33" customFormat="1">
      <c r="A247" s="76"/>
      <c r="B247" s="57">
        <v>235</v>
      </c>
      <c r="C247" s="87"/>
      <c r="D247" s="58"/>
      <c r="E247" s="77"/>
      <c r="F247" s="620"/>
      <c r="G247" s="620"/>
      <c r="H247" s="61"/>
      <c r="I247" s="62"/>
      <c r="J247" s="61"/>
      <c r="K247" s="622" t="str">
        <f t="shared" si="9"/>
        <v/>
      </c>
      <c r="L247" s="622" t="str">
        <f>IF($G247="","",IF(OR('２.全体概要'!$C$15=1,'２.全体概要'!$C$15=2),INDEX($BG$15,MATCH($G247,$BF$15,-1)),IF('２.全体概要'!$C$15=3,INDEX($BG$14,MATCH($G247,$BF$14,-1)),INDEX($BG$13,MATCH($G247,$BF$13,-1)))))</f>
        <v/>
      </c>
      <c r="M247" s="622" t="str">
        <f t="shared" si="10"/>
        <v/>
      </c>
      <c r="N247" s="623">
        <f t="shared" si="11"/>
        <v>0</v>
      </c>
      <c r="O247" s="74"/>
      <c r="P247" s="61"/>
      <c r="Q247" s="56"/>
      <c r="R247" s="72"/>
      <c r="S247" s="56"/>
      <c r="T247" s="56"/>
      <c r="U247" s="74"/>
      <c r="V247" s="61"/>
      <c r="W247" s="56"/>
      <c r="X247" s="72"/>
      <c r="Y247" s="56"/>
      <c r="Z247" s="56"/>
      <c r="AA247" s="74"/>
      <c r="AB247" s="61"/>
      <c r="AC247" s="74"/>
      <c r="AD247" s="61"/>
      <c r="AE247" s="74"/>
      <c r="AF247" s="61"/>
      <c r="AG247" s="74"/>
      <c r="AH247" s="61"/>
      <c r="AI247" s="74"/>
      <c r="AJ247" s="61"/>
      <c r="AK247" s="74"/>
      <c r="AL247" s="64"/>
      <c r="AM247" s="74"/>
      <c r="AN247" s="64"/>
      <c r="AO247" s="74"/>
      <c r="AP247" s="66"/>
      <c r="AQ247" s="74"/>
      <c r="AR247" s="61"/>
      <c r="AS247" s="275"/>
      <c r="AT247" s="74"/>
      <c r="AU247" s="61"/>
      <c r="AV247" s="626" t="str">
        <f>IF(AU247="","",IF(AU247="A",'１０.パネルラジエーター設備費用算出シート'!$G$13,IF(AU247="B",'１０.パネルラジエーター設備費用算出シート'!$N$13,IF(AU247="C",'１０.パネルラジエーター設備費用算出シート'!$G$23,IF(AU247="D",'１０.パネルラジエーター設備費用算出シート'!$N$23,IF(AU247="E",'１０.パネルラジエーター設備費用算出シート'!$G$33,IF(AU247="F",'１０.パネルラジエーター設備費用算出シート'!$N$33,IF(AU247="G",'１０.パネルラジエーター設備費用算出シート'!$G$43,IF(AU247="H",'１０.パネルラジエーター設備費用算出シート'!$N$43,IF(AU247="I",'１０.パネルラジエーター設備費用算出シート'!$G$54,'１０.パネルラジエーター設備費用算出シート'!$N$54))))))))))</f>
        <v/>
      </c>
      <c r="AW247" s="74"/>
      <c r="AX247" s="64"/>
      <c r="AY247" s="627"/>
      <c r="AZ247" s="74"/>
      <c r="BA247" s="32"/>
      <c r="BB247" s="32"/>
      <c r="BC247" s="32"/>
      <c r="BD247" s="32"/>
      <c r="BE247" s="32"/>
      <c r="BF247" s="32"/>
      <c r="BG247" s="32"/>
      <c r="BH247" s="32"/>
      <c r="BI247" s="32"/>
      <c r="BJ247" s="32"/>
      <c r="BK247" s="32"/>
      <c r="BL247" s="32"/>
    </row>
    <row r="248" spans="1:64" s="33" customFormat="1">
      <c r="A248" s="76"/>
      <c r="B248" s="57">
        <v>236</v>
      </c>
      <c r="C248" s="87"/>
      <c r="D248" s="58"/>
      <c r="E248" s="77"/>
      <c r="F248" s="620"/>
      <c r="G248" s="620"/>
      <c r="H248" s="61"/>
      <c r="I248" s="62"/>
      <c r="J248" s="61"/>
      <c r="K248" s="622" t="str">
        <f t="shared" si="9"/>
        <v/>
      </c>
      <c r="L248" s="622" t="str">
        <f>IF($G248="","",IF(OR('２.全体概要'!$C$15=1,'２.全体概要'!$C$15=2),INDEX($BG$15,MATCH($G248,$BF$15,-1)),IF('２.全体概要'!$C$15=3,INDEX($BG$14,MATCH($G248,$BF$14,-1)),INDEX($BG$13,MATCH($G248,$BF$13,-1)))))</f>
        <v/>
      </c>
      <c r="M248" s="622" t="str">
        <f t="shared" si="10"/>
        <v/>
      </c>
      <c r="N248" s="623">
        <f t="shared" si="11"/>
        <v>0</v>
      </c>
      <c r="O248" s="74"/>
      <c r="P248" s="61"/>
      <c r="Q248" s="56"/>
      <c r="R248" s="72"/>
      <c r="S248" s="56"/>
      <c r="T248" s="56"/>
      <c r="U248" s="74"/>
      <c r="V248" s="61"/>
      <c r="W248" s="56"/>
      <c r="X248" s="72"/>
      <c r="Y248" s="56"/>
      <c r="Z248" s="56"/>
      <c r="AA248" s="74"/>
      <c r="AB248" s="61"/>
      <c r="AC248" s="74"/>
      <c r="AD248" s="61"/>
      <c r="AE248" s="74"/>
      <c r="AF248" s="61"/>
      <c r="AG248" s="74"/>
      <c r="AH248" s="61"/>
      <c r="AI248" s="74"/>
      <c r="AJ248" s="61"/>
      <c r="AK248" s="74"/>
      <c r="AL248" s="64"/>
      <c r="AM248" s="74"/>
      <c r="AN248" s="64"/>
      <c r="AO248" s="74"/>
      <c r="AP248" s="66"/>
      <c r="AQ248" s="74"/>
      <c r="AR248" s="61"/>
      <c r="AS248" s="275"/>
      <c r="AT248" s="74"/>
      <c r="AU248" s="61"/>
      <c r="AV248" s="626" t="str">
        <f>IF(AU248="","",IF(AU248="A",'１０.パネルラジエーター設備費用算出シート'!$G$13,IF(AU248="B",'１０.パネルラジエーター設備費用算出シート'!$N$13,IF(AU248="C",'１０.パネルラジエーター設備費用算出シート'!$G$23,IF(AU248="D",'１０.パネルラジエーター設備費用算出シート'!$N$23,IF(AU248="E",'１０.パネルラジエーター設備費用算出シート'!$G$33,IF(AU248="F",'１０.パネルラジエーター設備費用算出シート'!$N$33,IF(AU248="G",'１０.パネルラジエーター設備費用算出シート'!$G$43,IF(AU248="H",'１０.パネルラジエーター設備費用算出シート'!$N$43,IF(AU248="I",'１０.パネルラジエーター設備費用算出シート'!$G$54,'１０.パネルラジエーター設備費用算出シート'!$N$54))))))))))</f>
        <v/>
      </c>
      <c r="AW248" s="74"/>
      <c r="AX248" s="64"/>
      <c r="AY248" s="627"/>
      <c r="AZ248" s="74"/>
      <c r="BA248" s="32"/>
      <c r="BB248" s="32"/>
      <c r="BC248" s="32"/>
      <c r="BD248" s="32"/>
      <c r="BE248" s="32"/>
      <c r="BF248" s="32"/>
      <c r="BG248" s="32"/>
      <c r="BH248" s="32"/>
      <c r="BI248" s="32"/>
      <c r="BJ248" s="32"/>
      <c r="BK248" s="32"/>
      <c r="BL248" s="32"/>
    </row>
    <row r="249" spans="1:64" s="33" customFormat="1">
      <c r="A249" s="76"/>
      <c r="B249" s="57">
        <v>237</v>
      </c>
      <c r="C249" s="87"/>
      <c r="D249" s="58"/>
      <c r="E249" s="77"/>
      <c r="F249" s="620"/>
      <c r="G249" s="620"/>
      <c r="H249" s="61"/>
      <c r="I249" s="62"/>
      <c r="J249" s="61"/>
      <c r="K249" s="622" t="str">
        <f t="shared" si="9"/>
        <v/>
      </c>
      <c r="L249" s="622" t="str">
        <f>IF($G249="","",IF(OR('２.全体概要'!$C$15=1,'２.全体概要'!$C$15=2),INDEX($BG$15,MATCH($G249,$BF$15,-1)),IF('２.全体概要'!$C$15=3,INDEX($BG$14,MATCH($G249,$BF$14,-1)),INDEX($BG$13,MATCH($G249,$BF$13,-1)))))</f>
        <v/>
      </c>
      <c r="M249" s="622" t="str">
        <f t="shared" si="10"/>
        <v/>
      </c>
      <c r="N249" s="623">
        <f t="shared" si="11"/>
        <v>0</v>
      </c>
      <c r="O249" s="74"/>
      <c r="P249" s="61"/>
      <c r="Q249" s="56"/>
      <c r="R249" s="72"/>
      <c r="S249" s="56"/>
      <c r="T249" s="56"/>
      <c r="U249" s="74"/>
      <c r="V249" s="61"/>
      <c r="W249" s="56"/>
      <c r="X249" s="72"/>
      <c r="Y249" s="56"/>
      <c r="Z249" s="56"/>
      <c r="AA249" s="74"/>
      <c r="AB249" s="61"/>
      <c r="AC249" s="74"/>
      <c r="AD249" s="61"/>
      <c r="AE249" s="74"/>
      <c r="AF249" s="61"/>
      <c r="AG249" s="74"/>
      <c r="AH249" s="61"/>
      <c r="AI249" s="74"/>
      <c r="AJ249" s="61"/>
      <c r="AK249" s="74"/>
      <c r="AL249" s="64"/>
      <c r="AM249" s="74"/>
      <c r="AN249" s="64"/>
      <c r="AO249" s="74"/>
      <c r="AP249" s="66"/>
      <c r="AQ249" s="74"/>
      <c r="AR249" s="61"/>
      <c r="AS249" s="275"/>
      <c r="AT249" s="74"/>
      <c r="AU249" s="61"/>
      <c r="AV249" s="626" t="str">
        <f>IF(AU249="","",IF(AU249="A",'１０.パネルラジエーター設備費用算出シート'!$G$13,IF(AU249="B",'１０.パネルラジエーター設備費用算出シート'!$N$13,IF(AU249="C",'１０.パネルラジエーター設備費用算出シート'!$G$23,IF(AU249="D",'１０.パネルラジエーター設備費用算出シート'!$N$23,IF(AU249="E",'１０.パネルラジエーター設備費用算出シート'!$G$33,IF(AU249="F",'１０.パネルラジエーター設備費用算出シート'!$N$33,IF(AU249="G",'１０.パネルラジエーター設備費用算出シート'!$G$43,IF(AU249="H",'１０.パネルラジエーター設備費用算出シート'!$N$43,IF(AU249="I",'１０.パネルラジエーター設備費用算出シート'!$G$54,'１０.パネルラジエーター設備費用算出シート'!$N$54))))))))))</f>
        <v/>
      </c>
      <c r="AW249" s="74"/>
      <c r="AX249" s="64"/>
      <c r="AY249" s="627"/>
      <c r="AZ249" s="74"/>
      <c r="BA249" s="32"/>
      <c r="BB249" s="32"/>
      <c r="BC249" s="32"/>
      <c r="BD249" s="32"/>
      <c r="BE249" s="32"/>
      <c r="BF249" s="32"/>
      <c r="BG249" s="32"/>
      <c r="BH249" s="32"/>
      <c r="BI249" s="32"/>
      <c r="BJ249" s="32"/>
      <c r="BK249" s="32"/>
      <c r="BL249" s="32"/>
    </row>
    <row r="250" spans="1:64" s="33" customFormat="1">
      <c r="A250" s="76"/>
      <c r="B250" s="57">
        <v>238</v>
      </c>
      <c r="C250" s="87"/>
      <c r="D250" s="58"/>
      <c r="E250" s="77"/>
      <c r="F250" s="620"/>
      <c r="G250" s="620"/>
      <c r="H250" s="61"/>
      <c r="I250" s="62"/>
      <c r="J250" s="61"/>
      <c r="K250" s="622" t="str">
        <f t="shared" si="9"/>
        <v/>
      </c>
      <c r="L250" s="622" t="str">
        <f>IF($G250="","",IF(OR('２.全体概要'!$C$15=1,'２.全体概要'!$C$15=2),INDEX($BG$15,MATCH($G250,$BF$15,-1)),IF('２.全体概要'!$C$15=3,INDEX($BG$14,MATCH($G250,$BF$14,-1)),INDEX($BG$13,MATCH($G250,$BF$13,-1)))))</f>
        <v/>
      </c>
      <c r="M250" s="622" t="str">
        <f t="shared" si="10"/>
        <v/>
      </c>
      <c r="N250" s="623">
        <f t="shared" si="11"/>
        <v>0</v>
      </c>
      <c r="O250" s="74"/>
      <c r="P250" s="61"/>
      <c r="Q250" s="56"/>
      <c r="R250" s="72"/>
      <c r="S250" s="56"/>
      <c r="T250" s="56"/>
      <c r="U250" s="74"/>
      <c r="V250" s="61"/>
      <c r="W250" s="56"/>
      <c r="X250" s="72"/>
      <c r="Y250" s="56"/>
      <c r="Z250" s="56"/>
      <c r="AA250" s="74"/>
      <c r="AB250" s="61"/>
      <c r="AC250" s="74"/>
      <c r="AD250" s="61"/>
      <c r="AE250" s="74"/>
      <c r="AF250" s="61"/>
      <c r="AG250" s="74"/>
      <c r="AH250" s="61"/>
      <c r="AI250" s="74"/>
      <c r="AJ250" s="61"/>
      <c r="AK250" s="74"/>
      <c r="AL250" s="64"/>
      <c r="AM250" s="74"/>
      <c r="AN250" s="64"/>
      <c r="AO250" s="74"/>
      <c r="AP250" s="66"/>
      <c r="AQ250" s="74"/>
      <c r="AR250" s="61"/>
      <c r="AS250" s="275"/>
      <c r="AT250" s="74"/>
      <c r="AU250" s="61"/>
      <c r="AV250" s="626" t="str">
        <f>IF(AU250="","",IF(AU250="A",'１０.パネルラジエーター設備費用算出シート'!$G$13,IF(AU250="B",'１０.パネルラジエーター設備費用算出シート'!$N$13,IF(AU250="C",'１０.パネルラジエーター設備費用算出シート'!$G$23,IF(AU250="D",'１０.パネルラジエーター設備費用算出シート'!$N$23,IF(AU250="E",'１０.パネルラジエーター設備費用算出シート'!$G$33,IF(AU250="F",'１０.パネルラジエーター設備費用算出シート'!$N$33,IF(AU250="G",'１０.パネルラジエーター設備費用算出シート'!$G$43,IF(AU250="H",'１０.パネルラジエーター設備費用算出シート'!$N$43,IF(AU250="I",'１０.パネルラジエーター設備費用算出シート'!$G$54,'１０.パネルラジエーター設備費用算出シート'!$N$54))))))))))</f>
        <v/>
      </c>
      <c r="AW250" s="74"/>
      <c r="AX250" s="64"/>
      <c r="AY250" s="627"/>
      <c r="AZ250" s="74"/>
      <c r="BA250" s="32"/>
      <c r="BB250" s="32"/>
      <c r="BC250" s="32"/>
      <c r="BD250" s="32"/>
      <c r="BE250" s="32"/>
      <c r="BF250" s="32"/>
      <c r="BG250" s="32"/>
      <c r="BH250" s="32"/>
      <c r="BI250" s="32"/>
      <c r="BJ250" s="32"/>
      <c r="BK250" s="32"/>
      <c r="BL250" s="32"/>
    </row>
    <row r="251" spans="1:64" s="33" customFormat="1">
      <c r="A251" s="76"/>
      <c r="B251" s="57">
        <v>239</v>
      </c>
      <c r="C251" s="87"/>
      <c r="D251" s="58"/>
      <c r="E251" s="77"/>
      <c r="F251" s="620"/>
      <c r="G251" s="620"/>
      <c r="H251" s="61"/>
      <c r="I251" s="62"/>
      <c r="J251" s="61"/>
      <c r="K251" s="622" t="str">
        <f t="shared" si="9"/>
        <v/>
      </c>
      <c r="L251" s="622" t="str">
        <f>IF($G251="","",IF(OR('２.全体概要'!$C$15=1,'２.全体概要'!$C$15=2),INDEX($BG$15,MATCH($G251,$BF$15,-1)),IF('２.全体概要'!$C$15=3,INDEX($BG$14,MATCH($G251,$BF$14,-1)),INDEX($BG$13,MATCH($G251,$BF$13,-1)))))</f>
        <v/>
      </c>
      <c r="M251" s="622" t="str">
        <f t="shared" si="10"/>
        <v/>
      </c>
      <c r="N251" s="623">
        <f t="shared" si="11"/>
        <v>0</v>
      </c>
      <c r="O251" s="74"/>
      <c r="P251" s="61"/>
      <c r="Q251" s="56"/>
      <c r="R251" s="72"/>
      <c r="S251" s="56"/>
      <c r="T251" s="56"/>
      <c r="U251" s="74"/>
      <c r="V251" s="61"/>
      <c r="W251" s="56"/>
      <c r="X251" s="72"/>
      <c r="Y251" s="56"/>
      <c r="Z251" s="56"/>
      <c r="AA251" s="74"/>
      <c r="AB251" s="61"/>
      <c r="AC251" s="74"/>
      <c r="AD251" s="61"/>
      <c r="AE251" s="74"/>
      <c r="AF251" s="61"/>
      <c r="AG251" s="74"/>
      <c r="AH251" s="61"/>
      <c r="AI251" s="74"/>
      <c r="AJ251" s="61"/>
      <c r="AK251" s="74"/>
      <c r="AL251" s="64"/>
      <c r="AM251" s="74"/>
      <c r="AN251" s="64"/>
      <c r="AO251" s="74"/>
      <c r="AP251" s="66"/>
      <c r="AQ251" s="74"/>
      <c r="AR251" s="61"/>
      <c r="AS251" s="275"/>
      <c r="AT251" s="74"/>
      <c r="AU251" s="61"/>
      <c r="AV251" s="626" t="str">
        <f>IF(AU251="","",IF(AU251="A",'１０.パネルラジエーター設備費用算出シート'!$G$13,IF(AU251="B",'１０.パネルラジエーター設備費用算出シート'!$N$13,IF(AU251="C",'１０.パネルラジエーター設備費用算出シート'!$G$23,IF(AU251="D",'１０.パネルラジエーター設備費用算出シート'!$N$23,IF(AU251="E",'１０.パネルラジエーター設備費用算出シート'!$G$33,IF(AU251="F",'１０.パネルラジエーター設備費用算出シート'!$N$33,IF(AU251="G",'１０.パネルラジエーター設備費用算出シート'!$G$43,IF(AU251="H",'１０.パネルラジエーター設備費用算出シート'!$N$43,IF(AU251="I",'１０.パネルラジエーター設備費用算出シート'!$G$54,'１０.パネルラジエーター設備費用算出シート'!$N$54))))))))))</f>
        <v/>
      </c>
      <c r="AW251" s="74"/>
      <c r="AX251" s="64"/>
      <c r="AY251" s="627"/>
      <c r="AZ251" s="74"/>
      <c r="BA251" s="32"/>
      <c r="BB251" s="32"/>
      <c r="BC251" s="32"/>
      <c r="BD251" s="32"/>
      <c r="BE251" s="32"/>
      <c r="BF251" s="32"/>
      <c r="BG251" s="32"/>
      <c r="BH251" s="32"/>
      <c r="BI251" s="32"/>
      <c r="BJ251" s="32"/>
      <c r="BK251" s="32"/>
      <c r="BL251" s="32"/>
    </row>
    <row r="252" spans="1:64" s="33" customFormat="1">
      <c r="A252" s="76"/>
      <c r="B252" s="57">
        <v>240</v>
      </c>
      <c r="C252" s="87"/>
      <c r="D252" s="58"/>
      <c r="E252" s="77"/>
      <c r="F252" s="620"/>
      <c r="G252" s="620"/>
      <c r="H252" s="61"/>
      <c r="I252" s="62"/>
      <c r="J252" s="61"/>
      <c r="K252" s="622" t="str">
        <f t="shared" si="9"/>
        <v/>
      </c>
      <c r="L252" s="622" t="str">
        <f>IF($G252="","",IF(OR('２.全体概要'!$C$15=1,'２.全体概要'!$C$15=2),INDEX($BG$15,MATCH($G252,$BF$15,-1)),IF('２.全体概要'!$C$15=3,INDEX($BG$14,MATCH($G252,$BF$14,-1)),INDEX($BG$13,MATCH($G252,$BF$13,-1)))))</f>
        <v/>
      </c>
      <c r="M252" s="622" t="str">
        <f t="shared" si="10"/>
        <v/>
      </c>
      <c r="N252" s="623">
        <f t="shared" si="11"/>
        <v>0</v>
      </c>
      <c r="O252" s="74"/>
      <c r="P252" s="61"/>
      <c r="Q252" s="56"/>
      <c r="R252" s="72"/>
      <c r="S252" s="56"/>
      <c r="T252" s="56"/>
      <c r="U252" s="74"/>
      <c r="V252" s="61"/>
      <c r="W252" s="56"/>
      <c r="X252" s="72"/>
      <c r="Y252" s="56"/>
      <c r="Z252" s="56"/>
      <c r="AA252" s="74"/>
      <c r="AB252" s="61"/>
      <c r="AC252" s="74"/>
      <c r="AD252" s="61"/>
      <c r="AE252" s="74"/>
      <c r="AF252" s="61"/>
      <c r="AG252" s="74"/>
      <c r="AH252" s="61"/>
      <c r="AI252" s="74"/>
      <c r="AJ252" s="61"/>
      <c r="AK252" s="74"/>
      <c r="AL252" s="64"/>
      <c r="AM252" s="74"/>
      <c r="AN252" s="64"/>
      <c r="AO252" s="74"/>
      <c r="AP252" s="66"/>
      <c r="AQ252" s="74"/>
      <c r="AR252" s="61"/>
      <c r="AS252" s="275"/>
      <c r="AT252" s="74"/>
      <c r="AU252" s="61"/>
      <c r="AV252" s="626" t="str">
        <f>IF(AU252="","",IF(AU252="A",'１０.パネルラジエーター設備費用算出シート'!$G$13,IF(AU252="B",'１０.パネルラジエーター設備費用算出シート'!$N$13,IF(AU252="C",'１０.パネルラジエーター設備費用算出シート'!$G$23,IF(AU252="D",'１０.パネルラジエーター設備費用算出シート'!$N$23,IF(AU252="E",'１０.パネルラジエーター設備費用算出シート'!$G$33,IF(AU252="F",'１０.パネルラジエーター設備費用算出シート'!$N$33,IF(AU252="G",'１０.パネルラジエーター設備費用算出シート'!$G$43,IF(AU252="H",'１０.パネルラジエーター設備費用算出シート'!$N$43,IF(AU252="I",'１０.パネルラジエーター設備費用算出シート'!$G$54,'１０.パネルラジエーター設備費用算出シート'!$N$54))))))))))</f>
        <v/>
      </c>
      <c r="AW252" s="74"/>
      <c r="AX252" s="64"/>
      <c r="AY252" s="627"/>
      <c r="AZ252" s="74"/>
      <c r="BA252" s="32"/>
      <c r="BB252" s="32"/>
      <c r="BC252" s="32"/>
      <c r="BD252" s="32"/>
      <c r="BE252" s="32"/>
      <c r="BF252" s="32"/>
      <c r="BG252" s="32"/>
      <c r="BH252" s="32"/>
      <c r="BI252" s="32"/>
      <c r="BJ252" s="32"/>
      <c r="BK252" s="32"/>
      <c r="BL252" s="32"/>
    </row>
    <row r="253" spans="1:64" s="33" customFormat="1">
      <c r="A253" s="76"/>
      <c r="B253" s="57">
        <v>241</v>
      </c>
      <c r="C253" s="87"/>
      <c r="D253" s="58"/>
      <c r="E253" s="77"/>
      <c r="F253" s="620"/>
      <c r="G253" s="620"/>
      <c r="H253" s="61"/>
      <c r="I253" s="62"/>
      <c r="J253" s="61"/>
      <c r="K253" s="622" t="str">
        <f t="shared" si="9"/>
        <v/>
      </c>
      <c r="L253" s="622" t="str">
        <f>IF($G253="","",IF(OR('２.全体概要'!$C$15=1,'２.全体概要'!$C$15=2),INDEX($BG$15,MATCH($G253,$BF$15,-1)),IF('２.全体概要'!$C$15=3,INDEX($BG$14,MATCH($G253,$BF$14,-1)),INDEX($BG$13,MATCH($G253,$BF$13,-1)))))</f>
        <v/>
      </c>
      <c r="M253" s="622" t="str">
        <f t="shared" si="10"/>
        <v/>
      </c>
      <c r="N253" s="623">
        <f t="shared" si="11"/>
        <v>0</v>
      </c>
      <c r="O253" s="74"/>
      <c r="P253" s="61"/>
      <c r="Q253" s="56"/>
      <c r="R253" s="72"/>
      <c r="S253" s="56"/>
      <c r="T253" s="56"/>
      <c r="U253" s="74"/>
      <c r="V253" s="61"/>
      <c r="W253" s="56"/>
      <c r="X253" s="72"/>
      <c r="Y253" s="56"/>
      <c r="Z253" s="56"/>
      <c r="AA253" s="74"/>
      <c r="AB253" s="61"/>
      <c r="AC253" s="74"/>
      <c r="AD253" s="61"/>
      <c r="AE253" s="74"/>
      <c r="AF253" s="61"/>
      <c r="AG253" s="74"/>
      <c r="AH253" s="61"/>
      <c r="AI253" s="74"/>
      <c r="AJ253" s="61"/>
      <c r="AK253" s="74"/>
      <c r="AL253" s="64"/>
      <c r="AM253" s="74"/>
      <c r="AN253" s="64"/>
      <c r="AO253" s="74"/>
      <c r="AP253" s="66"/>
      <c r="AQ253" s="74"/>
      <c r="AR253" s="61"/>
      <c r="AS253" s="275"/>
      <c r="AT253" s="74"/>
      <c r="AU253" s="61"/>
      <c r="AV253" s="626" t="str">
        <f>IF(AU253="","",IF(AU253="A",'１０.パネルラジエーター設備費用算出シート'!$G$13,IF(AU253="B",'１０.パネルラジエーター設備費用算出シート'!$N$13,IF(AU253="C",'１０.パネルラジエーター設備費用算出シート'!$G$23,IF(AU253="D",'１０.パネルラジエーター設備費用算出シート'!$N$23,IF(AU253="E",'１０.パネルラジエーター設備費用算出シート'!$G$33,IF(AU253="F",'１０.パネルラジエーター設備費用算出シート'!$N$33,IF(AU253="G",'１０.パネルラジエーター設備費用算出シート'!$G$43,IF(AU253="H",'１０.パネルラジエーター設備費用算出シート'!$N$43,IF(AU253="I",'１０.パネルラジエーター設備費用算出シート'!$G$54,'１０.パネルラジエーター設備費用算出シート'!$N$54))))))))))</f>
        <v/>
      </c>
      <c r="AW253" s="74"/>
      <c r="AX253" s="64"/>
      <c r="AY253" s="627"/>
      <c r="AZ253" s="74"/>
      <c r="BA253" s="32"/>
      <c r="BB253" s="32"/>
      <c r="BC253" s="32"/>
      <c r="BD253" s="32"/>
      <c r="BE253" s="32"/>
      <c r="BF253" s="32"/>
      <c r="BG253" s="32"/>
      <c r="BH253" s="32"/>
      <c r="BI253" s="32"/>
      <c r="BJ253" s="32"/>
      <c r="BK253" s="32"/>
      <c r="BL253" s="32"/>
    </row>
    <row r="254" spans="1:64" s="33" customFormat="1">
      <c r="A254" s="76"/>
      <c r="B254" s="57">
        <v>242</v>
      </c>
      <c r="C254" s="87"/>
      <c r="D254" s="58"/>
      <c r="E254" s="77"/>
      <c r="F254" s="620"/>
      <c r="G254" s="620"/>
      <c r="H254" s="61"/>
      <c r="I254" s="62"/>
      <c r="J254" s="61"/>
      <c r="K254" s="622" t="str">
        <f t="shared" si="9"/>
        <v/>
      </c>
      <c r="L254" s="622" t="str">
        <f>IF($G254="","",IF(OR('２.全体概要'!$C$15=1,'２.全体概要'!$C$15=2),INDEX($BG$15,MATCH($G254,$BF$15,-1)),IF('２.全体概要'!$C$15=3,INDEX($BG$14,MATCH($G254,$BF$14,-1)),INDEX($BG$13,MATCH($G254,$BF$13,-1)))))</f>
        <v/>
      </c>
      <c r="M254" s="622" t="str">
        <f t="shared" si="10"/>
        <v/>
      </c>
      <c r="N254" s="623">
        <f t="shared" si="11"/>
        <v>0</v>
      </c>
      <c r="O254" s="74"/>
      <c r="P254" s="61"/>
      <c r="Q254" s="56"/>
      <c r="R254" s="72"/>
      <c r="S254" s="56"/>
      <c r="T254" s="56"/>
      <c r="U254" s="74"/>
      <c r="V254" s="61"/>
      <c r="W254" s="56"/>
      <c r="X254" s="72"/>
      <c r="Y254" s="56"/>
      <c r="Z254" s="56"/>
      <c r="AA254" s="74"/>
      <c r="AB254" s="61"/>
      <c r="AC254" s="74"/>
      <c r="AD254" s="61"/>
      <c r="AE254" s="74"/>
      <c r="AF254" s="61"/>
      <c r="AG254" s="74"/>
      <c r="AH254" s="61"/>
      <c r="AI254" s="74"/>
      <c r="AJ254" s="61"/>
      <c r="AK254" s="74"/>
      <c r="AL254" s="64"/>
      <c r="AM254" s="74"/>
      <c r="AN254" s="64"/>
      <c r="AO254" s="74"/>
      <c r="AP254" s="66"/>
      <c r="AQ254" s="74"/>
      <c r="AR254" s="61"/>
      <c r="AS254" s="275"/>
      <c r="AT254" s="74"/>
      <c r="AU254" s="61"/>
      <c r="AV254" s="626" t="str">
        <f>IF(AU254="","",IF(AU254="A",'１０.パネルラジエーター設備費用算出シート'!$G$13,IF(AU254="B",'１０.パネルラジエーター設備費用算出シート'!$N$13,IF(AU254="C",'１０.パネルラジエーター設備費用算出シート'!$G$23,IF(AU254="D",'１０.パネルラジエーター設備費用算出シート'!$N$23,IF(AU254="E",'１０.パネルラジエーター設備費用算出シート'!$G$33,IF(AU254="F",'１０.パネルラジエーター設備費用算出シート'!$N$33,IF(AU254="G",'１０.パネルラジエーター設備費用算出シート'!$G$43,IF(AU254="H",'１０.パネルラジエーター設備費用算出シート'!$N$43,IF(AU254="I",'１０.パネルラジエーター設備費用算出シート'!$G$54,'１０.パネルラジエーター設備費用算出シート'!$N$54))))))))))</f>
        <v/>
      </c>
      <c r="AW254" s="74"/>
      <c r="AX254" s="64"/>
      <c r="AY254" s="627"/>
      <c r="AZ254" s="74"/>
      <c r="BA254" s="32"/>
      <c r="BB254" s="32"/>
      <c r="BC254" s="32"/>
      <c r="BD254" s="32"/>
      <c r="BE254" s="32"/>
      <c r="BF254" s="32"/>
      <c r="BG254" s="32"/>
      <c r="BH254" s="32"/>
      <c r="BI254" s="32"/>
      <c r="BJ254" s="32"/>
      <c r="BK254" s="32"/>
      <c r="BL254" s="32"/>
    </row>
    <row r="255" spans="1:64" s="33" customFormat="1">
      <c r="A255" s="76"/>
      <c r="B255" s="57">
        <v>243</v>
      </c>
      <c r="C255" s="87"/>
      <c r="D255" s="58"/>
      <c r="E255" s="77"/>
      <c r="F255" s="620"/>
      <c r="G255" s="620"/>
      <c r="H255" s="61"/>
      <c r="I255" s="62"/>
      <c r="J255" s="61"/>
      <c r="K255" s="622" t="str">
        <f t="shared" si="9"/>
        <v/>
      </c>
      <c r="L255" s="622" t="str">
        <f>IF($G255="","",IF(OR('２.全体概要'!$C$15=1,'２.全体概要'!$C$15=2),INDEX($BG$15,MATCH($G255,$BF$15,-1)),IF('２.全体概要'!$C$15=3,INDEX($BG$14,MATCH($G255,$BF$14,-1)),INDEX($BG$13,MATCH($G255,$BF$13,-1)))))</f>
        <v/>
      </c>
      <c r="M255" s="622" t="str">
        <f t="shared" si="10"/>
        <v/>
      </c>
      <c r="N255" s="623">
        <f t="shared" si="11"/>
        <v>0</v>
      </c>
      <c r="O255" s="74"/>
      <c r="P255" s="61"/>
      <c r="Q255" s="56"/>
      <c r="R255" s="72"/>
      <c r="S255" s="56"/>
      <c r="T255" s="56"/>
      <c r="U255" s="74"/>
      <c r="V255" s="61"/>
      <c r="W255" s="56"/>
      <c r="X255" s="72"/>
      <c r="Y255" s="56"/>
      <c r="Z255" s="56"/>
      <c r="AA255" s="74"/>
      <c r="AB255" s="61"/>
      <c r="AC255" s="74"/>
      <c r="AD255" s="61"/>
      <c r="AE255" s="74"/>
      <c r="AF255" s="61"/>
      <c r="AG255" s="74"/>
      <c r="AH255" s="61"/>
      <c r="AI255" s="74"/>
      <c r="AJ255" s="61"/>
      <c r="AK255" s="74"/>
      <c r="AL255" s="64"/>
      <c r="AM255" s="74"/>
      <c r="AN255" s="64"/>
      <c r="AO255" s="74"/>
      <c r="AP255" s="66"/>
      <c r="AQ255" s="74"/>
      <c r="AR255" s="61"/>
      <c r="AS255" s="275"/>
      <c r="AT255" s="74"/>
      <c r="AU255" s="61"/>
      <c r="AV255" s="626" t="str">
        <f>IF(AU255="","",IF(AU255="A",'１０.パネルラジエーター設備費用算出シート'!$G$13,IF(AU255="B",'１０.パネルラジエーター設備費用算出シート'!$N$13,IF(AU255="C",'１０.パネルラジエーター設備費用算出シート'!$G$23,IF(AU255="D",'１０.パネルラジエーター設備費用算出シート'!$N$23,IF(AU255="E",'１０.パネルラジエーター設備費用算出シート'!$G$33,IF(AU255="F",'１０.パネルラジエーター設備費用算出シート'!$N$33,IF(AU255="G",'１０.パネルラジエーター設備費用算出シート'!$G$43,IF(AU255="H",'１０.パネルラジエーター設備費用算出シート'!$N$43,IF(AU255="I",'１０.パネルラジエーター設備費用算出シート'!$G$54,'１０.パネルラジエーター設備費用算出シート'!$N$54))))))))))</f>
        <v/>
      </c>
      <c r="AW255" s="74"/>
      <c r="AX255" s="64"/>
      <c r="AY255" s="627"/>
      <c r="AZ255" s="74"/>
      <c r="BA255" s="32"/>
      <c r="BB255" s="32"/>
      <c r="BC255" s="32"/>
      <c r="BD255" s="32"/>
      <c r="BE255" s="32"/>
      <c r="BF255" s="32"/>
      <c r="BG255" s="32"/>
      <c r="BH255" s="32"/>
      <c r="BI255" s="32"/>
      <c r="BJ255" s="32"/>
      <c r="BK255" s="32"/>
      <c r="BL255" s="32"/>
    </row>
    <row r="256" spans="1:64" s="33" customFormat="1">
      <c r="A256" s="76"/>
      <c r="B256" s="57">
        <v>244</v>
      </c>
      <c r="C256" s="87"/>
      <c r="D256" s="58"/>
      <c r="E256" s="77"/>
      <c r="F256" s="620"/>
      <c r="G256" s="620"/>
      <c r="H256" s="61"/>
      <c r="I256" s="62"/>
      <c r="J256" s="61"/>
      <c r="K256" s="622" t="str">
        <f t="shared" si="9"/>
        <v/>
      </c>
      <c r="L256" s="622" t="str">
        <f>IF($G256="","",IF(OR('２.全体概要'!$C$15=1,'２.全体概要'!$C$15=2),INDEX($BG$15,MATCH($G256,$BF$15,-1)),IF('２.全体概要'!$C$15=3,INDEX($BG$14,MATCH($G256,$BF$14,-1)),INDEX($BG$13,MATCH($G256,$BF$13,-1)))))</f>
        <v/>
      </c>
      <c r="M256" s="622" t="str">
        <f t="shared" si="10"/>
        <v/>
      </c>
      <c r="N256" s="623">
        <f t="shared" si="11"/>
        <v>0</v>
      </c>
      <c r="O256" s="74"/>
      <c r="P256" s="61"/>
      <c r="Q256" s="56"/>
      <c r="R256" s="72"/>
      <c r="S256" s="56"/>
      <c r="T256" s="56"/>
      <c r="U256" s="74"/>
      <c r="V256" s="61"/>
      <c r="W256" s="56"/>
      <c r="X256" s="72"/>
      <c r="Y256" s="56"/>
      <c r="Z256" s="56"/>
      <c r="AA256" s="74"/>
      <c r="AB256" s="61"/>
      <c r="AC256" s="74"/>
      <c r="AD256" s="61"/>
      <c r="AE256" s="74"/>
      <c r="AF256" s="61"/>
      <c r="AG256" s="74"/>
      <c r="AH256" s="61"/>
      <c r="AI256" s="74"/>
      <c r="AJ256" s="61"/>
      <c r="AK256" s="74"/>
      <c r="AL256" s="64"/>
      <c r="AM256" s="74"/>
      <c r="AN256" s="64"/>
      <c r="AO256" s="74"/>
      <c r="AP256" s="66"/>
      <c r="AQ256" s="74"/>
      <c r="AR256" s="61"/>
      <c r="AS256" s="275"/>
      <c r="AT256" s="74"/>
      <c r="AU256" s="61"/>
      <c r="AV256" s="626" t="str">
        <f>IF(AU256="","",IF(AU256="A",'１０.パネルラジエーター設備費用算出シート'!$G$13,IF(AU256="B",'１０.パネルラジエーター設備費用算出シート'!$N$13,IF(AU256="C",'１０.パネルラジエーター設備費用算出シート'!$G$23,IF(AU256="D",'１０.パネルラジエーター設備費用算出シート'!$N$23,IF(AU256="E",'１０.パネルラジエーター設備費用算出シート'!$G$33,IF(AU256="F",'１０.パネルラジエーター設備費用算出シート'!$N$33,IF(AU256="G",'１０.パネルラジエーター設備費用算出シート'!$G$43,IF(AU256="H",'１０.パネルラジエーター設備費用算出シート'!$N$43,IF(AU256="I",'１０.パネルラジエーター設備費用算出シート'!$G$54,'１０.パネルラジエーター設備費用算出シート'!$N$54))))))))))</f>
        <v/>
      </c>
      <c r="AW256" s="74"/>
      <c r="AX256" s="64"/>
      <c r="AY256" s="627"/>
      <c r="AZ256" s="74"/>
      <c r="BA256" s="32"/>
      <c r="BB256" s="32"/>
      <c r="BC256" s="32"/>
      <c r="BD256" s="32"/>
      <c r="BE256" s="32"/>
      <c r="BF256" s="32"/>
      <c r="BG256" s="32"/>
      <c r="BH256" s="32"/>
      <c r="BI256" s="32"/>
      <c r="BJ256" s="32"/>
      <c r="BK256" s="32"/>
      <c r="BL256" s="32"/>
    </row>
    <row r="257" spans="1:64" s="33" customFormat="1">
      <c r="A257" s="76"/>
      <c r="B257" s="57">
        <v>245</v>
      </c>
      <c r="C257" s="87"/>
      <c r="D257" s="58"/>
      <c r="E257" s="77"/>
      <c r="F257" s="620"/>
      <c r="G257" s="620"/>
      <c r="H257" s="61"/>
      <c r="I257" s="62"/>
      <c r="J257" s="61"/>
      <c r="K257" s="622" t="str">
        <f t="shared" si="9"/>
        <v/>
      </c>
      <c r="L257" s="622" t="str">
        <f>IF($G257="","",IF(OR('２.全体概要'!$C$15=1,'２.全体概要'!$C$15=2),INDEX($BG$15,MATCH($G257,$BF$15,-1)),IF('２.全体概要'!$C$15=3,INDEX($BG$14,MATCH($G257,$BF$14,-1)),INDEX($BG$13,MATCH($G257,$BF$13,-1)))))</f>
        <v/>
      </c>
      <c r="M257" s="622" t="str">
        <f t="shared" si="10"/>
        <v/>
      </c>
      <c r="N257" s="623">
        <f t="shared" si="11"/>
        <v>0</v>
      </c>
      <c r="O257" s="74"/>
      <c r="P257" s="61"/>
      <c r="Q257" s="56"/>
      <c r="R257" s="72"/>
      <c r="S257" s="56"/>
      <c r="T257" s="56"/>
      <c r="U257" s="74"/>
      <c r="V257" s="61"/>
      <c r="W257" s="56"/>
      <c r="X257" s="72"/>
      <c r="Y257" s="56"/>
      <c r="Z257" s="56"/>
      <c r="AA257" s="74"/>
      <c r="AB257" s="61"/>
      <c r="AC257" s="74"/>
      <c r="AD257" s="61"/>
      <c r="AE257" s="74"/>
      <c r="AF257" s="61"/>
      <c r="AG257" s="74"/>
      <c r="AH257" s="61"/>
      <c r="AI257" s="74"/>
      <c r="AJ257" s="61"/>
      <c r="AK257" s="74"/>
      <c r="AL257" s="64"/>
      <c r="AM257" s="74"/>
      <c r="AN257" s="64"/>
      <c r="AO257" s="74"/>
      <c r="AP257" s="66"/>
      <c r="AQ257" s="74"/>
      <c r="AR257" s="61"/>
      <c r="AS257" s="275"/>
      <c r="AT257" s="74"/>
      <c r="AU257" s="61"/>
      <c r="AV257" s="626" t="str">
        <f>IF(AU257="","",IF(AU257="A",'１０.パネルラジエーター設備費用算出シート'!$G$13,IF(AU257="B",'１０.パネルラジエーター設備費用算出シート'!$N$13,IF(AU257="C",'１０.パネルラジエーター設備費用算出シート'!$G$23,IF(AU257="D",'１０.パネルラジエーター設備費用算出シート'!$N$23,IF(AU257="E",'１０.パネルラジエーター設備費用算出シート'!$G$33,IF(AU257="F",'１０.パネルラジエーター設備費用算出シート'!$N$33,IF(AU257="G",'１０.パネルラジエーター設備費用算出シート'!$G$43,IF(AU257="H",'１０.パネルラジエーター設備費用算出シート'!$N$43,IF(AU257="I",'１０.パネルラジエーター設備費用算出シート'!$G$54,'１０.パネルラジエーター設備費用算出シート'!$N$54))))))))))</f>
        <v/>
      </c>
      <c r="AW257" s="74"/>
      <c r="AX257" s="64"/>
      <c r="AY257" s="627"/>
      <c r="AZ257" s="74"/>
      <c r="BA257" s="32"/>
      <c r="BB257" s="32"/>
      <c r="BC257" s="32"/>
      <c r="BD257" s="32"/>
      <c r="BE257" s="32"/>
      <c r="BF257" s="32"/>
      <c r="BG257" s="32"/>
      <c r="BH257" s="32"/>
      <c r="BI257" s="32"/>
      <c r="BJ257" s="32"/>
      <c r="BK257" s="32"/>
      <c r="BL257" s="32"/>
    </row>
    <row r="258" spans="1:64" s="33" customFormat="1">
      <c r="A258" s="76"/>
      <c r="B258" s="57">
        <v>246</v>
      </c>
      <c r="C258" s="87"/>
      <c r="D258" s="58"/>
      <c r="E258" s="77"/>
      <c r="F258" s="620"/>
      <c r="G258" s="620"/>
      <c r="H258" s="61"/>
      <c r="I258" s="62"/>
      <c r="J258" s="61"/>
      <c r="K258" s="622" t="str">
        <f t="shared" si="9"/>
        <v/>
      </c>
      <c r="L258" s="622" t="str">
        <f>IF($G258="","",IF(OR('２.全体概要'!$C$15=1,'２.全体概要'!$C$15=2),INDEX($BG$15,MATCH($G258,$BF$15,-1)),IF('２.全体概要'!$C$15=3,INDEX($BG$14,MATCH($G258,$BF$14,-1)),INDEX($BG$13,MATCH($G258,$BF$13,-1)))))</f>
        <v/>
      </c>
      <c r="M258" s="622" t="str">
        <f t="shared" si="10"/>
        <v/>
      </c>
      <c r="N258" s="623">
        <f t="shared" si="11"/>
        <v>0</v>
      </c>
      <c r="O258" s="74"/>
      <c r="P258" s="61"/>
      <c r="Q258" s="56"/>
      <c r="R258" s="72"/>
      <c r="S258" s="56"/>
      <c r="T258" s="56"/>
      <c r="U258" s="74"/>
      <c r="V258" s="61"/>
      <c r="W258" s="56"/>
      <c r="X258" s="72"/>
      <c r="Y258" s="56"/>
      <c r="Z258" s="56"/>
      <c r="AA258" s="74"/>
      <c r="AB258" s="61"/>
      <c r="AC258" s="74"/>
      <c r="AD258" s="61"/>
      <c r="AE258" s="74"/>
      <c r="AF258" s="61"/>
      <c r="AG258" s="74"/>
      <c r="AH258" s="61"/>
      <c r="AI258" s="74"/>
      <c r="AJ258" s="61"/>
      <c r="AK258" s="74"/>
      <c r="AL258" s="64"/>
      <c r="AM258" s="74"/>
      <c r="AN258" s="64"/>
      <c r="AO258" s="74"/>
      <c r="AP258" s="66"/>
      <c r="AQ258" s="74"/>
      <c r="AR258" s="61"/>
      <c r="AS258" s="275"/>
      <c r="AT258" s="74"/>
      <c r="AU258" s="61"/>
      <c r="AV258" s="626" t="str">
        <f>IF(AU258="","",IF(AU258="A",'１０.パネルラジエーター設備費用算出シート'!$G$13,IF(AU258="B",'１０.パネルラジエーター設備費用算出シート'!$N$13,IF(AU258="C",'１０.パネルラジエーター設備費用算出シート'!$G$23,IF(AU258="D",'１０.パネルラジエーター設備費用算出シート'!$N$23,IF(AU258="E",'１０.パネルラジエーター設備費用算出シート'!$G$33,IF(AU258="F",'１０.パネルラジエーター設備費用算出シート'!$N$33,IF(AU258="G",'１０.パネルラジエーター設備費用算出シート'!$G$43,IF(AU258="H",'１０.パネルラジエーター設備費用算出シート'!$N$43,IF(AU258="I",'１０.パネルラジエーター設備費用算出シート'!$G$54,'１０.パネルラジエーター設備費用算出シート'!$N$54))))))))))</f>
        <v/>
      </c>
      <c r="AW258" s="74"/>
      <c r="AX258" s="64"/>
      <c r="AY258" s="627"/>
      <c r="AZ258" s="74"/>
      <c r="BA258" s="32"/>
      <c r="BB258" s="32"/>
      <c r="BC258" s="32"/>
      <c r="BD258" s="32"/>
      <c r="BE258" s="32"/>
      <c r="BF258" s="32"/>
      <c r="BG258" s="32"/>
      <c r="BH258" s="32"/>
      <c r="BI258" s="32"/>
      <c r="BJ258" s="32"/>
      <c r="BK258" s="32"/>
      <c r="BL258" s="32"/>
    </row>
    <row r="259" spans="1:64" s="33" customFormat="1">
      <c r="A259" s="76"/>
      <c r="B259" s="57">
        <v>247</v>
      </c>
      <c r="C259" s="87"/>
      <c r="D259" s="58"/>
      <c r="E259" s="77"/>
      <c r="F259" s="620"/>
      <c r="G259" s="620"/>
      <c r="H259" s="61"/>
      <c r="I259" s="62"/>
      <c r="J259" s="61"/>
      <c r="K259" s="622" t="str">
        <f t="shared" si="9"/>
        <v/>
      </c>
      <c r="L259" s="622" t="str">
        <f>IF($G259="","",IF(OR('２.全体概要'!$C$15=1,'２.全体概要'!$C$15=2),INDEX($BG$15,MATCH($G259,$BF$15,-1)),IF('２.全体概要'!$C$15=3,INDEX($BG$14,MATCH($G259,$BF$14,-1)),INDEX($BG$13,MATCH($G259,$BF$13,-1)))))</f>
        <v/>
      </c>
      <c r="M259" s="622" t="str">
        <f t="shared" si="10"/>
        <v/>
      </c>
      <c r="N259" s="623">
        <f t="shared" si="11"/>
        <v>0</v>
      </c>
      <c r="O259" s="74"/>
      <c r="P259" s="61"/>
      <c r="Q259" s="56"/>
      <c r="R259" s="72"/>
      <c r="S259" s="56"/>
      <c r="T259" s="56"/>
      <c r="U259" s="74"/>
      <c r="V259" s="61"/>
      <c r="W259" s="56"/>
      <c r="X259" s="72"/>
      <c r="Y259" s="56"/>
      <c r="Z259" s="56"/>
      <c r="AA259" s="74"/>
      <c r="AB259" s="61"/>
      <c r="AC259" s="74"/>
      <c r="AD259" s="61"/>
      <c r="AE259" s="74"/>
      <c r="AF259" s="61"/>
      <c r="AG259" s="74"/>
      <c r="AH259" s="61"/>
      <c r="AI259" s="74"/>
      <c r="AJ259" s="61"/>
      <c r="AK259" s="74"/>
      <c r="AL259" s="64"/>
      <c r="AM259" s="74"/>
      <c r="AN259" s="64"/>
      <c r="AO259" s="74"/>
      <c r="AP259" s="66"/>
      <c r="AQ259" s="74"/>
      <c r="AR259" s="61"/>
      <c r="AS259" s="275"/>
      <c r="AT259" s="74"/>
      <c r="AU259" s="61"/>
      <c r="AV259" s="626" t="str">
        <f>IF(AU259="","",IF(AU259="A",'１０.パネルラジエーター設備費用算出シート'!$G$13,IF(AU259="B",'１０.パネルラジエーター設備費用算出シート'!$N$13,IF(AU259="C",'１０.パネルラジエーター設備費用算出シート'!$G$23,IF(AU259="D",'１０.パネルラジエーター設備費用算出シート'!$N$23,IF(AU259="E",'１０.パネルラジエーター設備費用算出シート'!$G$33,IF(AU259="F",'１０.パネルラジエーター設備費用算出シート'!$N$33,IF(AU259="G",'１０.パネルラジエーター設備費用算出シート'!$G$43,IF(AU259="H",'１０.パネルラジエーター設備費用算出シート'!$N$43,IF(AU259="I",'１０.パネルラジエーター設備費用算出シート'!$G$54,'１０.パネルラジエーター設備費用算出シート'!$N$54))))))))))</f>
        <v/>
      </c>
      <c r="AW259" s="74"/>
      <c r="AX259" s="64"/>
      <c r="AY259" s="627"/>
      <c r="AZ259" s="74"/>
      <c r="BA259" s="32"/>
      <c r="BB259" s="32"/>
      <c r="BC259" s="32"/>
      <c r="BD259" s="32"/>
      <c r="BE259" s="32"/>
      <c r="BF259" s="32"/>
      <c r="BG259" s="32"/>
      <c r="BH259" s="32"/>
      <c r="BI259" s="32"/>
      <c r="BJ259" s="32"/>
      <c r="BK259" s="32"/>
      <c r="BL259" s="32"/>
    </row>
    <row r="260" spans="1:64" s="33" customFormat="1">
      <c r="A260" s="76"/>
      <c r="B260" s="57">
        <v>248</v>
      </c>
      <c r="C260" s="87"/>
      <c r="D260" s="58"/>
      <c r="E260" s="77"/>
      <c r="F260" s="620"/>
      <c r="G260" s="620"/>
      <c r="H260" s="61"/>
      <c r="I260" s="62"/>
      <c r="J260" s="61"/>
      <c r="K260" s="622" t="str">
        <f t="shared" si="9"/>
        <v/>
      </c>
      <c r="L260" s="622" t="str">
        <f>IF($G260="","",IF(OR('２.全体概要'!$C$15=1,'２.全体概要'!$C$15=2),INDEX($BG$15,MATCH($G260,$BF$15,-1)),IF('２.全体概要'!$C$15=3,INDEX($BG$14,MATCH($G260,$BF$14,-1)),INDEX($BG$13,MATCH($G260,$BF$13,-1)))))</f>
        <v/>
      </c>
      <c r="M260" s="622" t="str">
        <f t="shared" si="10"/>
        <v/>
      </c>
      <c r="N260" s="623">
        <f t="shared" si="11"/>
        <v>0</v>
      </c>
      <c r="O260" s="74"/>
      <c r="P260" s="61"/>
      <c r="Q260" s="56"/>
      <c r="R260" s="72"/>
      <c r="S260" s="56"/>
      <c r="T260" s="56"/>
      <c r="U260" s="74"/>
      <c r="V260" s="61"/>
      <c r="W260" s="56"/>
      <c r="X260" s="72"/>
      <c r="Y260" s="56"/>
      <c r="Z260" s="56"/>
      <c r="AA260" s="74"/>
      <c r="AB260" s="61"/>
      <c r="AC260" s="74"/>
      <c r="AD260" s="61"/>
      <c r="AE260" s="74"/>
      <c r="AF260" s="61"/>
      <c r="AG260" s="74"/>
      <c r="AH260" s="61"/>
      <c r="AI260" s="74"/>
      <c r="AJ260" s="61"/>
      <c r="AK260" s="74"/>
      <c r="AL260" s="64"/>
      <c r="AM260" s="74"/>
      <c r="AN260" s="64"/>
      <c r="AO260" s="74"/>
      <c r="AP260" s="66"/>
      <c r="AQ260" s="74"/>
      <c r="AR260" s="61"/>
      <c r="AS260" s="275"/>
      <c r="AT260" s="74"/>
      <c r="AU260" s="61"/>
      <c r="AV260" s="626" t="str">
        <f>IF(AU260="","",IF(AU260="A",'１０.パネルラジエーター設備費用算出シート'!$G$13,IF(AU260="B",'１０.パネルラジエーター設備費用算出シート'!$N$13,IF(AU260="C",'１０.パネルラジエーター設備費用算出シート'!$G$23,IF(AU260="D",'１０.パネルラジエーター設備費用算出シート'!$N$23,IF(AU260="E",'１０.パネルラジエーター設備費用算出シート'!$G$33,IF(AU260="F",'１０.パネルラジエーター設備費用算出シート'!$N$33,IF(AU260="G",'１０.パネルラジエーター設備費用算出シート'!$G$43,IF(AU260="H",'１０.パネルラジエーター設備費用算出シート'!$N$43,IF(AU260="I",'１０.パネルラジエーター設備費用算出シート'!$G$54,'１０.パネルラジエーター設備費用算出シート'!$N$54))))))))))</f>
        <v/>
      </c>
      <c r="AW260" s="74"/>
      <c r="AX260" s="64"/>
      <c r="AY260" s="627"/>
      <c r="AZ260" s="74"/>
      <c r="BA260" s="32"/>
      <c r="BB260" s="32"/>
      <c r="BC260" s="32"/>
      <c r="BD260" s="32"/>
      <c r="BE260" s="32"/>
      <c r="BF260" s="32"/>
      <c r="BG260" s="32"/>
      <c r="BH260" s="32"/>
      <c r="BI260" s="32"/>
      <c r="BJ260" s="32"/>
      <c r="BK260" s="32"/>
      <c r="BL260" s="32"/>
    </row>
    <row r="261" spans="1:64" s="33" customFormat="1">
      <c r="A261" s="76"/>
      <c r="B261" s="57">
        <v>249</v>
      </c>
      <c r="C261" s="87"/>
      <c r="D261" s="58"/>
      <c r="E261" s="77"/>
      <c r="F261" s="620"/>
      <c r="G261" s="620"/>
      <c r="H261" s="61"/>
      <c r="I261" s="62"/>
      <c r="J261" s="61"/>
      <c r="K261" s="622" t="str">
        <f t="shared" si="9"/>
        <v/>
      </c>
      <c r="L261" s="622" t="str">
        <f>IF($G261="","",IF(OR('２.全体概要'!$C$15=1,'２.全体概要'!$C$15=2),INDEX($BG$15,MATCH($G261,$BF$15,-1)),IF('２.全体概要'!$C$15=3,INDEX($BG$14,MATCH($G261,$BF$14,-1)),INDEX($BG$13,MATCH($G261,$BF$13,-1)))))</f>
        <v/>
      </c>
      <c r="M261" s="622" t="str">
        <f t="shared" si="10"/>
        <v/>
      </c>
      <c r="N261" s="623">
        <f t="shared" si="11"/>
        <v>0</v>
      </c>
      <c r="O261" s="74"/>
      <c r="P261" s="61"/>
      <c r="Q261" s="56"/>
      <c r="R261" s="72"/>
      <c r="S261" s="56"/>
      <c r="T261" s="56"/>
      <c r="U261" s="74"/>
      <c r="V261" s="61"/>
      <c r="W261" s="56"/>
      <c r="X261" s="72"/>
      <c r="Y261" s="56"/>
      <c r="Z261" s="56"/>
      <c r="AA261" s="74"/>
      <c r="AB261" s="61"/>
      <c r="AC261" s="74"/>
      <c r="AD261" s="61"/>
      <c r="AE261" s="74"/>
      <c r="AF261" s="61"/>
      <c r="AG261" s="74"/>
      <c r="AH261" s="61"/>
      <c r="AI261" s="74"/>
      <c r="AJ261" s="61"/>
      <c r="AK261" s="74"/>
      <c r="AL261" s="64"/>
      <c r="AM261" s="74"/>
      <c r="AN261" s="64"/>
      <c r="AO261" s="74"/>
      <c r="AP261" s="66"/>
      <c r="AQ261" s="74"/>
      <c r="AR261" s="61"/>
      <c r="AS261" s="275"/>
      <c r="AT261" s="74"/>
      <c r="AU261" s="61"/>
      <c r="AV261" s="626" t="str">
        <f>IF(AU261="","",IF(AU261="A",'１０.パネルラジエーター設備費用算出シート'!$G$13,IF(AU261="B",'１０.パネルラジエーター設備費用算出シート'!$N$13,IF(AU261="C",'１０.パネルラジエーター設備費用算出シート'!$G$23,IF(AU261="D",'１０.パネルラジエーター設備費用算出シート'!$N$23,IF(AU261="E",'１０.パネルラジエーター設備費用算出シート'!$G$33,IF(AU261="F",'１０.パネルラジエーター設備費用算出シート'!$N$33,IF(AU261="G",'１０.パネルラジエーター設備費用算出シート'!$G$43,IF(AU261="H",'１０.パネルラジエーター設備費用算出シート'!$N$43,IF(AU261="I",'１０.パネルラジエーター設備費用算出シート'!$G$54,'１０.パネルラジエーター設備費用算出シート'!$N$54))))))))))</f>
        <v/>
      </c>
      <c r="AW261" s="74"/>
      <c r="AX261" s="64"/>
      <c r="AY261" s="627"/>
      <c r="AZ261" s="74"/>
      <c r="BA261" s="32"/>
      <c r="BB261" s="32"/>
      <c r="BC261" s="32"/>
      <c r="BD261" s="32"/>
      <c r="BE261" s="32"/>
      <c r="BF261" s="32"/>
      <c r="BG261" s="32"/>
      <c r="BH261" s="32"/>
      <c r="BI261" s="32"/>
      <c r="BJ261" s="32"/>
      <c r="BK261" s="32"/>
      <c r="BL261" s="32"/>
    </row>
    <row r="262" spans="1:64" s="33" customFormat="1">
      <c r="A262" s="76"/>
      <c r="B262" s="57">
        <v>250</v>
      </c>
      <c r="C262" s="87"/>
      <c r="D262" s="58"/>
      <c r="E262" s="77"/>
      <c r="F262" s="620"/>
      <c r="G262" s="620"/>
      <c r="H262" s="61"/>
      <c r="I262" s="62"/>
      <c r="J262" s="61"/>
      <c r="K262" s="622" t="str">
        <f t="shared" si="9"/>
        <v/>
      </c>
      <c r="L262" s="622" t="str">
        <f>IF($G262="","",IF(OR('２.全体概要'!$C$15=1,'２.全体概要'!$C$15=2),INDEX($BG$15,MATCH($G262,$BF$15,-1)),IF('２.全体概要'!$C$15=3,INDEX($BG$14,MATCH($G262,$BF$14,-1)),INDEX($BG$13,MATCH($G262,$BF$13,-1)))))</f>
        <v/>
      </c>
      <c r="M262" s="622" t="str">
        <f t="shared" si="10"/>
        <v/>
      </c>
      <c r="N262" s="623">
        <f t="shared" si="11"/>
        <v>0</v>
      </c>
      <c r="O262" s="74"/>
      <c r="P262" s="61"/>
      <c r="Q262" s="56"/>
      <c r="R262" s="72"/>
      <c r="S262" s="56"/>
      <c r="T262" s="56"/>
      <c r="U262" s="74"/>
      <c r="V262" s="61"/>
      <c r="W262" s="56"/>
      <c r="X262" s="72"/>
      <c r="Y262" s="56"/>
      <c r="Z262" s="56"/>
      <c r="AA262" s="74"/>
      <c r="AB262" s="61"/>
      <c r="AC262" s="74"/>
      <c r="AD262" s="61"/>
      <c r="AE262" s="74"/>
      <c r="AF262" s="61"/>
      <c r="AG262" s="74"/>
      <c r="AH262" s="61"/>
      <c r="AI262" s="74"/>
      <c r="AJ262" s="61"/>
      <c r="AK262" s="74"/>
      <c r="AL262" s="64"/>
      <c r="AM262" s="74"/>
      <c r="AN262" s="64"/>
      <c r="AO262" s="74"/>
      <c r="AP262" s="66"/>
      <c r="AQ262" s="74"/>
      <c r="AR262" s="61"/>
      <c r="AS262" s="275"/>
      <c r="AT262" s="74"/>
      <c r="AU262" s="61"/>
      <c r="AV262" s="626" t="str">
        <f>IF(AU262="","",IF(AU262="A",'１０.パネルラジエーター設備費用算出シート'!$G$13,IF(AU262="B",'１０.パネルラジエーター設備費用算出シート'!$N$13,IF(AU262="C",'１０.パネルラジエーター設備費用算出シート'!$G$23,IF(AU262="D",'１０.パネルラジエーター設備費用算出シート'!$N$23,IF(AU262="E",'１０.パネルラジエーター設備費用算出シート'!$G$33,IF(AU262="F",'１０.パネルラジエーター設備費用算出シート'!$N$33,IF(AU262="G",'１０.パネルラジエーター設備費用算出シート'!$G$43,IF(AU262="H",'１０.パネルラジエーター設備費用算出シート'!$N$43,IF(AU262="I",'１０.パネルラジエーター設備費用算出シート'!$G$54,'１０.パネルラジエーター設備費用算出シート'!$N$54))))))))))</f>
        <v/>
      </c>
      <c r="AW262" s="74"/>
      <c r="AX262" s="64"/>
      <c r="AY262" s="627"/>
      <c r="AZ262" s="74"/>
      <c r="BA262" s="32"/>
      <c r="BB262" s="32"/>
      <c r="BC262" s="32"/>
      <c r="BD262" s="32"/>
      <c r="BE262" s="32"/>
      <c r="BF262" s="32"/>
      <c r="BG262" s="32"/>
      <c r="BH262" s="32"/>
      <c r="BI262" s="32"/>
      <c r="BJ262" s="32"/>
      <c r="BK262" s="32"/>
      <c r="BL262" s="32"/>
    </row>
    <row r="263" spans="1:64" s="33" customFormat="1">
      <c r="A263" s="76"/>
      <c r="B263" s="57">
        <v>251</v>
      </c>
      <c r="C263" s="87"/>
      <c r="D263" s="58"/>
      <c r="E263" s="77"/>
      <c r="F263" s="620"/>
      <c r="G263" s="620"/>
      <c r="H263" s="61"/>
      <c r="I263" s="62"/>
      <c r="J263" s="61"/>
      <c r="K263" s="622" t="str">
        <f t="shared" si="9"/>
        <v/>
      </c>
      <c r="L263" s="622" t="str">
        <f>IF($G263="","",IF(OR('２.全体概要'!$C$15=1,'２.全体概要'!$C$15=2),INDEX($BG$15,MATCH($G263,$BF$15,-1)),IF('２.全体概要'!$C$15=3,INDEX($BG$14,MATCH($G263,$BF$14,-1)),INDEX($BG$13,MATCH($G263,$BF$13,-1)))))</f>
        <v/>
      </c>
      <c r="M263" s="622" t="str">
        <f t="shared" si="10"/>
        <v/>
      </c>
      <c r="N263" s="623">
        <f t="shared" si="11"/>
        <v>0</v>
      </c>
      <c r="O263" s="74"/>
      <c r="P263" s="61"/>
      <c r="Q263" s="56"/>
      <c r="R263" s="72"/>
      <c r="S263" s="56"/>
      <c r="T263" s="56"/>
      <c r="U263" s="74"/>
      <c r="V263" s="61"/>
      <c r="W263" s="56"/>
      <c r="X263" s="72"/>
      <c r="Y263" s="56"/>
      <c r="Z263" s="56"/>
      <c r="AA263" s="74"/>
      <c r="AB263" s="61"/>
      <c r="AC263" s="74"/>
      <c r="AD263" s="61"/>
      <c r="AE263" s="74"/>
      <c r="AF263" s="61"/>
      <c r="AG263" s="74"/>
      <c r="AH263" s="61"/>
      <c r="AI263" s="74"/>
      <c r="AJ263" s="61"/>
      <c r="AK263" s="74"/>
      <c r="AL263" s="64"/>
      <c r="AM263" s="74"/>
      <c r="AN263" s="64"/>
      <c r="AO263" s="74"/>
      <c r="AP263" s="66"/>
      <c r="AQ263" s="74"/>
      <c r="AR263" s="61"/>
      <c r="AS263" s="275"/>
      <c r="AT263" s="74"/>
      <c r="AU263" s="61"/>
      <c r="AV263" s="626" t="str">
        <f>IF(AU263="","",IF(AU263="A",'１０.パネルラジエーター設備費用算出シート'!$G$13,IF(AU263="B",'１０.パネルラジエーター設備費用算出シート'!$N$13,IF(AU263="C",'１０.パネルラジエーター設備費用算出シート'!$G$23,IF(AU263="D",'１０.パネルラジエーター設備費用算出シート'!$N$23,IF(AU263="E",'１０.パネルラジエーター設備費用算出シート'!$G$33,IF(AU263="F",'１０.パネルラジエーター設備費用算出シート'!$N$33,IF(AU263="G",'１０.パネルラジエーター設備費用算出シート'!$G$43,IF(AU263="H",'１０.パネルラジエーター設備費用算出シート'!$N$43,IF(AU263="I",'１０.パネルラジエーター設備費用算出シート'!$G$54,'１０.パネルラジエーター設備費用算出シート'!$N$54))))))))))</f>
        <v/>
      </c>
      <c r="AW263" s="74"/>
      <c r="AX263" s="64"/>
      <c r="AY263" s="627"/>
      <c r="AZ263" s="74"/>
      <c r="BA263" s="32"/>
      <c r="BB263" s="32"/>
      <c r="BC263" s="32"/>
      <c r="BD263" s="32"/>
      <c r="BE263" s="32"/>
      <c r="BF263" s="32"/>
      <c r="BG263" s="32"/>
      <c r="BH263" s="32"/>
      <c r="BI263" s="32"/>
      <c r="BJ263" s="32"/>
      <c r="BK263" s="32"/>
      <c r="BL263" s="32"/>
    </row>
    <row r="264" spans="1:64" s="33" customFormat="1">
      <c r="A264" s="76"/>
      <c r="B264" s="57">
        <v>252</v>
      </c>
      <c r="C264" s="87"/>
      <c r="D264" s="58"/>
      <c r="E264" s="77"/>
      <c r="F264" s="620"/>
      <c r="G264" s="620"/>
      <c r="H264" s="61"/>
      <c r="I264" s="62"/>
      <c r="J264" s="61"/>
      <c r="K264" s="622" t="str">
        <f t="shared" si="9"/>
        <v/>
      </c>
      <c r="L264" s="622" t="str">
        <f>IF($G264="","",IF(OR('２.全体概要'!$C$15=1,'２.全体概要'!$C$15=2),INDEX($BG$15,MATCH($G264,$BF$15,-1)),IF('２.全体概要'!$C$15=3,INDEX($BG$14,MATCH($G264,$BF$14,-1)),INDEX($BG$13,MATCH($G264,$BF$13,-1)))))</f>
        <v/>
      </c>
      <c r="M264" s="622" t="str">
        <f t="shared" si="10"/>
        <v/>
      </c>
      <c r="N264" s="623">
        <f t="shared" si="11"/>
        <v>0</v>
      </c>
      <c r="O264" s="74"/>
      <c r="P264" s="61"/>
      <c r="Q264" s="56"/>
      <c r="R264" s="72"/>
      <c r="S264" s="56"/>
      <c r="T264" s="56"/>
      <c r="U264" s="74"/>
      <c r="V264" s="61"/>
      <c r="W264" s="56"/>
      <c r="X264" s="72"/>
      <c r="Y264" s="56"/>
      <c r="Z264" s="56"/>
      <c r="AA264" s="74"/>
      <c r="AB264" s="61"/>
      <c r="AC264" s="74"/>
      <c r="AD264" s="61"/>
      <c r="AE264" s="74"/>
      <c r="AF264" s="61"/>
      <c r="AG264" s="74"/>
      <c r="AH264" s="61"/>
      <c r="AI264" s="74"/>
      <c r="AJ264" s="61"/>
      <c r="AK264" s="74"/>
      <c r="AL264" s="64"/>
      <c r="AM264" s="74"/>
      <c r="AN264" s="64"/>
      <c r="AO264" s="74"/>
      <c r="AP264" s="66"/>
      <c r="AQ264" s="74"/>
      <c r="AR264" s="61"/>
      <c r="AS264" s="275"/>
      <c r="AT264" s="74"/>
      <c r="AU264" s="61"/>
      <c r="AV264" s="626" t="str">
        <f>IF(AU264="","",IF(AU264="A",'１０.パネルラジエーター設備費用算出シート'!$G$13,IF(AU264="B",'１０.パネルラジエーター設備費用算出シート'!$N$13,IF(AU264="C",'１０.パネルラジエーター設備費用算出シート'!$G$23,IF(AU264="D",'１０.パネルラジエーター設備費用算出シート'!$N$23,IF(AU264="E",'１０.パネルラジエーター設備費用算出シート'!$G$33,IF(AU264="F",'１０.パネルラジエーター設備費用算出シート'!$N$33,IF(AU264="G",'１０.パネルラジエーター設備費用算出シート'!$G$43,IF(AU264="H",'１０.パネルラジエーター設備費用算出シート'!$N$43,IF(AU264="I",'１０.パネルラジエーター設備費用算出シート'!$G$54,'１０.パネルラジエーター設備費用算出シート'!$N$54))))))))))</f>
        <v/>
      </c>
      <c r="AW264" s="74"/>
      <c r="AX264" s="64"/>
      <c r="AY264" s="627"/>
      <c r="AZ264" s="74"/>
      <c r="BA264" s="32"/>
      <c r="BB264" s="32"/>
      <c r="BC264" s="32"/>
      <c r="BD264" s="32"/>
      <c r="BE264" s="32"/>
      <c r="BF264" s="32"/>
      <c r="BG264" s="32"/>
      <c r="BH264" s="32"/>
      <c r="BI264" s="32"/>
      <c r="BJ264" s="32"/>
      <c r="BK264" s="32"/>
      <c r="BL264" s="32"/>
    </row>
    <row r="265" spans="1:64" s="33" customFormat="1">
      <c r="A265" s="76"/>
      <c r="B265" s="57">
        <v>253</v>
      </c>
      <c r="C265" s="87"/>
      <c r="D265" s="58"/>
      <c r="E265" s="77"/>
      <c r="F265" s="620"/>
      <c r="G265" s="620"/>
      <c r="H265" s="61"/>
      <c r="I265" s="62"/>
      <c r="J265" s="61"/>
      <c r="K265" s="622" t="str">
        <f t="shared" si="9"/>
        <v/>
      </c>
      <c r="L265" s="622" t="str">
        <f>IF($G265="","",IF(OR('２.全体概要'!$C$15=1,'２.全体概要'!$C$15=2),INDEX($BG$15,MATCH($G265,$BF$15,-1)),IF('２.全体概要'!$C$15=3,INDEX($BG$14,MATCH($G265,$BF$14,-1)),INDEX($BG$13,MATCH($G265,$BF$13,-1)))))</f>
        <v/>
      </c>
      <c r="M265" s="622" t="str">
        <f t="shared" si="10"/>
        <v/>
      </c>
      <c r="N265" s="623">
        <f t="shared" si="11"/>
        <v>0</v>
      </c>
      <c r="O265" s="74"/>
      <c r="P265" s="61"/>
      <c r="Q265" s="56"/>
      <c r="R265" s="72"/>
      <c r="S265" s="56"/>
      <c r="T265" s="56"/>
      <c r="U265" s="74"/>
      <c r="V265" s="61"/>
      <c r="W265" s="56"/>
      <c r="X265" s="72"/>
      <c r="Y265" s="56"/>
      <c r="Z265" s="56"/>
      <c r="AA265" s="74"/>
      <c r="AB265" s="61"/>
      <c r="AC265" s="74"/>
      <c r="AD265" s="61"/>
      <c r="AE265" s="74"/>
      <c r="AF265" s="61"/>
      <c r="AG265" s="74"/>
      <c r="AH265" s="61"/>
      <c r="AI265" s="74"/>
      <c r="AJ265" s="61"/>
      <c r="AK265" s="74"/>
      <c r="AL265" s="64"/>
      <c r="AM265" s="74"/>
      <c r="AN265" s="64"/>
      <c r="AO265" s="74"/>
      <c r="AP265" s="66"/>
      <c r="AQ265" s="74"/>
      <c r="AR265" s="61"/>
      <c r="AS265" s="275"/>
      <c r="AT265" s="74"/>
      <c r="AU265" s="61"/>
      <c r="AV265" s="626" t="str">
        <f>IF(AU265="","",IF(AU265="A",'１０.パネルラジエーター設備費用算出シート'!$G$13,IF(AU265="B",'１０.パネルラジエーター設備費用算出シート'!$N$13,IF(AU265="C",'１０.パネルラジエーター設備費用算出シート'!$G$23,IF(AU265="D",'１０.パネルラジエーター設備費用算出シート'!$N$23,IF(AU265="E",'１０.パネルラジエーター設備費用算出シート'!$G$33,IF(AU265="F",'１０.パネルラジエーター設備費用算出シート'!$N$33,IF(AU265="G",'１０.パネルラジエーター設備費用算出シート'!$G$43,IF(AU265="H",'１０.パネルラジエーター設備費用算出シート'!$N$43,IF(AU265="I",'１０.パネルラジエーター設備費用算出シート'!$G$54,'１０.パネルラジエーター設備費用算出シート'!$N$54))))))))))</f>
        <v/>
      </c>
      <c r="AW265" s="74"/>
      <c r="AX265" s="64"/>
      <c r="AY265" s="627"/>
      <c r="AZ265" s="74"/>
      <c r="BA265" s="32"/>
      <c r="BB265" s="32"/>
      <c r="BC265" s="32"/>
      <c r="BD265" s="32"/>
      <c r="BE265" s="32"/>
      <c r="BF265" s="32"/>
      <c r="BG265" s="32"/>
      <c r="BH265" s="32"/>
      <c r="BI265" s="32"/>
      <c r="BJ265" s="32"/>
      <c r="BK265" s="32"/>
      <c r="BL265" s="32"/>
    </row>
    <row r="266" spans="1:64" s="33" customFormat="1">
      <c r="A266" s="76"/>
      <c r="B266" s="57">
        <v>254</v>
      </c>
      <c r="C266" s="87"/>
      <c r="D266" s="58"/>
      <c r="E266" s="77"/>
      <c r="F266" s="620"/>
      <c r="G266" s="620"/>
      <c r="H266" s="61"/>
      <c r="I266" s="62"/>
      <c r="J266" s="61"/>
      <c r="K266" s="622" t="str">
        <f t="shared" si="9"/>
        <v/>
      </c>
      <c r="L266" s="622" t="str">
        <f>IF($G266="","",IF(OR('２.全体概要'!$C$15=1,'２.全体概要'!$C$15=2),INDEX($BG$15,MATCH($G266,$BF$15,-1)),IF('２.全体概要'!$C$15=3,INDEX($BG$14,MATCH($G266,$BF$14,-1)),INDEX($BG$13,MATCH($G266,$BF$13,-1)))))</f>
        <v/>
      </c>
      <c r="M266" s="622" t="str">
        <f t="shared" si="10"/>
        <v/>
      </c>
      <c r="N266" s="623">
        <f t="shared" si="11"/>
        <v>0</v>
      </c>
      <c r="O266" s="74"/>
      <c r="P266" s="61"/>
      <c r="Q266" s="56"/>
      <c r="R266" s="72"/>
      <c r="S266" s="56"/>
      <c r="T266" s="56"/>
      <c r="U266" s="74"/>
      <c r="V266" s="61"/>
      <c r="W266" s="56"/>
      <c r="X266" s="72"/>
      <c r="Y266" s="56"/>
      <c r="Z266" s="56"/>
      <c r="AA266" s="74"/>
      <c r="AB266" s="61"/>
      <c r="AC266" s="74"/>
      <c r="AD266" s="61"/>
      <c r="AE266" s="74"/>
      <c r="AF266" s="61"/>
      <c r="AG266" s="74"/>
      <c r="AH266" s="61"/>
      <c r="AI266" s="74"/>
      <c r="AJ266" s="61"/>
      <c r="AK266" s="74"/>
      <c r="AL266" s="64"/>
      <c r="AM266" s="74"/>
      <c r="AN266" s="64"/>
      <c r="AO266" s="74"/>
      <c r="AP266" s="66"/>
      <c r="AQ266" s="74"/>
      <c r="AR266" s="61"/>
      <c r="AS266" s="275"/>
      <c r="AT266" s="74"/>
      <c r="AU266" s="61"/>
      <c r="AV266" s="626" t="str">
        <f>IF(AU266="","",IF(AU266="A",'１０.パネルラジエーター設備費用算出シート'!$G$13,IF(AU266="B",'１０.パネルラジエーター設備費用算出シート'!$N$13,IF(AU266="C",'１０.パネルラジエーター設備費用算出シート'!$G$23,IF(AU266="D",'１０.パネルラジエーター設備費用算出シート'!$N$23,IF(AU266="E",'１０.パネルラジエーター設備費用算出シート'!$G$33,IF(AU266="F",'１０.パネルラジエーター設備費用算出シート'!$N$33,IF(AU266="G",'１０.パネルラジエーター設備費用算出シート'!$G$43,IF(AU266="H",'１０.パネルラジエーター設備費用算出シート'!$N$43,IF(AU266="I",'１０.パネルラジエーター設備費用算出シート'!$G$54,'１０.パネルラジエーター設備費用算出シート'!$N$54))))))))))</f>
        <v/>
      </c>
      <c r="AW266" s="74"/>
      <c r="AX266" s="64"/>
      <c r="AY266" s="627"/>
      <c r="AZ266" s="74"/>
      <c r="BA266" s="32"/>
      <c r="BB266" s="32"/>
      <c r="BC266" s="32"/>
      <c r="BD266" s="32"/>
      <c r="BE266" s="32"/>
      <c r="BF266" s="32"/>
      <c r="BG266" s="32"/>
      <c r="BH266" s="32"/>
      <c r="BI266" s="32"/>
      <c r="BJ266" s="32"/>
      <c r="BK266" s="32"/>
      <c r="BL266" s="32"/>
    </row>
    <row r="267" spans="1:64" s="33" customFormat="1">
      <c r="A267" s="76"/>
      <c r="B267" s="57">
        <v>255</v>
      </c>
      <c r="C267" s="87"/>
      <c r="D267" s="58"/>
      <c r="E267" s="77"/>
      <c r="F267" s="620"/>
      <c r="G267" s="620"/>
      <c r="H267" s="61"/>
      <c r="I267" s="62"/>
      <c r="J267" s="61"/>
      <c r="K267" s="622" t="str">
        <f t="shared" si="9"/>
        <v/>
      </c>
      <c r="L267" s="622" t="str">
        <f>IF($G267="","",IF(OR('２.全体概要'!$C$15=1,'２.全体概要'!$C$15=2),INDEX($BG$15,MATCH($G267,$BF$15,-1)),IF('２.全体概要'!$C$15=3,INDEX($BG$14,MATCH($G267,$BF$14,-1)),INDEX($BG$13,MATCH($G267,$BF$13,-1)))))</f>
        <v/>
      </c>
      <c r="M267" s="622" t="str">
        <f t="shared" si="10"/>
        <v/>
      </c>
      <c r="N267" s="623">
        <f t="shared" si="11"/>
        <v>0</v>
      </c>
      <c r="O267" s="74"/>
      <c r="P267" s="61"/>
      <c r="Q267" s="56"/>
      <c r="R267" s="72"/>
      <c r="S267" s="56"/>
      <c r="T267" s="56"/>
      <c r="U267" s="74"/>
      <c r="V267" s="61"/>
      <c r="W267" s="56"/>
      <c r="X267" s="72"/>
      <c r="Y267" s="56"/>
      <c r="Z267" s="56"/>
      <c r="AA267" s="74"/>
      <c r="AB267" s="61"/>
      <c r="AC267" s="74"/>
      <c r="AD267" s="61"/>
      <c r="AE267" s="74"/>
      <c r="AF267" s="61"/>
      <c r="AG267" s="74"/>
      <c r="AH267" s="61"/>
      <c r="AI267" s="74"/>
      <c r="AJ267" s="61"/>
      <c r="AK267" s="74"/>
      <c r="AL267" s="64"/>
      <c r="AM267" s="74"/>
      <c r="AN267" s="64"/>
      <c r="AO267" s="74"/>
      <c r="AP267" s="66"/>
      <c r="AQ267" s="74"/>
      <c r="AR267" s="61"/>
      <c r="AS267" s="275"/>
      <c r="AT267" s="74"/>
      <c r="AU267" s="61"/>
      <c r="AV267" s="626" t="str">
        <f>IF(AU267="","",IF(AU267="A",'１０.パネルラジエーター設備費用算出シート'!$G$13,IF(AU267="B",'１０.パネルラジエーター設備費用算出シート'!$N$13,IF(AU267="C",'１０.パネルラジエーター設備費用算出シート'!$G$23,IF(AU267="D",'１０.パネルラジエーター設備費用算出シート'!$N$23,IF(AU267="E",'１０.パネルラジエーター設備費用算出シート'!$G$33,IF(AU267="F",'１０.パネルラジエーター設備費用算出シート'!$N$33,IF(AU267="G",'１０.パネルラジエーター設備費用算出シート'!$G$43,IF(AU267="H",'１０.パネルラジエーター設備費用算出シート'!$N$43,IF(AU267="I",'１０.パネルラジエーター設備費用算出シート'!$G$54,'１０.パネルラジエーター設備費用算出シート'!$N$54))))))))))</f>
        <v/>
      </c>
      <c r="AW267" s="74"/>
      <c r="AX267" s="64"/>
      <c r="AY267" s="627"/>
      <c r="AZ267" s="74"/>
      <c r="BA267" s="32"/>
      <c r="BB267" s="32"/>
      <c r="BC267" s="32"/>
      <c r="BD267" s="32"/>
      <c r="BE267" s="32"/>
      <c r="BF267" s="32"/>
      <c r="BG267" s="32"/>
      <c r="BH267" s="32"/>
      <c r="BI267" s="32"/>
      <c r="BJ267" s="32"/>
      <c r="BK267" s="32"/>
      <c r="BL267" s="32"/>
    </row>
    <row r="268" spans="1:64" s="33" customFormat="1">
      <c r="A268" s="76"/>
      <c r="B268" s="57">
        <v>256</v>
      </c>
      <c r="C268" s="87"/>
      <c r="D268" s="58"/>
      <c r="E268" s="77"/>
      <c r="F268" s="620"/>
      <c r="G268" s="620"/>
      <c r="H268" s="61"/>
      <c r="I268" s="62"/>
      <c r="J268" s="61"/>
      <c r="K268" s="622" t="str">
        <f t="shared" si="9"/>
        <v/>
      </c>
      <c r="L268" s="622" t="str">
        <f>IF($G268="","",IF(OR('２.全体概要'!$C$15=1,'２.全体概要'!$C$15=2),INDEX($BG$15,MATCH($G268,$BF$15,-1)),IF('２.全体概要'!$C$15=3,INDEX($BG$14,MATCH($G268,$BF$14,-1)),INDEX($BG$13,MATCH($G268,$BF$13,-1)))))</f>
        <v/>
      </c>
      <c r="M268" s="622" t="str">
        <f t="shared" si="10"/>
        <v/>
      </c>
      <c r="N268" s="623">
        <f t="shared" si="11"/>
        <v>0</v>
      </c>
      <c r="O268" s="74"/>
      <c r="P268" s="61"/>
      <c r="Q268" s="56"/>
      <c r="R268" s="72"/>
      <c r="S268" s="56"/>
      <c r="T268" s="56"/>
      <c r="U268" s="74"/>
      <c r="V268" s="61"/>
      <c r="W268" s="56"/>
      <c r="X268" s="72"/>
      <c r="Y268" s="56"/>
      <c r="Z268" s="56"/>
      <c r="AA268" s="74"/>
      <c r="AB268" s="61"/>
      <c r="AC268" s="74"/>
      <c r="AD268" s="61"/>
      <c r="AE268" s="74"/>
      <c r="AF268" s="61"/>
      <c r="AG268" s="74"/>
      <c r="AH268" s="61"/>
      <c r="AI268" s="74"/>
      <c r="AJ268" s="61"/>
      <c r="AK268" s="74"/>
      <c r="AL268" s="64"/>
      <c r="AM268" s="74"/>
      <c r="AN268" s="64"/>
      <c r="AO268" s="74"/>
      <c r="AP268" s="66"/>
      <c r="AQ268" s="74"/>
      <c r="AR268" s="61"/>
      <c r="AS268" s="275"/>
      <c r="AT268" s="74"/>
      <c r="AU268" s="61"/>
      <c r="AV268" s="626" t="str">
        <f>IF(AU268="","",IF(AU268="A",'１０.パネルラジエーター設備費用算出シート'!$G$13,IF(AU268="B",'１０.パネルラジエーター設備費用算出シート'!$N$13,IF(AU268="C",'１０.パネルラジエーター設備費用算出シート'!$G$23,IF(AU268="D",'１０.パネルラジエーター設備費用算出シート'!$N$23,IF(AU268="E",'１０.パネルラジエーター設備費用算出シート'!$G$33,IF(AU268="F",'１０.パネルラジエーター設備費用算出シート'!$N$33,IF(AU268="G",'１０.パネルラジエーター設備費用算出シート'!$G$43,IF(AU268="H",'１０.パネルラジエーター設備費用算出シート'!$N$43,IF(AU268="I",'１０.パネルラジエーター設備費用算出シート'!$G$54,'１０.パネルラジエーター設備費用算出シート'!$N$54))))))))))</f>
        <v/>
      </c>
      <c r="AW268" s="74"/>
      <c r="AX268" s="64"/>
      <c r="AY268" s="627"/>
      <c r="AZ268" s="74"/>
      <c r="BA268" s="32"/>
      <c r="BB268" s="32"/>
      <c r="BC268" s="32"/>
      <c r="BD268" s="32"/>
      <c r="BE268" s="32"/>
      <c r="BF268" s="32"/>
      <c r="BG268" s="32"/>
      <c r="BH268" s="32"/>
      <c r="BI268" s="32"/>
      <c r="BJ268" s="32"/>
      <c r="BK268" s="32"/>
      <c r="BL268" s="32"/>
    </row>
    <row r="269" spans="1:64" s="33" customFormat="1">
      <c r="A269" s="76"/>
      <c r="B269" s="57">
        <v>257</v>
      </c>
      <c r="C269" s="87"/>
      <c r="D269" s="58"/>
      <c r="E269" s="77"/>
      <c r="F269" s="620"/>
      <c r="G269" s="620"/>
      <c r="H269" s="61"/>
      <c r="I269" s="62"/>
      <c r="J269" s="61"/>
      <c r="K269" s="622" t="str">
        <f t="shared" ref="K269:K313" si="12">IF($F269="","",VLOOKUP($F269,$BC$13:$BD$17,2,TRUE))</f>
        <v/>
      </c>
      <c r="L269" s="622" t="str">
        <f>IF($G269="","",IF(OR('２.全体概要'!$C$15=1,'２.全体概要'!$C$15=2),INDEX($BG$15,MATCH($G269,$BF$15,-1)),IF('２.全体概要'!$C$15=3,INDEX($BG$14,MATCH($G269,$BF$14,-1)),INDEX($BG$13,MATCH($G269,$BF$13,-1)))))</f>
        <v/>
      </c>
      <c r="M269" s="622" t="str">
        <f t="shared" ref="M269:M313" si="13">IF(OR($F269="",$H269="",$I269=""),"",VLOOKUP($H269&amp;$I269,$BI$13:$BL$18,IF($F269&lt;50,2,IF(AND($J269="該当",$H269="角住戸"),4,3)),FALSE))</f>
        <v/>
      </c>
      <c r="N269" s="623">
        <f t="shared" si="11"/>
        <v>0</v>
      </c>
      <c r="O269" s="74"/>
      <c r="P269" s="61"/>
      <c r="Q269" s="56"/>
      <c r="R269" s="72"/>
      <c r="S269" s="56"/>
      <c r="T269" s="56"/>
      <c r="U269" s="74"/>
      <c r="V269" s="61"/>
      <c r="W269" s="56"/>
      <c r="X269" s="72"/>
      <c r="Y269" s="56"/>
      <c r="Z269" s="56"/>
      <c r="AA269" s="74"/>
      <c r="AB269" s="61"/>
      <c r="AC269" s="74"/>
      <c r="AD269" s="61"/>
      <c r="AE269" s="74"/>
      <c r="AF269" s="61"/>
      <c r="AG269" s="74"/>
      <c r="AH269" s="61"/>
      <c r="AI269" s="74"/>
      <c r="AJ269" s="61"/>
      <c r="AK269" s="74"/>
      <c r="AL269" s="64"/>
      <c r="AM269" s="74"/>
      <c r="AN269" s="64"/>
      <c r="AO269" s="74"/>
      <c r="AP269" s="66"/>
      <c r="AQ269" s="74"/>
      <c r="AR269" s="61"/>
      <c r="AS269" s="275"/>
      <c r="AT269" s="74"/>
      <c r="AU269" s="61"/>
      <c r="AV269" s="626" t="str">
        <f>IF(AU269="","",IF(AU269="A",'１０.パネルラジエーター設備費用算出シート'!$G$13,IF(AU269="B",'１０.パネルラジエーター設備費用算出シート'!$N$13,IF(AU269="C",'１０.パネルラジエーター設備費用算出シート'!$G$23,IF(AU269="D",'１０.パネルラジエーター設備費用算出シート'!$N$23,IF(AU269="E",'１０.パネルラジエーター設備費用算出シート'!$G$33,IF(AU269="F",'１０.パネルラジエーター設備費用算出シート'!$N$33,IF(AU269="G",'１０.パネルラジエーター設備費用算出シート'!$G$43,IF(AU269="H",'１０.パネルラジエーター設備費用算出シート'!$N$43,IF(AU269="I",'１０.パネルラジエーター設備費用算出シート'!$G$54,'１０.パネルラジエーター設備費用算出シート'!$N$54))))))))))</f>
        <v/>
      </c>
      <c r="AW269" s="74"/>
      <c r="AX269" s="64"/>
      <c r="AY269" s="627"/>
      <c r="AZ269" s="74"/>
      <c r="BA269" s="32"/>
      <c r="BB269" s="32"/>
      <c r="BC269" s="32"/>
      <c r="BD269" s="32"/>
      <c r="BE269" s="32"/>
      <c r="BF269" s="32"/>
      <c r="BG269" s="32"/>
      <c r="BH269" s="32"/>
      <c r="BI269" s="32"/>
      <c r="BJ269" s="32"/>
      <c r="BK269" s="32"/>
      <c r="BL269" s="32"/>
    </row>
    <row r="270" spans="1:64" s="33" customFormat="1">
      <c r="A270" s="76"/>
      <c r="B270" s="57">
        <v>258</v>
      </c>
      <c r="C270" s="87"/>
      <c r="D270" s="58"/>
      <c r="E270" s="77"/>
      <c r="F270" s="620"/>
      <c r="G270" s="620"/>
      <c r="H270" s="61"/>
      <c r="I270" s="62"/>
      <c r="J270" s="61"/>
      <c r="K270" s="622" t="str">
        <f t="shared" si="12"/>
        <v/>
      </c>
      <c r="L270" s="622" t="str">
        <f>IF($G270="","",IF(OR('２.全体概要'!$C$15=1,'２.全体概要'!$C$15=2),INDEX($BG$15,MATCH($G270,$BF$15,-1)),IF('２.全体概要'!$C$15=3,INDEX($BG$14,MATCH($G270,$BF$14,-1)),INDEX($BG$13,MATCH($G270,$BF$13,-1)))))</f>
        <v/>
      </c>
      <c r="M270" s="622" t="str">
        <f t="shared" si="13"/>
        <v/>
      </c>
      <c r="N270" s="623">
        <f t="shared" si="11"/>
        <v>0</v>
      </c>
      <c r="O270" s="74"/>
      <c r="P270" s="61"/>
      <c r="Q270" s="56"/>
      <c r="R270" s="72"/>
      <c r="S270" s="56"/>
      <c r="T270" s="56"/>
      <c r="U270" s="74"/>
      <c r="V270" s="61"/>
      <c r="W270" s="56"/>
      <c r="X270" s="72"/>
      <c r="Y270" s="56"/>
      <c r="Z270" s="56"/>
      <c r="AA270" s="74"/>
      <c r="AB270" s="61"/>
      <c r="AC270" s="74"/>
      <c r="AD270" s="61"/>
      <c r="AE270" s="74"/>
      <c r="AF270" s="61"/>
      <c r="AG270" s="74"/>
      <c r="AH270" s="61"/>
      <c r="AI270" s="74"/>
      <c r="AJ270" s="61"/>
      <c r="AK270" s="74"/>
      <c r="AL270" s="64"/>
      <c r="AM270" s="74"/>
      <c r="AN270" s="64"/>
      <c r="AO270" s="74"/>
      <c r="AP270" s="66"/>
      <c r="AQ270" s="74"/>
      <c r="AR270" s="61"/>
      <c r="AS270" s="275"/>
      <c r="AT270" s="74"/>
      <c r="AU270" s="61"/>
      <c r="AV270" s="626" t="str">
        <f>IF(AU270="","",IF(AU270="A",'１０.パネルラジエーター設備費用算出シート'!$G$13,IF(AU270="B",'１０.パネルラジエーター設備費用算出シート'!$N$13,IF(AU270="C",'１０.パネルラジエーター設備費用算出シート'!$G$23,IF(AU270="D",'１０.パネルラジエーター設備費用算出シート'!$N$23,IF(AU270="E",'１０.パネルラジエーター設備費用算出シート'!$G$33,IF(AU270="F",'１０.パネルラジエーター設備費用算出シート'!$N$33,IF(AU270="G",'１０.パネルラジエーター設備費用算出シート'!$G$43,IF(AU270="H",'１０.パネルラジエーター設備費用算出シート'!$N$43,IF(AU270="I",'１０.パネルラジエーター設備費用算出シート'!$G$54,'１０.パネルラジエーター設備費用算出シート'!$N$54))))))))))</f>
        <v/>
      </c>
      <c r="AW270" s="74"/>
      <c r="AX270" s="64"/>
      <c r="AY270" s="627"/>
      <c r="AZ270" s="74"/>
      <c r="BA270" s="32"/>
      <c r="BB270" s="32"/>
      <c r="BC270" s="32"/>
      <c r="BD270" s="32"/>
      <c r="BE270" s="32"/>
      <c r="BF270" s="32"/>
      <c r="BG270" s="32"/>
      <c r="BH270" s="32"/>
      <c r="BI270" s="32"/>
      <c r="BJ270" s="32"/>
      <c r="BK270" s="32"/>
      <c r="BL270" s="32"/>
    </row>
    <row r="271" spans="1:64" s="33" customFormat="1">
      <c r="A271" s="76"/>
      <c r="B271" s="57">
        <v>259</v>
      </c>
      <c r="C271" s="87"/>
      <c r="D271" s="58"/>
      <c r="E271" s="77"/>
      <c r="F271" s="620"/>
      <c r="G271" s="620"/>
      <c r="H271" s="61"/>
      <c r="I271" s="62"/>
      <c r="J271" s="61"/>
      <c r="K271" s="622" t="str">
        <f t="shared" si="12"/>
        <v/>
      </c>
      <c r="L271" s="622" t="str">
        <f>IF($G271="","",IF(OR('２.全体概要'!$C$15=1,'２.全体概要'!$C$15=2),INDEX($BG$15,MATCH($G271,$BF$15,-1)),IF('２.全体概要'!$C$15=3,INDEX($BG$14,MATCH($G271,$BF$14,-1)),INDEX($BG$13,MATCH($G271,$BF$13,-1)))))</f>
        <v/>
      </c>
      <c r="M271" s="622" t="str">
        <f t="shared" si="13"/>
        <v/>
      </c>
      <c r="N271" s="623">
        <f t="shared" si="11"/>
        <v>0</v>
      </c>
      <c r="O271" s="74"/>
      <c r="P271" s="61"/>
      <c r="Q271" s="56"/>
      <c r="R271" s="72"/>
      <c r="S271" s="56"/>
      <c r="T271" s="56"/>
      <c r="U271" s="74"/>
      <c r="V271" s="61"/>
      <c r="W271" s="56"/>
      <c r="X271" s="72"/>
      <c r="Y271" s="56"/>
      <c r="Z271" s="56"/>
      <c r="AA271" s="74"/>
      <c r="AB271" s="61"/>
      <c r="AC271" s="74"/>
      <c r="AD271" s="61"/>
      <c r="AE271" s="74"/>
      <c r="AF271" s="61"/>
      <c r="AG271" s="74"/>
      <c r="AH271" s="61"/>
      <c r="AI271" s="74"/>
      <c r="AJ271" s="61"/>
      <c r="AK271" s="74"/>
      <c r="AL271" s="64"/>
      <c r="AM271" s="74"/>
      <c r="AN271" s="64"/>
      <c r="AO271" s="74"/>
      <c r="AP271" s="66"/>
      <c r="AQ271" s="74"/>
      <c r="AR271" s="61"/>
      <c r="AS271" s="275"/>
      <c r="AT271" s="74"/>
      <c r="AU271" s="61"/>
      <c r="AV271" s="626" t="str">
        <f>IF(AU271="","",IF(AU271="A",'１０.パネルラジエーター設備費用算出シート'!$G$13,IF(AU271="B",'１０.パネルラジエーター設備費用算出シート'!$N$13,IF(AU271="C",'１０.パネルラジエーター設備費用算出シート'!$G$23,IF(AU271="D",'１０.パネルラジエーター設備費用算出シート'!$N$23,IF(AU271="E",'１０.パネルラジエーター設備費用算出シート'!$G$33,IF(AU271="F",'１０.パネルラジエーター設備費用算出シート'!$N$33,IF(AU271="G",'１０.パネルラジエーター設備費用算出シート'!$G$43,IF(AU271="H",'１０.パネルラジエーター設備費用算出シート'!$N$43,IF(AU271="I",'１０.パネルラジエーター設備費用算出シート'!$G$54,'１０.パネルラジエーター設備費用算出シート'!$N$54))))))))))</f>
        <v/>
      </c>
      <c r="AW271" s="74"/>
      <c r="AX271" s="64"/>
      <c r="AY271" s="627"/>
      <c r="AZ271" s="74"/>
      <c r="BA271" s="32"/>
      <c r="BB271" s="32"/>
      <c r="BC271" s="32"/>
      <c r="BD271" s="32"/>
      <c r="BE271" s="32"/>
      <c r="BF271" s="32"/>
      <c r="BG271" s="32"/>
      <c r="BH271" s="32"/>
      <c r="BI271" s="32"/>
      <c r="BJ271" s="32"/>
      <c r="BK271" s="32"/>
      <c r="BL271" s="32"/>
    </row>
    <row r="272" spans="1:64" s="33" customFormat="1">
      <c r="A272" s="76"/>
      <c r="B272" s="57">
        <v>260</v>
      </c>
      <c r="C272" s="87"/>
      <c r="D272" s="58"/>
      <c r="E272" s="77"/>
      <c r="F272" s="620"/>
      <c r="G272" s="620"/>
      <c r="H272" s="61"/>
      <c r="I272" s="62"/>
      <c r="J272" s="61"/>
      <c r="K272" s="622" t="str">
        <f t="shared" si="12"/>
        <v/>
      </c>
      <c r="L272" s="622" t="str">
        <f>IF($G272="","",IF(OR('２.全体概要'!$C$15=1,'２.全体概要'!$C$15=2),INDEX($BG$15,MATCH($G272,$BF$15,-1)),IF('２.全体概要'!$C$15=3,INDEX($BG$14,MATCH($G272,$BF$14,-1)),INDEX($BG$13,MATCH($G272,$BF$13,-1)))))</f>
        <v/>
      </c>
      <c r="M272" s="622" t="str">
        <f t="shared" si="13"/>
        <v/>
      </c>
      <c r="N272" s="623">
        <f t="shared" si="11"/>
        <v>0</v>
      </c>
      <c r="O272" s="74"/>
      <c r="P272" s="61"/>
      <c r="Q272" s="56"/>
      <c r="R272" s="72"/>
      <c r="S272" s="56"/>
      <c r="T272" s="56"/>
      <c r="U272" s="74"/>
      <c r="V272" s="61"/>
      <c r="W272" s="56"/>
      <c r="X272" s="72"/>
      <c r="Y272" s="56"/>
      <c r="Z272" s="56"/>
      <c r="AA272" s="74"/>
      <c r="AB272" s="61"/>
      <c r="AC272" s="74"/>
      <c r="AD272" s="61"/>
      <c r="AE272" s="74"/>
      <c r="AF272" s="61"/>
      <c r="AG272" s="74"/>
      <c r="AH272" s="61"/>
      <c r="AI272" s="74"/>
      <c r="AJ272" s="61"/>
      <c r="AK272" s="74"/>
      <c r="AL272" s="64"/>
      <c r="AM272" s="74"/>
      <c r="AN272" s="64"/>
      <c r="AO272" s="74"/>
      <c r="AP272" s="66"/>
      <c r="AQ272" s="74"/>
      <c r="AR272" s="61"/>
      <c r="AS272" s="275"/>
      <c r="AT272" s="74"/>
      <c r="AU272" s="61"/>
      <c r="AV272" s="626" t="str">
        <f>IF(AU272="","",IF(AU272="A",'１０.パネルラジエーター設備費用算出シート'!$G$13,IF(AU272="B",'１０.パネルラジエーター設備費用算出シート'!$N$13,IF(AU272="C",'１０.パネルラジエーター設備費用算出シート'!$G$23,IF(AU272="D",'１０.パネルラジエーター設備費用算出シート'!$N$23,IF(AU272="E",'１０.パネルラジエーター設備費用算出シート'!$G$33,IF(AU272="F",'１０.パネルラジエーター設備費用算出シート'!$N$33,IF(AU272="G",'１０.パネルラジエーター設備費用算出シート'!$G$43,IF(AU272="H",'１０.パネルラジエーター設備費用算出シート'!$N$43,IF(AU272="I",'１０.パネルラジエーター設備費用算出シート'!$G$54,'１０.パネルラジエーター設備費用算出シート'!$N$54))))))))))</f>
        <v/>
      </c>
      <c r="AW272" s="74"/>
      <c r="AX272" s="64"/>
      <c r="AY272" s="627"/>
      <c r="AZ272" s="74"/>
      <c r="BA272" s="32"/>
      <c r="BB272" s="32"/>
      <c r="BC272" s="32"/>
      <c r="BD272" s="32"/>
      <c r="BE272" s="32"/>
      <c r="BF272" s="32"/>
      <c r="BG272" s="32"/>
      <c r="BH272" s="32"/>
      <c r="BI272" s="32"/>
      <c r="BJ272" s="32"/>
      <c r="BK272" s="32"/>
      <c r="BL272" s="32"/>
    </row>
    <row r="273" spans="1:64" s="33" customFormat="1">
      <c r="A273" s="76"/>
      <c r="B273" s="57">
        <v>261</v>
      </c>
      <c r="C273" s="87"/>
      <c r="D273" s="58"/>
      <c r="E273" s="77"/>
      <c r="F273" s="620"/>
      <c r="G273" s="620"/>
      <c r="H273" s="61"/>
      <c r="I273" s="62"/>
      <c r="J273" s="61"/>
      <c r="K273" s="622" t="str">
        <f t="shared" si="12"/>
        <v/>
      </c>
      <c r="L273" s="622" t="str">
        <f>IF($G273="","",IF(OR('２.全体概要'!$C$15=1,'２.全体概要'!$C$15=2),INDEX($BG$15,MATCH($G273,$BF$15,-1)),IF('２.全体概要'!$C$15=3,INDEX($BG$14,MATCH($G273,$BF$14,-1)),INDEX($BG$13,MATCH($G273,$BF$13,-1)))))</f>
        <v/>
      </c>
      <c r="M273" s="622" t="str">
        <f t="shared" si="13"/>
        <v/>
      </c>
      <c r="N273" s="623">
        <f t="shared" si="11"/>
        <v>0</v>
      </c>
      <c r="O273" s="74"/>
      <c r="P273" s="61"/>
      <c r="Q273" s="56"/>
      <c r="R273" s="72"/>
      <c r="S273" s="56"/>
      <c r="T273" s="56"/>
      <c r="U273" s="74"/>
      <c r="V273" s="61"/>
      <c r="W273" s="56"/>
      <c r="X273" s="72"/>
      <c r="Y273" s="56"/>
      <c r="Z273" s="56"/>
      <c r="AA273" s="74"/>
      <c r="AB273" s="61"/>
      <c r="AC273" s="74"/>
      <c r="AD273" s="61"/>
      <c r="AE273" s="74"/>
      <c r="AF273" s="61"/>
      <c r="AG273" s="74"/>
      <c r="AH273" s="61"/>
      <c r="AI273" s="74"/>
      <c r="AJ273" s="61"/>
      <c r="AK273" s="74"/>
      <c r="AL273" s="64"/>
      <c r="AM273" s="74"/>
      <c r="AN273" s="64"/>
      <c r="AO273" s="74"/>
      <c r="AP273" s="66"/>
      <c r="AQ273" s="74"/>
      <c r="AR273" s="61"/>
      <c r="AS273" s="275"/>
      <c r="AT273" s="74"/>
      <c r="AU273" s="61"/>
      <c r="AV273" s="626" t="str">
        <f>IF(AU273="","",IF(AU273="A",'１０.パネルラジエーター設備費用算出シート'!$G$13,IF(AU273="B",'１０.パネルラジエーター設備費用算出シート'!$N$13,IF(AU273="C",'１０.パネルラジエーター設備費用算出シート'!$G$23,IF(AU273="D",'１０.パネルラジエーター設備費用算出シート'!$N$23,IF(AU273="E",'１０.パネルラジエーター設備費用算出シート'!$G$33,IF(AU273="F",'１０.パネルラジエーター設備費用算出シート'!$N$33,IF(AU273="G",'１０.パネルラジエーター設備費用算出シート'!$G$43,IF(AU273="H",'１０.パネルラジエーター設備費用算出シート'!$N$43,IF(AU273="I",'１０.パネルラジエーター設備費用算出シート'!$G$54,'１０.パネルラジエーター設備費用算出シート'!$N$54))))))))))</f>
        <v/>
      </c>
      <c r="AW273" s="74"/>
      <c r="AX273" s="64"/>
      <c r="AY273" s="627"/>
      <c r="AZ273" s="74"/>
      <c r="BA273" s="32"/>
      <c r="BB273" s="32"/>
      <c r="BC273" s="32"/>
      <c r="BD273" s="32"/>
      <c r="BE273" s="32"/>
      <c r="BF273" s="32"/>
      <c r="BG273" s="32"/>
      <c r="BH273" s="32"/>
      <c r="BI273" s="32"/>
      <c r="BJ273" s="32"/>
      <c r="BK273" s="32"/>
      <c r="BL273" s="32"/>
    </row>
    <row r="274" spans="1:64" s="33" customFormat="1">
      <c r="A274" s="76"/>
      <c r="B274" s="57">
        <v>262</v>
      </c>
      <c r="C274" s="87"/>
      <c r="D274" s="58"/>
      <c r="E274" s="77"/>
      <c r="F274" s="620"/>
      <c r="G274" s="620"/>
      <c r="H274" s="61"/>
      <c r="I274" s="62"/>
      <c r="J274" s="61"/>
      <c r="K274" s="622" t="str">
        <f t="shared" si="12"/>
        <v/>
      </c>
      <c r="L274" s="622" t="str">
        <f>IF($G274="","",IF(OR('２.全体概要'!$C$15=1,'２.全体概要'!$C$15=2),INDEX($BG$15,MATCH($G274,$BF$15,-1)),IF('２.全体概要'!$C$15=3,INDEX($BG$14,MATCH($G274,$BF$14,-1)),INDEX($BG$13,MATCH($G274,$BF$13,-1)))))</f>
        <v/>
      </c>
      <c r="M274" s="622" t="str">
        <f t="shared" si="13"/>
        <v/>
      </c>
      <c r="N274" s="623">
        <f t="shared" ref="N274:N307" si="14">IF(OR(K274="",L274="",M274=""),0,(700000*K274*L274*M274))</f>
        <v>0</v>
      </c>
      <c r="O274" s="74"/>
      <c r="P274" s="61"/>
      <c r="Q274" s="56"/>
      <c r="R274" s="72"/>
      <c r="S274" s="56"/>
      <c r="T274" s="56"/>
      <c r="U274" s="74"/>
      <c r="V274" s="61"/>
      <c r="W274" s="56"/>
      <c r="X274" s="72"/>
      <c r="Y274" s="56"/>
      <c r="Z274" s="56"/>
      <c r="AA274" s="74"/>
      <c r="AB274" s="61"/>
      <c r="AC274" s="74"/>
      <c r="AD274" s="61"/>
      <c r="AE274" s="74"/>
      <c r="AF274" s="61"/>
      <c r="AG274" s="74"/>
      <c r="AH274" s="61"/>
      <c r="AI274" s="74"/>
      <c r="AJ274" s="61"/>
      <c r="AK274" s="74"/>
      <c r="AL274" s="64"/>
      <c r="AM274" s="74"/>
      <c r="AN274" s="64"/>
      <c r="AO274" s="74"/>
      <c r="AP274" s="66"/>
      <c r="AQ274" s="74"/>
      <c r="AR274" s="61"/>
      <c r="AS274" s="275"/>
      <c r="AT274" s="74"/>
      <c r="AU274" s="61"/>
      <c r="AV274" s="626" t="str">
        <f>IF(AU274="","",IF(AU274="A",'１０.パネルラジエーター設備費用算出シート'!$G$13,IF(AU274="B",'１０.パネルラジエーター設備費用算出シート'!$N$13,IF(AU274="C",'１０.パネルラジエーター設備費用算出シート'!$G$23,IF(AU274="D",'１０.パネルラジエーター設備費用算出シート'!$N$23,IF(AU274="E",'１０.パネルラジエーター設備費用算出シート'!$G$33,IF(AU274="F",'１０.パネルラジエーター設備費用算出シート'!$N$33,IF(AU274="G",'１０.パネルラジエーター設備費用算出シート'!$G$43,IF(AU274="H",'１０.パネルラジエーター設備費用算出シート'!$N$43,IF(AU274="I",'１０.パネルラジエーター設備費用算出シート'!$G$54,'１０.パネルラジエーター設備費用算出シート'!$N$54))))))))))</f>
        <v/>
      </c>
      <c r="AW274" s="74"/>
      <c r="AX274" s="64"/>
      <c r="AY274" s="627"/>
      <c r="AZ274" s="74"/>
      <c r="BA274" s="32"/>
      <c r="BB274" s="32"/>
      <c r="BC274" s="32"/>
      <c r="BD274" s="32"/>
      <c r="BE274" s="32"/>
      <c r="BF274" s="32"/>
      <c r="BG274" s="32"/>
      <c r="BH274" s="32"/>
      <c r="BI274" s="32"/>
      <c r="BJ274" s="32"/>
      <c r="BK274" s="32"/>
      <c r="BL274" s="32"/>
    </row>
    <row r="275" spans="1:64" s="33" customFormat="1">
      <c r="A275" s="76"/>
      <c r="B275" s="57">
        <v>263</v>
      </c>
      <c r="C275" s="87"/>
      <c r="D275" s="58"/>
      <c r="E275" s="77"/>
      <c r="F275" s="620"/>
      <c r="G275" s="620"/>
      <c r="H275" s="61"/>
      <c r="I275" s="62"/>
      <c r="J275" s="61"/>
      <c r="K275" s="622" t="str">
        <f t="shared" si="12"/>
        <v/>
      </c>
      <c r="L275" s="622" t="str">
        <f>IF($G275="","",IF(OR('２.全体概要'!$C$15=1,'２.全体概要'!$C$15=2),INDEX($BG$15,MATCH($G275,$BF$15,-1)),IF('２.全体概要'!$C$15=3,INDEX($BG$14,MATCH($G275,$BF$14,-1)),INDEX($BG$13,MATCH($G275,$BF$13,-1)))))</f>
        <v/>
      </c>
      <c r="M275" s="622" t="str">
        <f t="shared" si="13"/>
        <v/>
      </c>
      <c r="N275" s="623">
        <f t="shared" si="14"/>
        <v>0</v>
      </c>
      <c r="O275" s="74"/>
      <c r="P275" s="61"/>
      <c r="Q275" s="56"/>
      <c r="R275" s="72"/>
      <c r="S275" s="56"/>
      <c r="T275" s="56"/>
      <c r="U275" s="74"/>
      <c r="V275" s="61"/>
      <c r="W275" s="56"/>
      <c r="X275" s="72"/>
      <c r="Y275" s="56"/>
      <c r="Z275" s="56"/>
      <c r="AA275" s="74"/>
      <c r="AB275" s="61"/>
      <c r="AC275" s="74"/>
      <c r="AD275" s="61"/>
      <c r="AE275" s="74"/>
      <c r="AF275" s="61"/>
      <c r="AG275" s="74"/>
      <c r="AH275" s="61"/>
      <c r="AI275" s="74"/>
      <c r="AJ275" s="61"/>
      <c r="AK275" s="74"/>
      <c r="AL275" s="64"/>
      <c r="AM275" s="74"/>
      <c r="AN275" s="64"/>
      <c r="AO275" s="74"/>
      <c r="AP275" s="66"/>
      <c r="AQ275" s="74"/>
      <c r="AR275" s="61"/>
      <c r="AS275" s="275"/>
      <c r="AT275" s="74"/>
      <c r="AU275" s="61"/>
      <c r="AV275" s="626" t="str">
        <f>IF(AU275="","",IF(AU275="A",'１０.パネルラジエーター設備費用算出シート'!$G$13,IF(AU275="B",'１０.パネルラジエーター設備費用算出シート'!$N$13,IF(AU275="C",'１０.パネルラジエーター設備費用算出シート'!$G$23,IF(AU275="D",'１０.パネルラジエーター設備費用算出シート'!$N$23,IF(AU275="E",'１０.パネルラジエーター設備費用算出シート'!$G$33,IF(AU275="F",'１０.パネルラジエーター設備費用算出シート'!$N$33,IF(AU275="G",'１０.パネルラジエーター設備費用算出シート'!$G$43,IF(AU275="H",'１０.パネルラジエーター設備費用算出シート'!$N$43,IF(AU275="I",'１０.パネルラジエーター設備費用算出シート'!$G$54,'１０.パネルラジエーター設備費用算出シート'!$N$54))))))))))</f>
        <v/>
      </c>
      <c r="AW275" s="74"/>
      <c r="AX275" s="64"/>
      <c r="AY275" s="627"/>
      <c r="AZ275" s="74"/>
      <c r="BA275" s="32"/>
      <c r="BB275" s="32"/>
      <c r="BC275" s="32"/>
      <c r="BD275" s="32"/>
      <c r="BE275" s="32"/>
      <c r="BF275" s="32"/>
      <c r="BG275" s="32"/>
      <c r="BH275" s="32"/>
      <c r="BI275" s="32"/>
      <c r="BJ275" s="32"/>
      <c r="BK275" s="32"/>
      <c r="BL275" s="32"/>
    </row>
    <row r="276" spans="1:64" s="33" customFormat="1">
      <c r="A276" s="76"/>
      <c r="B276" s="57">
        <v>264</v>
      </c>
      <c r="C276" s="87"/>
      <c r="D276" s="58"/>
      <c r="E276" s="77"/>
      <c r="F276" s="620"/>
      <c r="G276" s="620"/>
      <c r="H276" s="61"/>
      <c r="I276" s="62"/>
      <c r="J276" s="61"/>
      <c r="K276" s="622" t="str">
        <f t="shared" si="12"/>
        <v/>
      </c>
      <c r="L276" s="622" t="str">
        <f>IF($G276="","",IF(OR('２.全体概要'!$C$15=1,'２.全体概要'!$C$15=2),INDEX($BG$15,MATCH($G276,$BF$15,-1)),IF('２.全体概要'!$C$15=3,INDEX($BG$14,MATCH($G276,$BF$14,-1)),INDEX($BG$13,MATCH($G276,$BF$13,-1)))))</f>
        <v/>
      </c>
      <c r="M276" s="622" t="str">
        <f t="shared" si="13"/>
        <v/>
      </c>
      <c r="N276" s="623">
        <f t="shared" si="14"/>
        <v>0</v>
      </c>
      <c r="O276" s="74"/>
      <c r="P276" s="61"/>
      <c r="Q276" s="56"/>
      <c r="R276" s="72"/>
      <c r="S276" s="56"/>
      <c r="T276" s="56"/>
      <c r="U276" s="74"/>
      <c r="V276" s="61"/>
      <c r="W276" s="56"/>
      <c r="X276" s="72"/>
      <c r="Y276" s="56"/>
      <c r="Z276" s="56"/>
      <c r="AA276" s="74"/>
      <c r="AB276" s="61"/>
      <c r="AC276" s="74"/>
      <c r="AD276" s="61"/>
      <c r="AE276" s="74"/>
      <c r="AF276" s="61"/>
      <c r="AG276" s="74"/>
      <c r="AH276" s="61"/>
      <c r="AI276" s="74"/>
      <c r="AJ276" s="61"/>
      <c r="AK276" s="74"/>
      <c r="AL276" s="64"/>
      <c r="AM276" s="74"/>
      <c r="AN276" s="64"/>
      <c r="AO276" s="74"/>
      <c r="AP276" s="66"/>
      <c r="AQ276" s="74"/>
      <c r="AR276" s="61"/>
      <c r="AS276" s="275"/>
      <c r="AT276" s="74"/>
      <c r="AU276" s="61"/>
      <c r="AV276" s="626" t="str">
        <f>IF(AU276="","",IF(AU276="A",'１０.パネルラジエーター設備費用算出シート'!$G$13,IF(AU276="B",'１０.パネルラジエーター設備費用算出シート'!$N$13,IF(AU276="C",'１０.パネルラジエーター設備費用算出シート'!$G$23,IF(AU276="D",'１０.パネルラジエーター設備費用算出シート'!$N$23,IF(AU276="E",'１０.パネルラジエーター設備費用算出シート'!$G$33,IF(AU276="F",'１０.パネルラジエーター設備費用算出シート'!$N$33,IF(AU276="G",'１０.パネルラジエーター設備費用算出シート'!$G$43,IF(AU276="H",'１０.パネルラジエーター設備費用算出シート'!$N$43,IF(AU276="I",'１０.パネルラジエーター設備費用算出シート'!$G$54,'１０.パネルラジエーター設備費用算出シート'!$N$54))))))))))</f>
        <v/>
      </c>
      <c r="AW276" s="74"/>
      <c r="AX276" s="64"/>
      <c r="AY276" s="627"/>
      <c r="AZ276" s="74"/>
      <c r="BA276" s="32"/>
      <c r="BB276" s="32"/>
      <c r="BC276" s="32"/>
      <c r="BD276" s="32"/>
      <c r="BE276" s="32"/>
      <c r="BF276" s="32"/>
      <c r="BG276" s="32"/>
      <c r="BH276" s="32"/>
      <c r="BI276" s="32"/>
      <c r="BJ276" s="32"/>
      <c r="BK276" s="32"/>
      <c r="BL276" s="32"/>
    </row>
    <row r="277" spans="1:64" s="33" customFormat="1">
      <c r="A277" s="76"/>
      <c r="B277" s="57">
        <v>265</v>
      </c>
      <c r="C277" s="87"/>
      <c r="D277" s="58"/>
      <c r="E277" s="77"/>
      <c r="F277" s="620"/>
      <c r="G277" s="620"/>
      <c r="H277" s="61"/>
      <c r="I277" s="62"/>
      <c r="J277" s="61"/>
      <c r="K277" s="622" t="str">
        <f t="shared" si="12"/>
        <v/>
      </c>
      <c r="L277" s="622" t="str">
        <f>IF($G277="","",IF(OR('２.全体概要'!$C$15=1,'２.全体概要'!$C$15=2),INDEX($BG$15,MATCH($G277,$BF$15,-1)),IF('２.全体概要'!$C$15=3,INDEX($BG$14,MATCH($G277,$BF$14,-1)),INDEX($BG$13,MATCH($G277,$BF$13,-1)))))</f>
        <v/>
      </c>
      <c r="M277" s="622" t="str">
        <f t="shared" si="13"/>
        <v/>
      </c>
      <c r="N277" s="623">
        <f t="shared" si="14"/>
        <v>0</v>
      </c>
      <c r="O277" s="74"/>
      <c r="P277" s="61"/>
      <c r="Q277" s="56"/>
      <c r="R277" s="72"/>
      <c r="S277" s="56"/>
      <c r="T277" s="56"/>
      <c r="U277" s="74"/>
      <c r="V277" s="61"/>
      <c r="W277" s="56"/>
      <c r="X277" s="72"/>
      <c r="Y277" s="56"/>
      <c r="Z277" s="56"/>
      <c r="AA277" s="74"/>
      <c r="AB277" s="61"/>
      <c r="AC277" s="74"/>
      <c r="AD277" s="61"/>
      <c r="AE277" s="74"/>
      <c r="AF277" s="61"/>
      <c r="AG277" s="74"/>
      <c r="AH277" s="61"/>
      <c r="AI277" s="74"/>
      <c r="AJ277" s="61"/>
      <c r="AK277" s="74"/>
      <c r="AL277" s="64"/>
      <c r="AM277" s="74"/>
      <c r="AN277" s="64"/>
      <c r="AO277" s="74"/>
      <c r="AP277" s="66"/>
      <c r="AQ277" s="74"/>
      <c r="AR277" s="61"/>
      <c r="AS277" s="275"/>
      <c r="AT277" s="74"/>
      <c r="AU277" s="61"/>
      <c r="AV277" s="626" t="str">
        <f>IF(AU277="","",IF(AU277="A",'１０.パネルラジエーター設備費用算出シート'!$G$13,IF(AU277="B",'１０.パネルラジエーター設備費用算出シート'!$N$13,IF(AU277="C",'１０.パネルラジエーター設備費用算出シート'!$G$23,IF(AU277="D",'１０.パネルラジエーター設備費用算出シート'!$N$23,IF(AU277="E",'１０.パネルラジエーター設備費用算出シート'!$G$33,IF(AU277="F",'１０.パネルラジエーター設備費用算出シート'!$N$33,IF(AU277="G",'１０.パネルラジエーター設備費用算出シート'!$G$43,IF(AU277="H",'１０.パネルラジエーター設備費用算出シート'!$N$43,IF(AU277="I",'１０.パネルラジエーター設備費用算出シート'!$G$54,'１０.パネルラジエーター設備費用算出シート'!$N$54))))))))))</f>
        <v/>
      </c>
      <c r="AW277" s="74"/>
      <c r="AX277" s="64"/>
      <c r="AY277" s="627"/>
      <c r="AZ277" s="74"/>
      <c r="BA277" s="32"/>
      <c r="BB277" s="32"/>
      <c r="BC277" s="32"/>
      <c r="BD277" s="32"/>
      <c r="BE277" s="32"/>
      <c r="BF277" s="32"/>
      <c r="BG277" s="32"/>
      <c r="BH277" s="32"/>
      <c r="BI277" s="32"/>
      <c r="BJ277" s="32"/>
      <c r="BK277" s="32"/>
      <c r="BL277" s="32"/>
    </row>
    <row r="278" spans="1:64" s="33" customFormat="1">
      <c r="A278" s="76"/>
      <c r="B278" s="57">
        <v>266</v>
      </c>
      <c r="C278" s="87"/>
      <c r="D278" s="58"/>
      <c r="E278" s="77"/>
      <c r="F278" s="620"/>
      <c r="G278" s="620"/>
      <c r="H278" s="61"/>
      <c r="I278" s="62"/>
      <c r="J278" s="61"/>
      <c r="K278" s="622" t="str">
        <f t="shared" si="12"/>
        <v/>
      </c>
      <c r="L278" s="622" t="str">
        <f>IF($G278="","",IF(OR('２.全体概要'!$C$15=1,'２.全体概要'!$C$15=2),INDEX($BG$15,MATCH($G278,$BF$15,-1)),IF('２.全体概要'!$C$15=3,INDEX($BG$14,MATCH($G278,$BF$14,-1)),INDEX($BG$13,MATCH($G278,$BF$13,-1)))))</f>
        <v/>
      </c>
      <c r="M278" s="622" t="str">
        <f t="shared" si="13"/>
        <v/>
      </c>
      <c r="N278" s="623">
        <f t="shared" si="14"/>
        <v>0</v>
      </c>
      <c r="O278" s="74"/>
      <c r="P278" s="61"/>
      <c r="Q278" s="56"/>
      <c r="R278" s="72"/>
      <c r="S278" s="56"/>
      <c r="T278" s="56"/>
      <c r="U278" s="74"/>
      <c r="V278" s="61"/>
      <c r="W278" s="56"/>
      <c r="X278" s="72"/>
      <c r="Y278" s="56"/>
      <c r="Z278" s="56"/>
      <c r="AA278" s="74"/>
      <c r="AB278" s="61"/>
      <c r="AC278" s="74"/>
      <c r="AD278" s="61"/>
      <c r="AE278" s="74"/>
      <c r="AF278" s="61"/>
      <c r="AG278" s="74"/>
      <c r="AH278" s="61"/>
      <c r="AI278" s="74"/>
      <c r="AJ278" s="61"/>
      <c r="AK278" s="74"/>
      <c r="AL278" s="64"/>
      <c r="AM278" s="74"/>
      <c r="AN278" s="64"/>
      <c r="AO278" s="74"/>
      <c r="AP278" s="66"/>
      <c r="AQ278" s="74"/>
      <c r="AR278" s="61"/>
      <c r="AS278" s="275"/>
      <c r="AT278" s="74"/>
      <c r="AU278" s="61"/>
      <c r="AV278" s="626" t="str">
        <f>IF(AU278="","",IF(AU278="A",'１０.パネルラジエーター設備費用算出シート'!$G$13,IF(AU278="B",'１０.パネルラジエーター設備費用算出シート'!$N$13,IF(AU278="C",'１０.パネルラジエーター設備費用算出シート'!$G$23,IF(AU278="D",'１０.パネルラジエーター設備費用算出シート'!$N$23,IF(AU278="E",'１０.パネルラジエーター設備費用算出シート'!$G$33,IF(AU278="F",'１０.パネルラジエーター設備費用算出シート'!$N$33,IF(AU278="G",'１０.パネルラジエーター設備費用算出シート'!$G$43,IF(AU278="H",'１０.パネルラジエーター設備費用算出シート'!$N$43,IF(AU278="I",'１０.パネルラジエーター設備費用算出シート'!$G$54,'１０.パネルラジエーター設備費用算出シート'!$N$54))))))))))</f>
        <v/>
      </c>
      <c r="AW278" s="74"/>
      <c r="AX278" s="64"/>
      <c r="AY278" s="627"/>
      <c r="AZ278" s="74"/>
      <c r="BA278" s="32"/>
      <c r="BB278" s="32"/>
      <c r="BC278" s="32"/>
      <c r="BD278" s="32"/>
      <c r="BE278" s="32"/>
      <c r="BF278" s="32"/>
      <c r="BG278" s="32"/>
      <c r="BH278" s="32"/>
      <c r="BI278" s="32"/>
      <c r="BJ278" s="32"/>
      <c r="BK278" s="32"/>
      <c r="BL278" s="32"/>
    </row>
    <row r="279" spans="1:64" s="33" customFormat="1">
      <c r="A279" s="76"/>
      <c r="B279" s="57">
        <v>267</v>
      </c>
      <c r="C279" s="87"/>
      <c r="D279" s="58"/>
      <c r="E279" s="77"/>
      <c r="F279" s="620"/>
      <c r="G279" s="620"/>
      <c r="H279" s="61"/>
      <c r="I279" s="62"/>
      <c r="J279" s="61"/>
      <c r="K279" s="622" t="str">
        <f t="shared" si="12"/>
        <v/>
      </c>
      <c r="L279" s="622" t="str">
        <f>IF($G279="","",IF(OR('２.全体概要'!$C$15=1,'２.全体概要'!$C$15=2),INDEX($BG$15,MATCH($G279,$BF$15,-1)),IF('２.全体概要'!$C$15=3,INDEX($BG$14,MATCH($G279,$BF$14,-1)),INDEX($BG$13,MATCH($G279,$BF$13,-1)))))</f>
        <v/>
      </c>
      <c r="M279" s="622" t="str">
        <f t="shared" si="13"/>
        <v/>
      </c>
      <c r="N279" s="623">
        <f t="shared" si="14"/>
        <v>0</v>
      </c>
      <c r="O279" s="74"/>
      <c r="P279" s="61"/>
      <c r="Q279" s="56"/>
      <c r="R279" s="72"/>
      <c r="S279" s="56"/>
      <c r="T279" s="56"/>
      <c r="U279" s="74"/>
      <c r="V279" s="61"/>
      <c r="W279" s="56"/>
      <c r="X279" s="72"/>
      <c r="Y279" s="56"/>
      <c r="Z279" s="56"/>
      <c r="AA279" s="74"/>
      <c r="AB279" s="61"/>
      <c r="AC279" s="74"/>
      <c r="AD279" s="61"/>
      <c r="AE279" s="74"/>
      <c r="AF279" s="61"/>
      <c r="AG279" s="74"/>
      <c r="AH279" s="61"/>
      <c r="AI279" s="74"/>
      <c r="AJ279" s="61"/>
      <c r="AK279" s="74"/>
      <c r="AL279" s="64"/>
      <c r="AM279" s="74"/>
      <c r="AN279" s="64"/>
      <c r="AO279" s="74"/>
      <c r="AP279" s="66"/>
      <c r="AQ279" s="74"/>
      <c r="AR279" s="61"/>
      <c r="AS279" s="275"/>
      <c r="AT279" s="74"/>
      <c r="AU279" s="61"/>
      <c r="AV279" s="626" t="str">
        <f>IF(AU279="","",IF(AU279="A",'１０.パネルラジエーター設備費用算出シート'!$G$13,IF(AU279="B",'１０.パネルラジエーター設備費用算出シート'!$N$13,IF(AU279="C",'１０.パネルラジエーター設備費用算出シート'!$G$23,IF(AU279="D",'１０.パネルラジエーター設備費用算出シート'!$N$23,IF(AU279="E",'１０.パネルラジエーター設備費用算出シート'!$G$33,IF(AU279="F",'１０.パネルラジエーター設備費用算出シート'!$N$33,IF(AU279="G",'１０.パネルラジエーター設備費用算出シート'!$G$43,IF(AU279="H",'１０.パネルラジエーター設備費用算出シート'!$N$43,IF(AU279="I",'１０.パネルラジエーター設備費用算出シート'!$G$54,'１０.パネルラジエーター設備費用算出シート'!$N$54))))))))))</f>
        <v/>
      </c>
      <c r="AW279" s="74"/>
      <c r="AX279" s="64"/>
      <c r="AY279" s="627"/>
      <c r="AZ279" s="74"/>
      <c r="BA279" s="32"/>
      <c r="BB279" s="32"/>
      <c r="BC279" s="32"/>
      <c r="BD279" s="32"/>
      <c r="BE279" s="32"/>
      <c r="BF279" s="32"/>
      <c r="BG279" s="32"/>
      <c r="BH279" s="32"/>
      <c r="BI279" s="32"/>
      <c r="BJ279" s="32"/>
      <c r="BK279" s="32"/>
      <c r="BL279" s="32"/>
    </row>
    <row r="280" spans="1:64" s="33" customFormat="1">
      <c r="A280" s="76"/>
      <c r="B280" s="57">
        <v>268</v>
      </c>
      <c r="C280" s="87"/>
      <c r="D280" s="58"/>
      <c r="E280" s="77"/>
      <c r="F280" s="620"/>
      <c r="G280" s="620"/>
      <c r="H280" s="61"/>
      <c r="I280" s="62"/>
      <c r="J280" s="61"/>
      <c r="K280" s="622" t="str">
        <f t="shared" si="12"/>
        <v/>
      </c>
      <c r="L280" s="622" t="str">
        <f>IF($G280="","",IF(OR('２.全体概要'!$C$15=1,'２.全体概要'!$C$15=2),INDEX($BG$15,MATCH($G280,$BF$15,-1)),IF('２.全体概要'!$C$15=3,INDEX($BG$14,MATCH($G280,$BF$14,-1)),INDEX($BG$13,MATCH($G280,$BF$13,-1)))))</f>
        <v/>
      </c>
      <c r="M280" s="622" t="str">
        <f t="shared" si="13"/>
        <v/>
      </c>
      <c r="N280" s="623">
        <f t="shared" si="14"/>
        <v>0</v>
      </c>
      <c r="O280" s="74"/>
      <c r="P280" s="61"/>
      <c r="Q280" s="56"/>
      <c r="R280" s="72"/>
      <c r="S280" s="56"/>
      <c r="T280" s="56"/>
      <c r="U280" s="74"/>
      <c r="V280" s="61"/>
      <c r="W280" s="56"/>
      <c r="X280" s="72"/>
      <c r="Y280" s="56"/>
      <c r="Z280" s="56"/>
      <c r="AA280" s="74"/>
      <c r="AB280" s="61"/>
      <c r="AC280" s="74"/>
      <c r="AD280" s="61"/>
      <c r="AE280" s="74"/>
      <c r="AF280" s="61"/>
      <c r="AG280" s="74"/>
      <c r="AH280" s="61"/>
      <c r="AI280" s="74"/>
      <c r="AJ280" s="61"/>
      <c r="AK280" s="74"/>
      <c r="AL280" s="64"/>
      <c r="AM280" s="74"/>
      <c r="AN280" s="64"/>
      <c r="AO280" s="74"/>
      <c r="AP280" s="66"/>
      <c r="AQ280" s="74"/>
      <c r="AR280" s="61"/>
      <c r="AS280" s="275"/>
      <c r="AT280" s="74"/>
      <c r="AU280" s="61"/>
      <c r="AV280" s="626" t="str">
        <f>IF(AU280="","",IF(AU280="A",'１０.パネルラジエーター設備費用算出シート'!$G$13,IF(AU280="B",'１０.パネルラジエーター設備費用算出シート'!$N$13,IF(AU280="C",'１０.パネルラジエーター設備費用算出シート'!$G$23,IF(AU280="D",'１０.パネルラジエーター設備費用算出シート'!$N$23,IF(AU280="E",'１０.パネルラジエーター設備費用算出シート'!$G$33,IF(AU280="F",'１０.パネルラジエーター設備費用算出シート'!$N$33,IF(AU280="G",'１０.パネルラジエーター設備費用算出シート'!$G$43,IF(AU280="H",'１０.パネルラジエーター設備費用算出シート'!$N$43,IF(AU280="I",'１０.パネルラジエーター設備費用算出シート'!$G$54,'１０.パネルラジエーター設備費用算出シート'!$N$54))))))))))</f>
        <v/>
      </c>
      <c r="AW280" s="74"/>
      <c r="AX280" s="64"/>
      <c r="AY280" s="627"/>
      <c r="AZ280" s="74"/>
      <c r="BA280" s="32"/>
      <c r="BB280" s="32"/>
      <c r="BC280" s="32"/>
      <c r="BD280" s="32"/>
      <c r="BE280" s="32"/>
      <c r="BF280" s="32"/>
      <c r="BG280" s="32"/>
      <c r="BH280" s="32"/>
      <c r="BI280" s="32"/>
      <c r="BJ280" s="32"/>
      <c r="BK280" s="32"/>
      <c r="BL280" s="32"/>
    </row>
    <row r="281" spans="1:64" s="33" customFormat="1">
      <c r="A281" s="76"/>
      <c r="B281" s="57">
        <v>269</v>
      </c>
      <c r="C281" s="87"/>
      <c r="D281" s="58"/>
      <c r="E281" s="77"/>
      <c r="F281" s="620"/>
      <c r="G281" s="620"/>
      <c r="H281" s="61"/>
      <c r="I281" s="62"/>
      <c r="J281" s="61"/>
      <c r="K281" s="622" t="str">
        <f t="shared" si="12"/>
        <v/>
      </c>
      <c r="L281" s="622" t="str">
        <f>IF($G281="","",IF(OR('２.全体概要'!$C$15=1,'２.全体概要'!$C$15=2),INDEX($BG$15,MATCH($G281,$BF$15,-1)),IF('２.全体概要'!$C$15=3,INDEX($BG$14,MATCH($G281,$BF$14,-1)),INDEX($BG$13,MATCH($G281,$BF$13,-1)))))</f>
        <v/>
      </c>
      <c r="M281" s="622" t="str">
        <f t="shared" si="13"/>
        <v/>
      </c>
      <c r="N281" s="623">
        <f t="shared" si="14"/>
        <v>0</v>
      </c>
      <c r="O281" s="74"/>
      <c r="P281" s="61"/>
      <c r="Q281" s="56"/>
      <c r="R281" s="72"/>
      <c r="S281" s="56"/>
      <c r="T281" s="56"/>
      <c r="U281" s="74"/>
      <c r="V281" s="61"/>
      <c r="W281" s="56"/>
      <c r="X281" s="72"/>
      <c r="Y281" s="56"/>
      <c r="Z281" s="56"/>
      <c r="AA281" s="74"/>
      <c r="AB281" s="61"/>
      <c r="AC281" s="74"/>
      <c r="AD281" s="61"/>
      <c r="AE281" s="74"/>
      <c r="AF281" s="61"/>
      <c r="AG281" s="74"/>
      <c r="AH281" s="61"/>
      <c r="AI281" s="74"/>
      <c r="AJ281" s="61"/>
      <c r="AK281" s="74"/>
      <c r="AL281" s="64"/>
      <c r="AM281" s="74"/>
      <c r="AN281" s="64"/>
      <c r="AO281" s="74"/>
      <c r="AP281" s="66"/>
      <c r="AQ281" s="74"/>
      <c r="AR281" s="61"/>
      <c r="AS281" s="275"/>
      <c r="AT281" s="74"/>
      <c r="AU281" s="61"/>
      <c r="AV281" s="626" t="str">
        <f>IF(AU281="","",IF(AU281="A",'１０.パネルラジエーター設備費用算出シート'!$G$13,IF(AU281="B",'１０.パネルラジエーター設備費用算出シート'!$N$13,IF(AU281="C",'１０.パネルラジエーター設備費用算出シート'!$G$23,IF(AU281="D",'１０.パネルラジエーター設備費用算出シート'!$N$23,IF(AU281="E",'１０.パネルラジエーター設備費用算出シート'!$G$33,IF(AU281="F",'１０.パネルラジエーター設備費用算出シート'!$N$33,IF(AU281="G",'１０.パネルラジエーター設備費用算出シート'!$G$43,IF(AU281="H",'１０.パネルラジエーター設備費用算出シート'!$N$43,IF(AU281="I",'１０.パネルラジエーター設備費用算出シート'!$G$54,'１０.パネルラジエーター設備費用算出シート'!$N$54))))))))))</f>
        <v/>
      </c>
      <c r="AW281" s="74"/>
      <c r="AX281" s="64"/>
      <c r="AY281" s="627"/>
      <c r="AZ281" s="74"/>
      <c r="BA281" s="32"/>
      <c r="BB281" s="32"/>
      <c r="BC281" s="32"/>
      <c r="BD281" s="32"/>
      <c r="BE281" s="32"/>
      <c r="BF281" s="32"/>
      <c r="BG281" s="32"/>
      <c r="BH281" s="32"/>
      <c r="BI281" s="32"/>
      <c r="BJ281" s="32"/>
      <c r="BK281" s="32"/>
      <c r="BL281" s="32"/>
    </row>
    <row r="282" spans="1:64" s="33" customFormat="1">
      <c r="A282" s="76"/>
      <c r="B282" s="57">
        <v>270</v>
      </c>
      <c r="C282" s="87"/>
      <c r="D282" s="58"/>
      <c r="E282" s="77"/>
      <c r="F282" s="620"/>
      <c r="G282" s="620"/>
      <c r="H282" s="61"/>
      <c r="I282" s="62"/>
      <c r="J282" s="61"/>
      <c r="K282" s="622" t="str">
        <f t="shared" si="12"/>
        <v/>
      </c>
      <c r="L282" s="622" t="str">
        <f>IF($G282="","",IF(OR('２.全体概要'!$C$15=1,'２.全体概要'!$C$15=2),INDEX($BG$15,MATCH($G282,$BF$15,-1)),IF('２.全体概要'!$C$15=3,INDEX($BG$14,MATCH($G282,$BF$14,-1)),INDEX($BG$13,MATCH($G282,$BF$13,-1)))))</f>
        <v/>
      </c>
      <c r="M282" s="622" t="str">
        <f t="shared" si="13"/>
        <v/>
      </c>
      <c r="N282" s="623">
        <f t="shared" si="14"/>
        <v>0</v>
      </c>
      <c r="O282" s="74"/>
      <c r="P282" s="61"/>
      <c r="Q282" s="56"/>
      <c r="R282" s="72"/>
      <c r="S282" s="56"/>
      <c r="T282" s="56"/>
      <c r="U282" s="74"/>
      <c r="V282" s="61"/>
      <c r="W282" s="56"/>
      <c r="X282" s="72"/>
      <c r="Y282" s="56"/>
      <c r="Z282" s="56"/>
      <c r="AA282" s="74"/>
      <c r="AB282" s="61"/>
      <c r="AC282" s="74"/>
      <c r="AD282" s="61"/>
      <c r="AE282" s="74"/>
      <c r="AF282" s="61"/>
      <c r="AG282" s="74"/>
      <c r="AH282" s="61"/>
      <c r="AI282" s="74"/>
      <c r="AJ282" s="61"/>
      <c r="AK282" s="74"/>
      <c r="AL282" s="64"/>
      <c r="AM282" s="74"/>
      <c r="AN282" s="64"/>
      <c r="AO282" s="74"/>
      <c r="AP282" s="66"/>
      <c r="AQ282" s="74"/>
      <c r="AR282" s="61"/>
      <c r="AS282" s="275"/>
      <c r="AT282" s="74"/>
      <c r="AU282" s="61"/>
      <c r="AV282" s="626" t="str">
        <f>IF(AU282="","",IF(AU282="A",'１０.パネルラジエーター設備費用算出シート'!$G$13,IF(AU282="B",'１０.パネルラジエーター設備費用算出シート'!$N$13,IF(AU282="C",'１０.パネルラジエーター設備費用算出シート'!$G$23,IF(AU282="D",'１０.パネルラジエーター設備費用算出シート'!$N$23,IF(AU282="E",'１０.パネルラジエーター設備費用算出シート'!$G$33,IF(AU282="F",'１０.パネルラジエーター設備費用算出シート'!$N$33,IF(AU282="G",'１０.パネルラジエーター設備費用算出シート'!$G$43,IF(AU282="H",'１０.パネルラジエーター設備費用算出シート'!$N$43,IF(AU282="I",'１０.パネルラジエーター設備費用算出シート'!$G$54,'１０.パネルラジエーター設備費用算出シート'!$N$54))))))))))</f>
        <v/>
      </c>
      <c r="AW282" s="74"/>
      <c r="AX282" s="64"/>
      <c r="AY282" s="627"/>
      <c r="AZ282" s="74"/>
      <c r="BA282" s="32"/>
      <c r="BB282" s="32"/>
      <c r="BC282" s="32"/>
      <c r="BD282" s="32"/>
      <c r="BE282" s="32"/>
      <c r="BF282" s="32"/>
      <c r="BG282" s="32"/>
      <c r="BH282" s="32"/>
      <c r="BI282" s="32"/>
      <c r="BJ282" s="32"/>
      <c r="BK282" s="32"/>
      <c r="BL282" s="32"/>
    </row>
    <row r="283" spans="1:64" s="33" customFormat="1">
      <c r="A283" s="76"/>
      <c r="B283" s="57">
        <v>271</v>
      </c>
      <c r="C283" s="87"/>
      <c r="D283" s="58"/>
      <c r="E283" s="77"/>
      <c r="F283" s="620"/>
      <c r="G283" s="620"/>
      <c r="H283" s="61"/>
      <c r="I283" s="62"/>
      <c r="J283" s="61"/>
      <c r="K283" s="622" t="str">
        <f t="shared" si="12"/>
        <v/>
      </c>
      <c r="L283" s="622" t="str">
        <f>IF($G283="","",IF(OR('２.全体概要'!$C$15=1,'２.全体概要'!$C$15=2),INDEX($BG$15,MATCH($G283,$BF$15,-1)),IF('２.全体概要'!$C$15=3,INDEX($BG$14,MATCH($G283,$BF$14,-1)),INDEX($BG$13,MATCH($G283,$BF$13,-1)))))</f>
        <v/>
      </c>
      <c r="M283" s="622" t="str">
        <f t="shared" si="13"/>
        <v/>
      </c>
      <c r="N283" s="623">
        <f t="shared" si="14"/>
        <v>0</v>
      </c>
      <c r="O283" s="74"/>
      <c r="P283" s="61"/>
      <c r="Q283" s="56"/>
      <c r="R283" s="72"/>
      <c r="S283" s="56"/>
      <c r="T283" s="56"/>
      <c r="U283" s="74"/>
      <c r="V283" s="61"/>
      <c r="W283" s="56"/>
      <c r="X283" s="72"/>
      <c r="Y283" s="56"/>
      <c r="Z283" s="56"/>
      <c r="AA283" s="74"/>
      <c r="AB283" s="61"/>
      <c r="AC283" s="74"/>
      <c r="AD283" s="61"/>
      <c r="AE283" s="74"/>
      <c r="AF283" s="61"/>
      <c r="AG283" s="74"/>
      <c r="AH283" s="61"/>
      <c r="AI283" s="74"/>
      <c r="AJ283" s="61"/>
      <c r="AK283" s="74"/>
      <c r="AL283" s="64"/>
      <c r="AM283" s="74"/>
      <c r="AN283" s="64"/>
      <c r="AO283" s="74"/>
      <c r="AP283" s="66"/>
      <c r="AQ283" s="74"/>
      <c r="AR283" s="61"/>
      <c r="AS283" s="275"/>
      <c r="AT283" s="74"/>
      <c r="AU283" s="61"/>
      <c r="AV283" s="626" t="str">
        <f>IF(AU283="","",IF(AU283="A",'１０.パネルラジエーター設備費用算出シート'!$G$13,IF(AU283="B",'１０.パネルラジエーター設備費用算出シート'!$N$13,IF(AU283="C",'１０.パネルラジエーター設備費用算出シート'!$G$23,IF(AU283="D",'１０.パネルラジエーター設備費用算出シート'!$N$23,IF(AU283="E",'１０.パネルラジエーター設備費用算出シート'!$G$33,IF(AU283="F",'１０.パネルラジエーター設備費用算出シート'!$N$33,IF(AU283="G",'１０.パネルラジエーター設備費用算出シート'!$G$43,IF(AU283="H",'１０.パネルラジエーター設備費用算出シート'!$N$43,IF(AU283="I",'１０.パネルラジエーター設備費用算出シート'!$G$54,'１０.パネルラジエーター設備費用算出シート'!$N$54))))))))))</f>
        <v/>
      </c>
      <c r="AW283" s="74"/>
      <c r="AX283" s="64"/>
      <c r="AY283" s="627"/>
      <c r="AZ283" s="74"/>
      <c r="BA283" s="32"/>
      <c r="BB283" s="32"/>
      <c r="BC283" s="32"/>
      <c r="BD283" s="32"/>
      <c r="BE283" s="32"/>
      <c r="BF283" s="32"/>
      <c r="BG283" s="32"/>
      <c r="BH283" s="32"/>
      <c r="BI283" s="32"/>
      <c r="BJ283" s="32"/>
      <c r="BK283" s="32"/>
      <c r="BL283" s="32"/>
    </row>
    <row r="284" spans="1:64" s="33" customFormat="1">
      <c r="A284" s="76"/>
      <c r="B284" s="57">
        <v>272</v>
      </c>
      <c r="C284" s="87"/>
      <c r="D284" s="58"/>
      <c r="E284" s="77"/>
      <c r="F284" s="620"/>
      <c r="G284" s="620"/>
      <c r="H284" s="61"/>
      <c r="I284" s="62"/>
      <c r="J284" s="61"/>
      <c r="K284" s="622" t="str">
        <f t="shared" si="12"/>
        <v/>
      </c>
      <c r="L284" s="622" t="str">
        <f>IF($G284="","",IF(OR('２.全体概要'!$C$15=1,'２.全体概要'!$C$15=2),INDEX($BG$15,MATCH($G284,$BF$15,-1)),IF('２.全体概要'!$C$15=3,INDEX($BG$14,MATCH($G284,$BF$14,-1)),INDEX($BG$13,MATCH($G284,$BF$13,-1)))))</f>
        <v/>
      </c>
      <c r="M284" s="622" t="str">
        <f t="shared" si="13"/>
        <v/>
      </c>
      <c r="N284" s="623">
        <f t="shared" si="14"/>
        <v>0</v>
      </c>
      <c r="O284" s="74"/>
      <c r="P284" s="61"/>
      <c r="Q284" s="56"/>
      <c r="R284" s="72"/>
      <c r="S284" s="56"/>
      <c r="T284" s="56"/>
      <c r="U284" s="74"/>
      <c r="V284" s="61"/>
      <c r="W284" s="56"/>
      <c r="X284" s="72"/>
      <c r="Y284" s="56"/>
      <c r="Z284" s="56"/>
      <c r="AA284" s="74"/>
      <c r="AB284" s="61"/>
      <c r="AC284" s="74"/>
      <c r="AD284" s="61"/>
      <c r="AE284" s="74"/>
      <c r="AF284" s="61"/>
      <c r="AG284" s="74"/>
      <c r="AH284" s="61"/>
      <c r="AI284" s="74"/>
      <c r="AJ284" s="61"/>
      <c r="AK284" s="74"/>
      <c r="AL284" s="64"/>
      <c r="AM284" s="74"/>
      <c r="AN284" s="64"/>
      <c r="AO284" s="74"/>
      <c r="AP284" s="66"/>
      <c r="AQ284" s="74"/>
      <c r="AR284" s="61"/>
      <c r="AS284" s="275"/>
      <c r="AT284" s="74"/>
      <c r="AU284" s="61"/>
      <c r="AV284" s="626" t="str">
        <f>IF(AU284="","",IF(AU284="A",'１０.パネルラジエーター設備費用算出シート'!$G$13,IF(AU284="B",'１０.パネルラジエーター設備費用算出シート'!$N$13,IF(AU284="C",'１０.パネルラジエーター設備費用算出シート'!$G$23,IF(AU284="D",'１０.パネルラジエーター設備費用算出シート'!$N$23,IF(AU284="E",'１０.パネルラジエーター設備費用算出シート'!$G$33,IF(AU284="F",'１０.パネルラジエーター設備費用算出シート'!$N$33,IF(AU284="G",'１０.パネルラジエーター設備費用算出シート'!$G$43,IF(AU284="H",'１０.パネルラジエーター設備費用算出シート'!$N$43,IF(AU284="I",'１０.パネルラジエーター設備費用算出シート'!$G$54,'１０.パネルラジエーター設備費用算出シート'!$N$54))))))))))</f>
        <v/>
      </c>
      <c r="AW284" s="74"/>
      <c r="AX284" s="64"/>
      <c r="AY284" s="627"/>
      <c r="AZ284" s="74"/>
      <c r="BA284" s="32"/>
      <c r="BB284" s="32"/>
      <c r="BC284" s="32"/>
      <c r="BD284" s="32"/>
      <c r="BE284" s="32"/>
      <c r="BF284" s="32"/>
      <c r="BG284" s="32"/>
      <c r="BH284" s="32"/>
      <c r="BI284" s="32"/>
      <c r="BJ284" s="32"/>
      <c r="BK284" s="32"/>
      <c r="BL284" s="32"/>
    </row>
    <row r="285" spans="1:64" s="33" customFormat="1">
      <c r="A285" s="76"/>
      <c r="B285" s="57">
        <v>273</v>
      </c>
      <c r="C285" s="87"/>
      <c r="D285" s="58"/>
      <c r="E285" s="77"/>
      <c r="F285" s="620"/>
      <c r="G285" s="620"/>
      <c r="H285" s="61"/>
      <c r="I285" s="62"/>
      <c r="J285" s="61"/>
      <c r="K285" s="622" t="str">
        <f t="shared" si="12"/>
        <v/>
      </c>
      <c r="L285" s="622" t="str">
        <f>IF($G285="","",IF(OR('２.全体概要'!$C$15=1,'２.全体概要'!$C$15=2),INDEX($BG$15,MATCH($G285,$BF$15,-1)),IF('２.全体概要'!$C$15=3,INDEX($BG$14,MATCH($G285,$BF$14,-1)),INDEX($BG$13,MATCH($G285,$BF$13,-1)))))</f>
        <v/>
      </c>
      <c r="M285" s="622" t="str">
        <f t="shared" si="13"/>
        <v/>
      </c>
      <c r="N285" s="623">
        <f t="shared" si="14"/>
        <v>0</v>
      </c>
      <c r="O285" s="74"/>
      <c r="P285" s="61"/>
      <c r="Q285" s="56"/>
      <c r="R285" s="72"/>
      <c r="S285" s="56"/>
      <c r="T285" s="56"/>
      <c r="U285" s="74"/>
      <c r="V285" s="61"/>
      <c r="W285" s="56"/>
      <c r="X285" s="72"/>
      <c r="Y285" s="56"/>
      <c r="Z285" s="56"/>
      <c r="AA285" s="74"/>
      <c r="AB285" s="61"/>
      <c r="AC285" s="74"/>
      <c r="AD285" s="61"/>
      <c r="AE285" s="74"/>
      <c r="AF285" s="61"/>
      <c r="AG285" s="74"/>
      <c r="AH285" s="61"/>
      <c r="AI285" s="74"/>
      <c r="AJ285" s="61"/>
      <c r="AK285" s="74"/>
      <c r="AL285" s="64"/>
      <c r="AM285" s="74"/>
      <c r="AN285" s="64"/>
      <c r="AO285" s="74"/>
      <c r="AP285" s="66"/>
      <c r="AQ285" s="74"/>
      <c r="AR285" s="61"/>
      <c r="AS285" s="275"/>
      <c r="AT285" s="74"/>
      <c r="AU285" s="61"/>
      <c r="AV285" s="626" t="str">
        <f>IF(AU285="","",IF(AU285="A",'１０.パネルラジエーター設備費用算出シート'!$G$13,IF(AU285="B",'１０.パネルラジエーター設備費用算出シート'!$N$13,IF(AU285="C",'１０.パネルラジエーター設備費用算出シート'!$G$23,IF(AU285="D",'１０.パネルラジエーター設備費用算出シート'!$N$23,IF(AU285="E",'１０.パネルラジエーター設備費用算出シート'!$G$33,IF(AU285="F",'１０.パネルラジエーター設備費用算出シート'!$N$33,IF(AU285="G",'１０.パネルラジエーター設備費用算出シート'!$G$43,IF(AU285="H",'１０.パネルラジエーター設備費用算出シート'!$N$43,IF(AU285="I",'１０.パネルラジエーター設備費用算出シート'!$G$54,'１０.パネルラジエーター設備費用算出シート'!$N$54))))))))))</f>
        <v/>
      </c>
      <c r="AW285" s="74"/>
      <c r="AX285" s="64"/>
      <c r="AY285" s="627"/>
      <c r="AZ285" s="74"/>
      <c r="BA285" s="32"/>
      <c r="BB285" s="32"/>
      <c r="BC285" s="32"/>
      <c r="BD285" s="32"/>
      <c r="BE285" s="32"/>
      <c r="BF285" s="32"/>
      <c r="BG285" s="32"/>
      <c r="BH285" s="32"/>
      <c r="BI285" s="32"/>
      <c r="BJ285" s="32"/>
      <c r="BK285" s="32"/>
      <c r="BL285" s="32"/>
    </row>
    <row r="286" spans="1:64" s="33" customFormat="1">
      <c r="A286" s="76"/>
      <c r="B286" s="57">
        <v>274</v>
      </c>
      <c r="C286" s="87"/>
      <c r="D286" s="58"/>
      <c r="E286" s="77"/>
      <c r="F286" s="620"/>
      <c r="G286" s="620"/>
      <c r="H286" s="61"/>
      <c r="I286" s="62"/>
      <c r="J286" s="61"/>
      <c r="K286" s="622" t="str">
        <f t="shared" si="12"/>
        <v/>
      </c>
      <c r="L286" s="622" t="str">
        <f>IF($G286="","",IF(OR('２.全体概要'!$C$15=1,'２.全体概要'!$C$15=2),INDEX($BG$15,MATCH($G286,$BF$15,-1)),IF('２.全体概要'!$C$15=3,INDEX($BG$14,MATCH($G286,$BF$14,-1)),INDEX($BG$13,MATCH($G286,$BF$13,-1)))))</f>
        <v/>
      </c>
      <c r="M286" s="622" t="str">
        <f t="shared" si="13"/>
        <v/>
      </c>
      <c r="N286" s="623">
        <f t="shared" si="14"/>
        <v>0</v>
      </c>
      <c r="O286" s="74"/>
      <c r="P286" s="61"/>
      <c r="Q286" s="56"/>
      <c r="R286" s="72"/>
      <c r="S286" s="56"/>
      <c r="T286" s="56"/>
      <c r="U286" s="74"/>
      <c r="V286" s="61"/>
      <c r="W286" s="56"/>
      <c r="X286" s="72"/>
      <c r="Y286" s="56"/>
      <c r="Z286" s="56"/>
      <c r="AA286" s="74"/>
      <c r="AB286" s="61"/>
      <c r="AC286" s="74"/>
      <c r="AD286" s="61"/>
      <c r="AE286" s="74"/>
      <c r="AF286" s="61"/>
      <c r="AG286" s="74"/>
      <c r="AH286" s="61"/>
      <c r="AI286" s="74"/>
      <c r="AJ286" s="61"/>
      <c r="AK286" s="74"/>
      <c r="AL286" s="64"/>
      <c r="AM286" s="74"/>
      <c r="AN286" s="64"/>
      <c r="AO286" s="74"/>
      <c r="AP286" s="66"/>
      <c r="AQ286" s="74"/>
      <c r="AR286" s="61"/>
      <c r="AS286" s="275"/>
      <c r="AT286" s="74"/>
      <c r="AU286" s="61"/>
      <c r="AV286" s="626" t="str">
        <f>IF(AU286="","",IF(AU286="A",'１０.パネルラジエーター設備費用算出シート'!$G$13,IF(AU286="B",'１０.パネルラジエーター設備費用算出シート'!$N$13,IF(AU286="C",'１０.パネルラジエーター設備費用算出シート'!$G$23,IF(AU286="D",'１０.パネルラジエーター設備費用算出シート'!$N$23,IF(AU286="E",'１０.パネルラジエーター設備費用算出シート'!$G$33,IF(AU286="F",'１０.パネルラジエーター設備費用算出シート'!$N$33,IF(AU286="G",'１０.パネルラジエーター設備費用算出シート'!$G$43,IF(AU286="H",'１０.パネルラジエーター設備費用算出シート'!$N$43,IF(AU286="I",'１０.パネルラジエーター設備費用算出シート'!$G$54,'１０.パネルラジエーター設備費用算出シート'!$N$54))))))))))</f>
        <v/>
      </c>
      <c r="AW286" s="74"/>
      <c r="AX286" s="64"/>
      <c r="AY286" s="627"/>
      <c r="AZ286" s="74"/>
      <c r="BA286" s="32"/>
      <c r="BB286" s="32"/>
      <c r="BC286" s="32"/>
      <c r="BD286" s="32"/>
      <c r="BE286" s="32"/>
      <c r="BF286" s="32"/>
      <c r="BG286" s="32"/>
      <c r="BH286" s="32"/>
      <c r="BI286" s="32"/>
      <c r="BJ286" s="32"/>
      <c r="BK286" s="32"/>
      <c r="BL286" s="32"/>
    </row>
    <row r="287" spans="1:64" s="33" customFormat="1">
      <c r="A287" s="76"/>
      <c r="B287" s="57">
        <v>275</v>
      </c>
      <c r="C287" s="87"/>
      <c r="D287" s="58"/>
      <c r="E287" s="77"/>
      <c r="F287" s="620"/>
      <c r="G287" s="620"/>
      <c r="H287" s="61"/>
      <c r="I287" s="62"/>
      <c r="J287" s="61"/>
      <c r="K287" s="622" t="str">
        <f t="shared" si="12"/>
        <v/>
      </c>
      <c r="L287" s="622" t="str">
        <f>IF($G287="","",IF(OR('２.全体概要'!$C$15=1,'２.全体概要'!$C$15=2),INDEX($BG$15,MATCH($G287,$BF$15,-1)),IF('２.全体概要'!$C$15=3,INDEX($BG$14,MATCH($G287,$BF$14,-1)),INDEX($BG$13,MATCH($G287,$BF$13,-1)))))</f>
        <v/>
      </c>
      <c r="M287" s="622" t="str">
        <f t="shared" si="13"/>
        <v/>
      </c>
      <c r="N287" s="623">
        <f t="shared" si="14"/>
        <v>0</v>
      </c>
      <c r="O287" s="74"/>
      <c r="P287" s="61"/>
      <c r="Q287" s="56"/>
      <c r="R287" s="72"/>
      <c r="S287" s="56"/>
      <c r="T287" s="56"/>
      <c r="U287" s="74"/>
      <c r="V287" s="61"/>
      <c r="W287" s="56"/>
      <c r="X287" s="72"/>
      <c r="Y287" s="56"/>
      <c r="Z287" s="56"/>
      <c r="AA287" s="74"/>
      <c r="AB287" s="61"/>
      <c r="AC287" s="74"/>
      <c r="AD287" s="61"/>
      <c r="AE287" s="74"/>
      <c r="AF287" s="61"/>
      <c r="AG287" s="74"/>
      <c r="AH287" s="61"/>
      <c r="AI287" s="74"/>
      <c r="AJ287" s="61"/>
      <c r="AK287" s="74"/>
      <c r="AL287" s="64"/>
      <c r="AM287" s="74"/>
      <c r="AN287" s="64"/>
      <c r="AO287" s="74"/>
      <c r="AP287" s="66"/>
      <c r="AQ287" s="74"/>
      <c r="AR287" s="61"/>
      <c r="AS287" s="275"/>
      <c r="AT287" s="74"/>
      <c r="AU287" s="61"/>
      <c r="AV287" s="626" t="str">
        <f>IF(AU287="","",IF(AU287="A",'１０.パネルラジエーター設備費用算出シート'!$G$13,IF(AU287="B",'１０.パネルラジエーター設備費用算出シート'!$N$13,IF(AU287="C",'１０.パネルラジエーター設備費用算出シート'!$G$23,IF(AU287="D",'１０.パネルラジエーター設備費用算出シート'!$N$23,IF(AU287="E",'１０.パネルラジエーター設備費用算出シート'!$G$33,IF(AU287="F",'１０.パネルラジエーター設備費用算出シート'!$N$33,IF(AU287="G",'１０.パネルラジエーター設備費用算出シート'!$G$43,IF(AU287="H",'１０.パネルラジエーター設備費用算出シート'!$N$43,IF(AU287="I",'１０.パネルラジエーター設備費用算出シート'!$G$54,'１０.パネルラジエーター設備費用算出シート'!$N$54))))))))))</f>
        <v/>
      </c>
      <c r="AW287" s="74"/>
      <c r="AX287" s="64"/>
      <c r="AY287" s="627"/>
      <c r="AZ287" s="74"/>
      <c r="BA287" s="32"/>
      <c r="BB287" s="32"/>
      <c r="BC287" s="32"/>
      <c r="BD287" s="32"/>
      <c r="BE287" s="32"/>
      <c r="BF287" s="32"/>
      <c r="BG287" s="32"/>
      <c r="BH287" s="32"/>
      <c r="BI287" s="32"/>
      <c r="BJ287" s="32"/>
      <c r="BK287" s="32"/>
      <c r="BL287" s="32"/>
    </row>
    <row r="288" spans="1:64" s="33" customFormat="1">
      <c r="A288" s="76"/>
      <c r="B288" s="57">
        <v>276</v>
      </c>
      <c r="C288" s="87"/>
      <c r="D288" s="58"/>
      <c r="E288" s="77"/>
      <c r="F288" s="620"/>
      <c r="G288" s="620"/>
      <c r="H288" s="61"/>
      <c r="I288" s="62"/>
      <c r="J288" s="61"/>
      <c r="K288" s="622" t="str">
        <f t="shared" si="12"/>
        <v/>
      </c>
      <c r="L288" s="622" t="str">
        <f>IF($G288="","",IF(OR('２.全体概要'!$C$15=1,'２.全体概要'!$C$15=2),INDEX($BG$15,MATCH($G288,$BF$15,-1)),IF('２.全体概要'!$C$15=3,INDEX($BG$14,MATCH($G288,$BF$14,-1)),INDEX($BG$13,MATCH($G288,$BF$13,-1)))))</f>
        <v/>
      </c>
      <c r="M288" s="622" t="str">
        <f t="shared" si="13"/>
        <v/>
      </c>
      <c r="N288" s="623">
        <f t="shared" si="14"/>
        <v>0</v>
      </c>
      <c r="O288" s="74"/>
      <c r="P288" s="61"/>
      <c r="Q288" s="56"/>
      <c r="R288" s="72"/>
      <c r="S288" s="56"/>
      <c r="T288" s="56"/>
      <c r="U288" s="74"/>
      <c r="V288" s="61"/>
      <c r="W288" s="56"/>
      <c r="X288" s="72"/>
      <c r="Y288" s="56"/>
      <c r="Z288" s="56"/>
      <c r="AA288" s="74"/>
      <c r="AB288" s="61"/>
      <c r="AC288" s="74"/>
      <c r="AD288" s="61"/>
      <c r="AE288" s="74"/>
      <c r="AF288" s="61"/>
      <c r="AG288" s="74"/>
      <c r="AH288" s="61"/>
      <c r="AI288" s="74"/>
      <c r="AJ288" s="61"/>
      <c r="AK288" s="74"/>
      <c r="AL288" s="64"/>
      <c r="AM288" s="74"/>
      <c r="AN288" s="64"/>
      <c r="AO288" s="74"/>
      <c r="AP288" s="66"/>
      <c r="AQ288" s="74"/>
      <c r="AR288" s="61"/>
      <c r="AS288" s="275"/>
      <c r="AT288" s="74"/>
      <c r="AU288" s="61"/>
      <c r="AV288" s="626" t="str">
        <f>IF(AU288="","",IF(AU288="A",'１０.パネルラジエーター設備費用算出シート'!$G$13,IF(AU288="B",'１０.パネルラジエーター設備費用算出シート'!$N$13,IF(AU288="C",'１０.パネルラジエーター設備費用算出シート'!$G$23,IF(AU288="D",'１０.パネルラジエーター設備費用算出シート'!$N$23,IF(AU288="E",'１０.パネルラジエーター設備費用算出シート'!$G$33,IF(AU288="F",'１０.パネルラジエーター設備費用算出シート'!$N$33,IF(AU288="G",'１０.パネルラジエーター設備費用算出シート'!$G$43,IF(AU288="H",'１０.パネルラジエーター設備費用算出シート'!$N$43,IF(AU288="I",'１０.パネルラジエーター設備費用算出シート'!$G$54,'１０.パネルラジエーター設備費用算出シート'!$N$54))))))))))</f>
        <v/>
      </c>
      <c r="AW288" s="74"/>
      <c r="AX288" s="64"/>
      <c r="AY288" s="627"/>
      <c r="AZ288" s="74"/>
      <c r="BA288" s="32"/>
      <c r="BB288" s="32"/>
      <c r="BC288" s="32"/>
      <c r="BD288" s="32"/>
      <c r="BE288" s="32"/>
      <c r="BF288" s="32"/>
      <c r="BG288" s="32"/>
      <c r="BH288" s="32"/>
      <c r="BI288" s="32"/>
      <c r="BJ288" s="32"/>
      <c r="BK288" s="32"/>
      <c r="BL288" s="32"/>
    </row>
    <row r="289" spans="1:64" s="33" customFormat="1">
      <c r="A289" s="76"/>
      <c r="B289" s="57">
        <v>277</v>
      </c>
      <c r="C289" s="87"/>
      <c r="D289" s="58"/>
      <c r="E289" s="77"/>
      <c r="F289" s="620"/>
      <c r="G289" s="620"/>
      <c r="H289" s="61"/>
      <c r="I289" s="62"/>
      <c r="J289" s="61"/>
      <c r="K289" s="622" t="str">
        <f t="shared" si="12"/>
        <v/>
      </c>
      <c r="L289" s="622" t="str">
        <f>IF($G289="","",IF(OR('２.全体概要'!$C$15=1,'２.全体概要'!$C$15=2),INDEX($BG$15,MATCH($G289,$BF$15,-1)),IF('２.全体概要'!$C$15=3,INDEX($BG$14,MATCH($G289,$BF$14,-1)),INDEX($BG$13,MATCH($G289,$BF$13,-1)))))</f>
        <v/>
      </c>
      <c r="M289" s="622" t="str">
        <f t="shared" si="13"/>
        <v/>
      </c>
      <c r="N289" s="623">
        <f t="shared" si="14"/>
        <v>0</v>
      </c>
      <c r="O289" s="74"/>
      <c r="P289" s="61"/>
      <c r="Q289" s="56"/>
      <c r="R289" s="72"/>
      <c r="S289" s="56"/>
      <c r="T289" s="56"/>
      <c r="U289" s="74"/>
      <c r="V289" s="61"/>
      <c r="W289" s="56"/>
      <c r="X289" s="72"/>
      <c r="Y289" s="56"/>
      <c r="Z289" s="56"/>
      <c r="AA289" s="74"/>
      <c r="AB289" s="61"/>
      <c r="AC289" s="74"/>
      <c r="AD289" s="61"/>
      <c r="AE289" s="74"/>
      <c r="AF289" s="61"/>
      <c r="AG289" s="74"/>
      <c r="AH289" s="61"/>
      <c r="AI289" s="74"/>
      <c r="AJ289" s="61"/>
      <c r="AK289" s="74"/>
      <c r="AL289" s="64"/>
      <c r="AM289" s="74"/>
      <c r="AN289" s="64"/>
      <c r="AO289" s="74"/>
      <c r="AP289" s="66"/>
      <c r="AQ289" s="74"/>
      <c r="AR289" s="61"/>
      <c r="AS289" s="275"/>
      <c r="AT289" s="74"/>
      <c r="AU289" s="61"/>
      <c r="AV289" s="626" t="str">
        <f>IF(AU289="","",IF(AU289="A",'１０.パネルラジエーター設備費用算出シート'!$G$13,IF(AU289="B",'１０.パネルラジエーター設備費用算出シート'!$N$13,IF(AU289="C",'１０.パネルラジエーター設備費用算出シート'!$G$23,IF(AU289="D",'１０.パネルラジエーター設備費用算出シート'!$N$23,IF(AU289="E",'１０.パネルラジエーター設備費用算出シート'!$G$33,IF(AU289="F",'１０.パネルラジエーター設備費用算出シート'!$N$33,IF(AU289="G",'１０.パネルラジエーター設備費用算出シート'!$G$43,IF(AU289="H",'１０.パネルラジエーター設備費用算出シート'!$N$43,IF(AU289="I",'１０.パネルラジエーター設備費用算出シート'!$G$54,'１０.パネルラジエーター設備費用算出シート'!$N$54))))))))))</f>
        <v/>
      </c>
      <c r="AW289" s="74"/>
      <c r="AX289" s="64"/>
      <c r="AY289" s="627"/>
      <c r="AZ289" s="74"/>
      <c r="BA289" s="32"/>
      <c r="BB289" s="32"/>
      <c r="BC289" s="32"/>
      <c r="BD289" s="32"/>
      <c r="BE289" s="32"/>
      <c r="BF289" s="32"/>
      <c r="BG289" s="32"/>
      <c r="BH289" s="32"/>
      <c r="BI289" s="32"/>
      <c r="BJ289" s="32"/>
      <c r="BK289" s="32"/>
      <c r="BL289" s="32"/>
    </row>
    <row r="290" spans="1:64" s="33" customFormat="1">
      <c r="A290" s="76"/>
      <c r="B290" s="57">
        <v>278</v>
      </c>
      <c r="C290" s="87"/>
      <c r="D290" s="58"/>
      <c r="E290" s="77"/>
      <c r="F290" s="620"/>
      <c r="G290" s="620"/>
      <c r="H290" s="61"/>
      <c r="I290" s="62"/>
      <c r="J290" s="61"/>
      <c r="K290" s="622" t="str">
        <f t="shared" si="12"/>
        <v/>
      </c>
      <c r="L290" s="622" t="str">
        <f>IF($G290="","",IF(OR('２.全体概要'!$C$15=1,'２.全体概要'!$C$15=2),INDEX($BG$15,MATCH($G290,$BF$15,-1)),IF('２.全体概要'!$C$15=3,INDEX($BG$14,MATCH($G290,$BF$14,-1)),INDEX($BG$13,MATCH($G290,$BF$13,-1)))))</f>
        <v/>
      </c>
      <c r="M290" s="622" t="str">
        <f t="shared" si="13"/>
        <v/>
      </c>
      <c r="N290" s="623">
        <f t="shared" si="14"/>
        <v>0</v>
      </c>
      <c r="O290" s="74"/>
      <c r="P290" s="61"/>
      <c r="Q290" s="56"/>
      <c r="R290" s="72"/>
      <c r="S290" s="56"/>
      <c r="T290" s="56"/>
      <c r="U290" s="74"/>
      <c r="V290" s="61"/>
      <c r="W290" s="56"/>
      <c r="X290" s="72"/>
      <c r="Y290" s="56"/>
      <c r="Z290" s="56"/>
      <c r="AA290" s="74"/>
      <c r="AB290" s="61"/>
      <c r="AC290" s="74"/>
      <c r="AD290" s="61"/>
      <c r="AE290" s="74"/>
      <c r="AF290" s="61"/>
      <c r="AG290" s="74"/>
      <c r="AH290" s="61"/>
      <c r="AI290" s="74"/>
      <c r="AJ290" s="61"/>
      <c r="AK290" s="74"/>
      <c r="AL290" s="64"/>
      <c r="AM290" s="74"/>
      <c r="AN290" s="64"/>
      <c r="AO290" s="74"/>
      <c r="AP290" s="66"/>
      <c r="AQ290" s="74"/>
      <c r="AR290" s="61"/>
      <c r="AS290" s="275"/>
      <c r="AT290" s="74"/>
      <c r="AU290" s="61"/>
      <c r="AV290" s="626" t="str">
        <f>IF(AU290="","",IF(AU290="A",'１０.パネルラジエーター設備費用算出シート'!$G$13,IF(AU290="B",'１０.パネルラジエーター設備費用算出シート'!$N$13,IF(AU290="C",'１０.パネルラジエーター設備費用算出シート'!$G$23,IF(AU290="D",'１０.パネルラジエーター設備費用算出シート'!$N$23,IF(AU290="E",'１０.パネルラジエーター設備費用算出シート'!$G$33,IF(AU290="F",'１０.パネルラジエーター設備費用算出シート'!$N$33,IF(AU290="G",'１０.パネルラジエーター設備費用算出シート'!$G$43,IF(AU290="H",'１０.パネルラジエーター設備費用算出シート'!$N$43,IF(AU290="I",'１０.パネルラジエーター設備費用算出シート'!$G$54,'１０.パネルラジエーター設備費用算出シート'!$N$54))))))))))</f>
        <v/>
      </c>
      <c r="AW290" s="74"/>
      <c r="AX290" s="64"/>
      <c r="AY290" s="627"/>
      <c r="AZ290" s="74"/>
      <c r="BA290" s="32"/>
      <c r="BB290" s="32"/>
      <c r="BC290" s="32"/>
      <c r="BD290" s="32"/>
      <c r="BE290" s="32"/>
      <c r="BF290" s="32"/>
      <c r="BG290" s="32"/>
      <c r="BH290" s="32"/>
      <c r="BI290" s="32"/>
      <c r="BJ290" s="32"/>
      <c r="BK290" s="32"/>
      <c r="BL290" s="32"/>
    </row>
    <row r="291" spans="1:64" s="33" customFormat="1">
      <c r="A291" s="76"/>
      <c r="B291" s="57">
        <v>279</v>
      </c>
      <c r="C291" s="87"/>
      <c r="D291" s="58"/>
      <c r="E291" s="77"/>
      <c r="F291" s="620"/>
      <c r="G291" s="620"/>
      <c r="H291" s="61"/>
      <c r="I291" s="62"/>
      <c r="J291" s="61"/>
      <c r="K291" s="622" t="str">
        <f t="shared" si="12"/>
        <v/>
      </c>
      <c r="L291" s="622" t="str">
        <f>IF($G291="","",IF(OR('２.全体概要'!$C$15=1,'２.全体概要'!$C$15=2),INDEX($BG$15,MATCH($G291,$BF$15,-1)),IF('２.全体概要'!$C$15=3,INDEX($BG$14,MATCH($G291,$BF$14,-1)),INDEX($BG$13,MATCH($G291,$BF$13,-1)))))</f>
        <v/>
      </c>
      <c r="M291" s="622" t="str">
        <f t="shared" si="13"/>
        <v/>
      </c>
      <c r="N291" s="623">
        <f t="shared" si="14"/>
        <v>0</v>
      </c>
      <c r="O291" s="74"/>
      <c r="P291" s="61"/>
      <c r="Q291" s="56"/>
      <c r="R291" s="72"/>
      <c r="S291" s="56"/>
      <c r="T291" s="56"/>
      <c r="U291" s="74"/>
      <c r="V291" s="61"/>
      <c r="W291" s="56"/>
      <c r="X291" s="72"/>
      <c r="Y291" s="56"/>
      <c r="Z291" s="56"/>
      <c r="AA291" s="74"/>
      <c r="AB291" s="61"/>
      <c r="AC291" s="74"/>
      <c r="AD291" s="61"/>
      <c r="AE291" s="74"/>
      <c r="AF291" s="61"/>
      <c r="AG291" s="74"/>
      <c r="AH291" s="61"/>
      <c r="AI291" s="74"/>
      <c r="AJ291" s="61"/>
      <c r="AK291" s="74"/>
      <c r="AL291" s="64"/>
      <c r="AM291" s="74"/>
      <c r="AN291" s="64"/>
      <c r="AO291" s="74"/>
      <c r="AP291" s="66"/>
      <c r="AQ291" s="74"/>
      <c r="AR291" s="61"/>
      <c r="AS291" s="275"/>
      <c r="AT291" s="74"/>
      <c r="AU291" s="61"/>
      <c r="AV291" s="626" t="str">
        <f>IF(AU291="","",IF(AU291="A",'１０.パネルラジエーター設備費用算出シート'!$G$13,IF(AU291="B",'１０.パネルラジエーター設備費用算出シート'!$N$13,IF(AU291="C",'１０.パネルラジエーター設備費用算出シート'!$G$23,IF(AU291="D",'１０.パネルラジエーター設備費用算出シート'!$N$23,IF(AU291="E",'１０.パネルラジエーター設備費用算出シート'!$G$33,IF(AU291="F",'１０.パネルラジエーター設備費用算出シート'!$N$33,IF(AU291="G",'１０.パネルラジエーター設備費用算出シート'!$G$43,IF(AU291="H",'１０.パネルラジエーター設備費用算出シート'!$N$43,IF(AU291="I",'１０.パネルラジエーター設備費用算出シート'!$G$54,'１０.パネルラジエーター設備費用算出シート'!$N$54))))))))))</f>
        <v/>
      </c>
      <c r="AW291" s="74"/>
      <c r="AX291" s="64"/>
      <c r="AY291" s="627"/>
      <c r="AZ291" s="74"/>
      <c r="BA291" s="32"/>
      <c r="BB291" s="32"/>
      <c r="BC291" s="32"/>
      <c r="BD291" s="32"/>
      <c r="BE291" s="32"/>
      <c r="BF291" s="32"/>
      <c r="BG291" s="32"/>
      <c r="BH291" s="32"/>
      <c r="BI291" s="32"/>
      <c r="BJ291" s="32"/>
      <c r="BK291" s="32"/>
      <c r="BL291" s="32"/>
    </row>
    <row r="292" spans="1:64" s="33" customFormat="1">
      <c r="A292" s="76"/>
      <c r="B292" s="57">
        <v>280</v>
      </c>
      <c r="C292" s="87"/>
      <c r="D292" s="58"/>
      <c r="E292" s="77"/>
      <c r="F292" s="620"/>
      <c r="G292" s="620"/>
      <c r="H292" s="61"/>
      <c r="I292" s="62"/>
      <c r="J292" s="61"/>
      <c r="K292" s="622" t="str">
        <f t="shared" si="12"/>
        <v/>
      </c>
      <c r="L292" s="622" t="str">
        <f>IF($G292="","",IF(OR('２.全体概要'!$C$15=1,'２.全体概要'!$C$15=2),INDEX($BG$15,MATCH($G292,$BF$15,-1)),IF('２.全体概要'!$C$15=3,INDEX($BG$14,MATCH($G292,$BF$14,-1)),INDEX($BG$13,MATCH($G292,$BF$13,-1)))))</f>
        <v/>
      </c>
      <c r="M292" s="622" t="str">
        <f t="shared" si="13"/>
        <v/>
      </c>
      <c r="N292" s="623">
        <f t="shared" si="14"/>
        <v>0</v>
      </c>
      <c r="O292" s="74"/>
      <c r="P292" s="61"/>
      <c r="Q292" s="56"/>
      <c r="R292" s="72"/>
      <c r="S292" s="56"/>
      <c r="T292" s="56"/>
      <c r="U292" s="74"/>
      <c r="V292" s="61"/>
      <c r="W292" s="56"/>
      <c r="X292" s="72"/>
      <c r="Y292" s="56"/>
      <c r="Z292" s="56"/>
      <c r="AA292" s="74"/>
      <c r="AB292" s="61"/>
      <c r="AC292" s="74"/>
      <c r="AD292" s="61"/>
      <c r="AE292" s="74"/>
      <c r="AF292" s="61"/>
      <c r="AG292" s="74"/>
      <c r="AH292" s="61"/>
      <c r="AI292" s="74"/>
      <c r="AJ292" s="61"/>
      <c r="AK292" s="74"/>
      <c r="AL292" s="64"/>
      <c r="AM292" s="74"/>
      <c r="AN292" s="64"/>
      <c r="AO292" s="74"/>
      <c r="AP292" s="66"/>
      <c r="AQ292" s="74"/>
      <c r="AR292" s="61"/>
      <c r="AS292" s="275"/>
      <c r="AT292" s="74"/>
      <c r="AU292" s="61"/>
      <c r="AV292" s="626" t="str">
        <f>IF(AU292="","",IF(AU292="A",'１０.パネルラジエーター設備費用算出シート'!$G$13,IF(AU292="B",'１０.パネルラジエーター設備費用算出シート'!$N$13,IF(AU292="C",'１０.パネルラジエーター設備費用算出シート'!$G$23,IF(AU292="D",'１０.パネルラジエーター設備費用算出シート'!$N$23,IF(AU292="E",'１０.パネルラジエーター設備費用算出シート'!$G$33,IF(AU292="F",'１０.パネルラジエーター設備費用算出シート'!$N$33,IF(AU292="G",'１０.パネルラジエーター設備費用算出シート'!$G$43,IF(AU292="H",'１０.パネルラジエーター設備費用算出シート'!$N$43,IF(AU292="I",'１０.パネルラジエーター設備費用算出シート'!$G$54,'１０.パネルラジエーター設備費用算出シート'!$N$54))))))))))</f>
        <v/>
      </c>
      <c r="AW292" s="74"/>
      <c r="AX292" s="64"/>
      <c r="AY292" s="627"/>
      <c r="AZ292" s="74"/>
      <c r="BA292" s="32"/>
      <c r="BB292" s="32"/>
      <c r="BC292" s="32"/>
      <c r="BD292" s="32"/>
      <c r="BE292" s="32"/>
      <c r="BF292" s="32"/>
      <c r="BG292" s="32"/>
      <c r="BH292" s="32"/>
      <c r="BI292" s="32"/>
      <c r="BJ292" s="32"/>
      <c r="BK292" s="32"/>
      <c r="BL292" s="32"/>
    </row>
    <row r="293" spans="1:64" s="33" customFormat="1">
      <c r="A293" s="76"/>
      <c r="B293" s="57">
        <v>281</v>
      </c>
      <c r="C293" s="87"/>
      <c r="D293" s="58"/>
      <c r="E293" s="77"/>
      <c r="F293" s="620"/>
      <c r="G293" s="620"/>
      <c r="H293" s="61"/>
      <c r="I293" s="62"/>
      <c r="J293" s="61"/>
      <c r="K293" s="622" t="str">
        <f t="shared" si="12"/>
        <v/>
      </c>
      <c r="L293" s="622" t="str">
        <f>IF($G293="","",IF(OR('２.全体概要'!$C$15=1,'２.全体概要'!$C$15=2),INDEX($BG$15,MATCH($G293,$BF$15,-1)),IF('２.全体概要'!$C$15=3,INDEX($BG$14,MATCH($G293,$BF$14,-1)),INDEX($BG$13,MATCH($G293,$BF$13,-1)))))</f>
        <v/>
      </c>
      <c r="M293" s="622" t="str">
        <f t="shared" si="13"/>
        <v/>
      </c>
      <c r="N293" s="623">
        <f t="shared" si="14"/>
        <v>0</v>
      </c>
      <c r="O293" s="74"/>
      <c r="P293" s="61"/>
      <c r="Q293" s="56"/>
      <c r="R293" s="72"/>
      <c r="S293" s="56"/>
      <c r="T293" s="56"/>
      <c r="U293" s="74"/>
      <c r="V293" s="61"/>
      <c r="W293" s="56"/>
      <c r="X293" s="72"/>
      <c r="Y293" s="56"/>
      <c r="Z293" s="56"/>
      <c r="AA293" s="74"/>
      <c r="AB293" s="61"/>
      <c r="AC293" s="74"/>
      <c r="AD293" s="61"/>
      <c r="AE293" s="74"/>
      <c r="AF293" s="61"/>
      <c r="AG293" s="74"/>
      <c r="AH293" s="61"/>
      <c r="AI293" s="74"/>
      <c r="AJ293" s="61"/>
      <c r="AK293" s="74"/>
      <c r="AL293" s="64"/>
      <c r="AM293" s="74"/>
      <c r="AN293" s="64"/>
      <c r="AO293" s="74"/>
      <c r="AP293" s="66"/>
      <c r="AQ293" s="74"/>
      <c r="AR293" s="61"/>
      <c r="AS293" s="275"/>
      <c r="AT293" s="74"/>
      <c r="AU293" s="61"/>
      <c r="AV293" s="626" t="str">
        <f>IF(AU293="","",IF(AU293="A",'１０.パネルラジエーター設備費用算出シート'!$G$13,IF(AU293="B",'１０.パネルラジエーター設備費用算出シート'!$N$13,IF(AU293="C",'１０.パネルラジエーター設備費用算出シート'!$G$23,IF(AU293="D",'１０.パネルラジエーター設備費用算出シート'!$N$23,IF(AU293="E",'１０.パネルラジエーター設備費用算出シート'!$G$33,IF(AU293="F",'１０.パネルラジエーター設備費用算出シート'!$N$33,IF(AU293="G",'１０.パネルラジエーター設備費用算出シート'!$G$43,IF(AU293="H",'１０.パネルラジエーター設備費用算出シート'!$N$43,IF(AU293="I",'１０.パネルラジエーター設備費用算出シート'!$G$54,'１０.パネルラジエーター設備費用算出シート'!$N$54))))))))))</f>
        <v/>
      </c>
      <c r="AW293" s="74"/>
      <c r="AX293" s="64"/>
      <c r="AY293" s="627"/>
      <c r="AZ293" s="74"/>
      <c r="BA293" s="32"/>
      <c r="BB293" s="32"/>
      <c r="BC293" s="32"/>
      <c r="BD293" s="32"/>
      <c r="BE293" s="32"/>
      <c r="BF293" s="32"/>
      <c r="BG293" s="32"/>
      <c r="BH293" s="32"/>
      <c r="BI293" s="32"/>
      <c r="BJ293" s="32"/>
      <c r="BK293" s="32"/>
      <c r="BL293" s="32"/>
    </row>
    <row r="294" spans="1:64" s="33" customFormat="1">
      <c r="A294" s="76"/>
      <c r="B294" s="57">
        <v>282</v>
      </c>
      <c r="C294" s="87"/>
      <c r="D294" s="58"/>
      <c r="E294" s="77"/>
      <c r="F294" s="620"/>
      <c r="G294" s="620"/>
      <c r="H294" s="61"/>
      <c r="I294" s="62"/>
      <c r="J294" s="61"/>
      <c r="K294" s="622" t="str">
        <f t="shared" si="12"/>
        <v/>
      </c>
      <c r="L294" s="622" t="str">
        <f>IF($G294="","",IF(OR('２.全体概要'!$C$15=1,'２.全体概要'!$C$15=2),INDEX($BG$15,MATCH($G294,$BF$15,-1)),IF('２.全体概要'!$C$15=3,INDEX($BG$14,MATCH($G294,$BF$14,-1)),INDEX($BG$13,MATCH($G294,$BF$13,-1)))))</f>
        <v/>
      </c>
      <c r="M294" s="622" t="str">
        <f t="shared" si="13"/>
        <v/>
      </c>
      <c r="N294" s="623">
        <f t="shared" si="14"/>
        <v>0</v>
      </c>
      <c r="O294" s="74"/>
      <c r="P294" s="61"/>
      <c r="Q294" s="56"/>
      <c r="R294" s="72"/>
      <c r="S294" s="56"/>
      <c r="T294" s="56"/>
      <c r="U294" s="74"/>
      <c r="V294" s="61"/>
      <c r="W294" s="56"/>
      <c r="X294" s="72"/>
      <c r="Y294" s="56"/>
      <c r="Z294" s="56"/>
      <c r="AA294" s="74"/>
      <c r="AB294" s="61"/>
      <c r="AC294" s="74"/>
      <c r="AD294" s="61"/>
      <c r="AE294" s="74"/>
      <c r="AF294" s="61"/>
      <c r="AG294" s="74"/>
      <c r="AH294" s="61"/>
      <c r="AI294" s="74"/>
      <c r="AJ294" s="61"/>
      <c r="AK294" s="74"/>
      <c r="AL294" s="64"/>
      <c r="AM294" s="74"/>
      <c r="AN294" s="64"/>
      <c r="AO294" s="74"/>
      <c r="AP294" s="66"/>
      <c r="AQ294" s="74"/>
      <c r="AR294" s="61"/>
      <c r="AS294" s="275"/>
      <c r="AT294" s="74"/>
      <c r="AU294" s="61"/>
      <c r="AV294" s="626" t="str">
        <f>IF(AU294="","",IF(AU294="A",'１０.パネルラジエーター設備費用算出シート'!$G$13,IF(AU294="B",'１０.パネルラジエーター設備費用算出シート'!$N$13,IF(AU294="C",'１０.パネルラジエーター設備費用算出シート'!$G$23,IF(AU294="D",'１０.パネルラジエーター設備費用算出シート'!$N$23,IF(AU294="E",'１０.パネルラジエーター設備費用算出シート'!$G$33,IF(AU294="F",'１０.パネルラジエーター設備費用算出シート'!$N$33,IF(AU294="G",'１０.パネルラジエーター設備費用算出シート'!$G$43,IF(AU294="H",'１０.パネルラジエーター設備費用算出シート'!$N$43,IF(AU294="I",'１０.パネルラジエーター設備費用算出シート'!$G$54,'１０.パネルラジエーター設備費用算出シート'!$N$54))))))))))</f>
        <v/>
      </c>
      <c r="AW294" s="74"/>
      <c r="AX294" s="64"/>
      <c r="AY294" s="627"/>
      <c r="AZ294" s="74"/>
      <c r="BA294" s="32"/>
      <c r="BB294" s="32"/>
      <c r="BC294" s="32"/>
      <c r="BD294" s="32"/>
      <c r="BE294" s="32"/>
      <c r="BF294" s="32"/>
      <c r="BG294" s="32"/>
      <c r="BH294" s="32"/>
      <c r="BI294" s="32"/>
      <c r="BJ294" s="32"/>
      <c r="BK294" s="32"/>
      <c r="BL294" s="32"/>
    </row>
    <row r="295" spans="1:64" s="33" customFormat="1">
      <c r="A295" s="76"/>
      <c r="B295" s="57">
        <v>283</v>
      </c>
      <c r="C295" s="87"/>
      <c r="D295" s="58"/>
      <c r="E295" s="77"/>
      <c r="F295" s="620"/>
      <c r="G295" s="620"/>
      <c r="H295" s="61"/>
      <c r="I295" s="62"/>
      <c r="J295" s="61"/>
      <c r="K295" s="622" t="str">
        <f t="shared" si="12"/>
        <v/>
      </c>
      <c r="L295" s="622" t="str">
        <f>IF($G295="","",IF(OR('２.全体概要'!$C$15=1,'２.全体概要'!$C$15=2),INDEX($BG$15,MATCH($G295,$BF$15,-1)),IF('２.全体概要'!$C$15=3,INDEX($BG$14,MATCH($G295,$BF$14,-1)),INDEX($BG$13,MATCH($G295,$BF$13,-1)))))</f>
        <v/>
      </c>
      <c r="M295" s="622" t="str">
        <f t="shared" si="13"/>
        <v/>
      </c>
      <c r="N295" s="623">
        <f t="shared" si="14"/>
        <v>0</v>
      </c>
      <c r="O295" s="74"/>
      <c r="P295" s="61"/>
      <c r="Q295" s="56"/>
      <c r="R295" s="72"/>
      <c r="S295" s="56"/>
      <c r="T295" s="56"/>
      <c r="U295" s="74"/>
      <c r="V295" s="61"/>
      <c r="W295" s="56"/>
      <c r="X295" s="72"/>
      <c r="Y295" s="56"/>
      <c r="Z295" s="56"/>
      <c r="AA295" s="74"/>
      <c r="AB295" s="61"/>
      <c r="AC295" s="74"/>
      <c r="AD295" s="61"/>
      <c r="AE295" s="74"/>
      <c r="AF295" s="61"/>
      <c r="AG295" s="74"/>
      <c r="AH295" s="61"/>
      <c r="AI295" s="74"/>
      <c r="AJ295" s="61"/>
      <c r="AK295" s="74"/>
      <c r="AL295" s="64"/>
      <c r="AM295" s="74"/>
      <c r="AN295" s="64"/>
      <c r="AO295" s="74"/>
      <c r="AP295" s="66"/>
      <c r="AQ295" s="74"/>
      <c r="AR295" s="61"/>
      <c r="AS295" s="275"/>
      <c r="AT295" s="74"/>
      <c r="AU295" s="61"/>
      <c r="AV295" s="626" t="str">
        <f>IF(AU295="","",IF(AU295="A",'１０.パネルラジエーター設備費用算出シート'!$G$13,IF(AU295="B",'１０.パネルラジエーター設備費用算出シート'!$N$13,IF(AU295="C",'１０.パネルラジエーター設備費用算出シート'!$G$23,IF(AU295="D",'１０.パネルラジエーター設備費用算出シート'!$N$23,IF(AU295="E",'１０.パネルラジエーター設備費用算出シート'!$G$33,IF(AU295="F",'１０.パネルラジエーター設備費用算出シート'!$N$33,IF(AU295="G",'１０.パネルラジエーター設備費用算出シート'!$G$43,IF(AU295="H",'１０.パネルラジエーター設備費用算出シート'!$N$43,IF(AU295="I",'１０.パネルラジエーター設備費用算出シート'!$G$54,'１０.パネルラジエーター設備費用算出シート'!$N$54))))))))))</f>
        <v/>
      </c>
      <c r="AW295" s="74"/>
      <c r="AX295" s="64"/>
      <c r="AY295" s="627"/>
      <c r="AZ295" s="74"/>
      <c r="BA295" s="32"/>
      <c r="BB295" s="32"/>
      <c r="BC295" s="32"/>
      <c r="BD295" s="32"/>
      <c r="BE295" s="32"/>
      <c r="BF295" s="32"/>
      <c r="BG295" s="32"/>
      <c r="BH295" s="32"/>
      <c r="BI295" s="32"/>
      <c r="BJ295" s="32"/>
      <c r="BK295" s="32"/>
      <c r="BL295" s="32"/>
    </row>
    <row r="296" spans="1:64" s="33" customFormat="1">
      <c r="A296" s="76"/>
      <c r="B296" s="57">
        <v>284</v>
      </c>
      <c r="C296" s="87"/>
      <c r="D296" s="58"/>
      <c r="E296" s="77"/>
      <c r="F296" s="620"/>
      <c r="G296" s="620"/>
      <c r="H296" s="61"/>
      <c r="I296" s="62"/>
      <c r="J296" s="61"/>
      <c r="K296" s="622" t="str">
        <f t="shared" si="12"/>
        <v/>
      </c>
      <c r="L296" s="622" t="str">
        <f>IF($G296="","",IF(OR('２.全体概要'!$C$15=1,'２.全体概要'!$C$15=2),INDEX($BG$15,MATCH($G296,$BF$15,-1)),IF('２.全体概要'!$C$15=3,INDEX($BG$14,MATCH($G296,$BF$14,-1)),INDEX($BG$13,MATCH($G296,$BF$13,-1)))))</f>
        <v/>
      </c>
      <c r="M296" s="622" t="str">
        <f t="shared" si="13"/>
        <v/>
      </c>
      <c r="N296" s="623">
        <f t="shared" si="14"/>
        <v>0</v>
      </c>
      <c r="O296" s="74"/>
      <c r="P296" s="61"/>
      <c r="Q296" s="56"/>
      <c r="R296" s="72"/>
      <c r="S296" s="56"/>
      <c r="T296" s="56"/>
      <c r="U296" s="74"/>
      <c r="V296" s="61"/>
      <c r="W296" s="56"/>
      <c r="X296" s="72"/>
      <c r="Y296" s="56"/>
      <c r="Z296" s="56"/>
      <c r="AA296" s="74"/>
      <c r="AB296" s="61"/>
      <c r="AC296" s="74"/>
      <c r="AD296" s="61"/>
      <c r="AE296" s="74"/>
      <c r="AF296" s="61"/>
      <c r="AG296" s="74"/>
      <c r="AH296" s="61"/>
      <c r="AI296" s="74"/>
      <c r="AJ296" s="61"/>
      <c r="AK296" s="74"/>
      <c r="AL296" s="64"/>
      <c r="AM296" s="74"/>
      <c r="AN296" s="64"/>
      <c r="AO296" s="74"/>
      <c r="AP296" s="66"/>
      <c r="AQ296" s="74"/>
      <c r="AR296" s="61"/>
      <c r="AS296" s="275"/>
      <c r="AT296" s="74"/>
      <c r="AU296" s="61"/>
      <c r="AV296" s="626" t="str">
        <f>IF(AU296="","",IF(AU296="A",'１０.パネルラジエーター設備費用算出シート'!$G$13,IF(AU296="B",'１０.パネルラジエーター設備費用算出シート'!$N$13,IF(AU296="C",'１０.パネルラジエーター設備費用算出シート'!$G$23,IF(AU296="D",'１０.パネルラジエーター設備費用算出シート'!$N$23,IF(AU296="E",'１０.パネルラジエーター設備費用算出シート'!$G$33,IF(AU296="F",'１０.パネルラジエーター設備費用算出シート'!$N$33,IF(AU296="G",'１０.パネルラジエーター設備費用算出シート'!$G$43,IF(AU296="H",'１０.パネルラジエーター設備費用算出シート'!$N$43,IF(AU296="I",'１０.パネルラジエーター設備費用算出シート'!$G$54,'１０.パネルラジエーター設備費用算出シート'!$N$54))))))))))</f>
        <v/>
      </c>
      <c r="AW296" s="74"/>
      <c r="AX296" s="64"/>
      <c r="AY296" s="627"/>
      <c r="AZ296" s="74"/>
      <c r="BA296" s="32"/>
      <c r="BB296" s="32"/>
      <c r="BC296" s="32"/>
      <c r="BD296" s="32"/>
      <c r="BE296" s="32"/>
      <c r="BF296" s="32"/>
      <c r="BG296" s="32"/>
      <c r="BH296" s="32"/>
      <c r="BI296" s="32"/>
      <c r="BJ296" s="32"/>
      <c r="BK296" s="32"/>
      <c r="BL296" s="32"/>
    </row>
    <row r="297" spans="1:64" s="33" customFormat="1">
      <c r="A297" s="76"/>
      <c r="B297" s="57">
        <v>285</v>
      </c>
      <c r="C297" s="87"/>
      <c r="D297" s="58"/>
      <c r="E297" s="77"/>
      <c r="F297" s="620"/>
      <c r="G297" s="620"/>
      <c r="H297" s="61"/>
      <c r="I297" s="62"/>
      <c r="J297" s="61"/>
      <c r="K297" s="622" t="str">
        <f t="shared" si="12"/>
        <v/>
      </c>
      <c r="L297" s="622" t="str">
        <f>IF($G297="","",IF(OR('２.全体概要'!$C$15=1,'２.全体概要'!$C$15=2),INDEX($BG$15,MATCH($G297,$BF$15,-1)),IF('２.全体概要'!$C$15=3,INDEX($BG$14,MATCH($G297,$BF$14,-1)),INDEX($BG$13,MATCH($G297,$BF$13,-1)))))</f>
        <v/>
      </c>
      <c r="M297" s="622" t="str">
        <f t="shared" si="13"/>
        <v/>
      </c>
      <c r="N297" s="623">
        <f t="shared" si="14"/>
        <v>0</v>
      </c>
      <c r="O297" s="74"/>
      <c r="P297" s="61"/>
      <c r="Q297" s="56"/>
      <c r="R297" s="72"/>
      <c r="S297" s="56"/>
      <c r="T297" s="56"/>
      <c r="U297" s="74"/>
      <c r="V297" s="61"/>
      <c r="W297" s="56"/>
      <c r="X297" s="72"/>
      <c r="Y297" s="56"/>
      <c r="Z297" s="56"/>
      <c r="AA297" s="74"/>
      <c r="AB297" s="61"/>
      <c r="AC297" s="74"/>
      <c r="AD297" s="61"/>
      <c r="AE297" s="74"/>
      <c r="AF297" s="61"/>
      <c r="AG297" s="74"/>
      <c r="AH297" s="61"/>
      <c r="AI297" s="74"/>
      <c r="AJ297" s="61"/>
      <c r="AK297" s="74"/>
      <c r="AL297" s="64"/>
      <c r="AM297" s="74"/>
      <c r="AN297" s="64"/>
      <c r="AO297" s="74"/>
      <c r="AP297" s="66"/>
      <c r="AQ297" s="74"/>
      <c r="AR297" s="61"/>
      <c r="AS297" s="275"/>
      <c r="AT297" s="74"/>
      <c r="AU297" s="61"/>
      <c r="AV297" s="626" t="str">
        <f>IF(AU297="","",IF(AU297="A",'１０.パネルラジエーター設備費用算出シート'!$G$13,IF(AU297="B",'１０.パネルラジエーター設備費用算出シート'!$N$13,IF(AU297="C",'１０.パネルラジエーター設備費用算出シート'!$G$23,IF(AU297="D",'１０.パネルラジエーター設備費用算出シート'!$N$23,IF(AU297="E",'１０.パネルラジエーター設備費用算出シート'!$G$33,IF(AU297="F",'１０.パネルラジエーター設備費用算出シート'!$N$33,IF(AU297="G",'１０.パネルラジエーター設備費用算出シート'!$G$43,IF(AU297="H",'１０.パネルラジエーター設備費用算出シート'!$N$43,IF(AU297="I",'１０.パネルラジエーター設備費用算出シート'!$G$54,'１０.パネルラジエーター設備費用算出シート'!$N$54))))))))))</f>
        <v/>
      </c>
      <c r="AW297" s="74"/>
      <c r="AX297" s="64"/>
      <c r="AY297" s="627"/>
      <c r="AZ297" s="74"/>
      <c r="BA297" s="32"/>
      <c r="BB297" s="32"/>
      <c r="BC297" s="32"/>
      <c r="BD297" s="32"/>
      <c r="BE297" s="32"/>
      <c r="BF297" s="32"/>
      <c r="BG297" s="32"/>
      <c r="BH297" s="32"/>
      <c r="BI297" s="32"/>
      <c r="BJ297" s="32"/>
      <c r="BK297" s="32"/>
      <c r="BL297" s="32"/>
    </row>
    <row r="298" spans="1:64" s="33" customFormat="1">
      <c r="A298" s="76"/>
      <c r="B298" s="57">
        <v>286</v>
      </c>
      <c r="C298" s="87"/>
      <c r="D298" s="58"/>
      <c r="E298" s="77"/>
      <c r="F298" s="620"/>
      <c r="G298" s="620"/>
      <c r="H298" s="61"/>
      <c r="I298" s="62"/>
      <c r="J298" s="61"/>
      <c r="K298" s="622" t="str">
        <f t="shared" si="12"/>
        <v/>
      </c>
      <c r="L298" s="622" t="str">
        <f>IF($G298="","",IF(OR('２.全体概要'!$C$15=1,'２.全体概要'!$C$15=2),INDEX($BG$15,MATCH($G298,$BF$15,-1)),IF('２.全体概要'!$C$15=3,INDEX($BG$14,MATCH($G298,$BF$14,-1)),INDEX($BG$13,MATCH($G298,$BF$13,-1)))))</f>
        <v/>
      </c>
      <c r="M298" s="622" t="str">
        <f t="shared" si="13"/>
        <v/>
      </c>
      <c r="N298" s="623">
        <f t="shared" si="14"/>
        <v>0</v>
      </c>
      <c r="O298" s="74"/>
      <c r="P298" s="61"/>
      <c r="Q298" s="56"/>
      <c r="R298" s="72"/>
      <c r="S298" s="56"/>
      <c r="T298" s="56"/>
      <c r="U298" s="74"/>
      <c r="V298" s="61"/>
      <c r="W298" s="56"/>
      <c r="X298" s="72"/>
      <c r="Y298" s="56"/>
      <c r="Z298" s="56"/>
      <c r="AA298" s="74"/>
      <c r="AB298" s="61"/>
      <c r="AC298" s="74"/>
      <c r="AD298" s="61"/>
      <c r="AE298" s="74"/>
      <c r="AF298" s="61"/>
      <c r="AG298" s="74"/>
      <c r="AH298" s="61"/>
      <c r="AI298" s="74"/>
      <c r="AJ298" s="61"/>
      <c r="AK298" s="74"/>
      <c r="AL298" s="64"/>
      <c r="AM298" s="74"/>
      <c r="AN298" s="64"/>
      <c r="AO298" s="74"/>
      <c r="AP298" s="66"/>
      <c r="AQ298" s="74"/>
      <c r="AR298" s="61"/>
      <c r="AS298" s="275"/>
      <c r="AT298" s="74"/>
      <c r="AU298" s="61"/>
      <c r="AV298" s="626" t="str">
        <f>IF(AU298="","",IF(AU298="A",'１０.パネルラジエーター設備費用算出シート'!$G$13,IF(AU298="B",'１０.パネルラジエーター設備費用算出シート'!$N$13,IF(AU298="C",'１０.パネルラジエーター設備費用算出シート'!$G$23,IF(AU298="D",'１０.パネルラジエーター設備費用算出シート'!$N$23,IF(AU298="E",'１０.パネルラジエーター設備費用算出シート'!$G$33,IF(AU298="F",'１０.パネルラジエーター設備費用算出シート'!$N$33,IF(AU298="G",'１０.パネルラジエーター設備費用算出シート'!$G$43,IF(AU298="H",'１０.パネルラジエーター設備費用算出シート'!$N$43,IF(AU298="I",'１０.パネルラジエーター設備費用算出シート'!$G$54,'１０.パネルラジエーター設備費用算出シート'!$N$54))))))))))</f>
        <v/>
      </c>
      <c r="AW298" s="74"/>
      <c r="AX298" s="64"/>
      <c r="AY298" s="627"/>
      <c r="AZ298" s="74"/>
      <c r="BA298" s="32"/>
      <c r="BB298" s="32"/>
      <c r="BC298" s="32"/>
      <c r="BD298" s="32"/>
      <c r="BE298" s="32"/>
      <c r="BF298" s="32"/>
      <c r="BG298" s="32"/>
      <c r="BH298" s="32"/>
      <c r="BI298" s="32"/>
      <c r="BJ298" s="32"/>
      <c r="BK298" s="32"/>
      <c r="BL298" s="32"/>
    </row>
    <row r="299" spans="1:64" s="33" customFormat="1">
      <c r="A299" s="76"/>
      <c r="B299" s="57">
        <v>287</v>
      </c>
      <c r="C299" s="87"/>
      <c r="D299" s="58"/>
      <c r="E299" s="77"/>
      <c r="F299" s="620"/>
      <c r="G299" s="620"/>
      <c r="H299" s="61"/>
      <c r="I299" s="62"/>
      <c r="J299" s="61"/>
      <c r="K299" s="622" t="str">
        <f t="shared" si="12"/>
        <v/>
      </c>
      <c r="L299" s="622" t="str">
        <f>IF($G299="","",IF(OR('２.全体概要'!$C$15=1,'２.全体概要'!$C$15=2),INDEX($BG$15,MATCH($G299,$BF$15,-1)),IF('２.全体概要'!$C$15=3,INDEX($BG$14,MATCH($G299,$BF$14,-1)),INDEX($BG$13,MATCH($G299,$BF$13,-1)))))</f>
        <v/>
      </c>
      <c r="M299" s="622" t="str">
        <f t="shared" si="13"/>
        <v/>
      </c>
      <c r="N299" s="623">
        <f t="shared" si="14"/>
        <v>0</v>
      </c>
      <c r="O299" s="74"/>
      <c r="P299" s="61"/>
      <c r="Q299" s="56"/>
      <c r="R299" s="72"/>
      <c r="S299" s="56"/>
      <c r="T299" s="56"/>
      <c r="U299" s="74"/>
      <c r="V299" s="61"/>
      <c r="W299" s="56"/>
      <c r="X299" s="72"/>
      <c r="Y299" s="56"/>
      <c r="Z299" s="56"/>
      <c r="AA299" s="74"/>
      <c r="AB299" s="61"/>
      <c r="AC299" s="74"/>
      <c r="AD299" s="61"/>
      <c r="AE299" s="74"/>
      <c r="AF299" s="61"/>
      <c r="AG299" s="74"/>
      <c r="AH299" s="61"/>
      <c r="AI299" s="74"/>
      <c r="AJ299" s="61"/>
      <c r="AK299" s="74"/>
      <c r="AL299" s="64"/>
      <c r="AM299" s="74"/>
      <c r="AN299" s="64"/>
      <c r="AO299" s="74"/>
      <c r="AP299" s="66"/>
      <c r="AQ299" s="74"/>
      <c r="AR299" s="61"/>
      <c r="AS299" s="275"/>
      <c r="AT299" s="74"/>
      <c r="AU299" s="61"/>
      <c r="AV299" s="626" t="str">
        <f>IF(AU299="","",IF(AU299="A",'１０.パネルラジエーター設備費用算出シート'!$G$13,IF(AU299="B",'１０.パネルラジエーター設備費用算出シート'!$N$13,IF(AU299="C",'１０.パネルラジエーター設備費用算出シート'!$G$23,IF(AU299="D",'１０.パネルラジエーター設備費用算出シート'!$N$23,IF(AU299="E",'１０.パネルラジエーター設備費用算出シート'!$G$33,IF(AU299="F",'１０.パネルラジエーター設備費用算出シート'!$N$33,IF(AU299="G",'１０.パネルラジエーター設備費用算出シート'!$G$43,IF(AU299="H",'１０.パネルラジエーター設備費用算出シート'!$N$43,IF(AU299="I",'１０.パネルラジエーター設備費用算出シート'!$G$54,'１０.パネルラジエーター設備費用算出シート'!$N$54))))))))))</f>
        <v/>
      </c>
      <c r="AW299" s="74"/>
      <c r="AX299" s="64"/>
      <c r="AY299" s="627"/>
      <c r="AZ299" s="74"/>
      <c r="BA299" s="32"/>
      <c r="BB299" s="32"/>
      <c r="BC299" s="32"/>
      <c r="BD299" s="32"/>
      <c r="BE299" s="32"/>
      <c r="BF299" s="32"/>
      <c r="BG299" s="32"/>
      <c r="BH299" s="32"/>
      <c r="BI299" s="32"/>
      <c r="BJ299" s="32"/>
      <c r="BK299" s="32"/>
      <c r="BL299" s="32"/>
    </row>
    <row r="300" spans="1:64" s="33" customFormat="1">
      <c r="A300" s="76"/>
      <c r="B300" s="57">
        <v>288</v>
      </c>
      <c r="C300" s="87"/>
      <c r="D300" s="58"/>
      <c r="E300" s="77"/>
      <c r="F300" s="620"/>
      <c r="G300" s="620"/>
      <c r="H300" s="61"/>
      <c r="I300" s="62"/>
      <c r="J300" s="61"/>
      <c r="K300" s="622" t="str">
        <f t="shared" si="12"/>
        <v/>
      </c>
      <c r="L300" s="622" t="str">
        <f>IF($G300="","",IF(OR('２.全体概要'!$C$15=1,'２.全体概要'!$C$15=2),INDEX($BG$15,MATCH($G300,$BF$15,-1)),IF('２.全体概要'!$C$15=3,INDEX($BG$14,MATCH($G300,$BF$14,-1)),INDEX($BG$13,MATCH($G300,$BF$13,-1)))))</f>
        <v/>
      </c>
      <c r="M300" s="622" t="str">
        <f t="shared" si="13"/>
        <v/>
      </c>
      <c r="N300" s="623">
        <f t="shared" si="14"/>
        <v>0</v>
      </c>
      <c r="O300" s="74"/>
      <c r="P300" s="61"/>
      <c r="Q300" s="56"/>
      <c r="R300" s="72"/>
      <c r="S300" s="56"/>
      <c r="T300" s="56"/>
      <c r="U300" s="74"/>
      <c r="V300" s="61"/>
      <c r="W300" s="56"/>
      <c r="X300" s="72"/>
      <c r="Y300" s="56"/>
      <c r="Z300" s="56"/>
      <c r="AA300" s="74"/>
      <c r="AB300" s="61"/>
      <c r="AC300" s="74"/>
      <c r="AD300" s="61"/>
      <c r="AE300" s="74"/>
      <c r="AF300" s="61"/>
      <c r="AG300" s="74"/>
      <c r="AH300" s="61"/>
      <c r="AI300" s="74"/>
      <c r="AJ300" s="61"/>
      <c r="AK300" s="74"/>
      <c r="AL300" s="64"/>
      <c r="AM300" s="74"/>
      <c r="AN300" s="64"/>
      <c r="AO300" s="74"/>
      <c r="AP300" s="66"/>
      <c r="AQ300" s="74"/>
      <c r="AR300" s="61"/>
      <c r="AS300" s="275"/>
      <c r="AT300" s="74"/>
      <c r="AU300" s="61"/>
      <c r="AV300" s="626" t="str">
        <f>IF(AU300="","",IF(AU300="A",'１０.パネルラジエーター設備費用算出シート'!$G$13,IF(AU300="B",'１０.パネルラジエーター設備費用算出シート'!$N$13,IF(AU300="C",'１０.パネルラジエーター設備費用算出シート'!$G$23,IF(AU300="D",'１０.パネルラジエーター設備費用算出シート'!$N$23,IF(AU300="E",'１０.パネルラジエーター設備費用算出シート'!$G$33,IF(AU300="F",'１０.パネルラジエーター設備費用算出シート'!$N$33,IF(AU300="G",'１０.パネルラジエーター設備費用算出シート'!$G$43,IF(AU300="H",'１０.パネルラジエーター設備費用算出シート'!$N$43,IF(AU300="I",'１０.パネルラジエーター設備費用算出シート'!$G$54,'１０.パネルラジエーター設備費用算出シート'!$N$54))))))))))</f>
        <v/>
      </c>
      <c r="AW300" s="74"/>
      <c r="AX300" s="64"/>
      <c r="AY300" s="627"/>
      <c r="AZ300" s="74"/>
      <c r="BA300" s="32"/>
      <c r="BB300" s="32"/>
      <c r="BC300" s="32"/>
      <c r="BD300" s="32"/>
      <c r="BE300" s="32"/>
      <c r="BF300" s="32"/>
      <c r="BG300" s="32"/>
      <c r="BH300" s="32"/>
      <c r="BI300" s="32"/>
      <c r="BJ300" s="32"/>
      <c r="BK300" s="32"/>
      <c r="BL300" s="32"/>
    </row>
    <row r="301" spans="1:64" s="33" customFormat="1">
      <c r="A301" s="76"/>
      <c r="B301" s="57">
        <v>289</v>
      </c>
      <c r="C301" s="87"/>
      <c r="D301" s="58"/>
      <c r="E301" s="77"/>
      <c r="F301" s="620"/>
      <c r="G301" s="620"/>
      <c r="H301" s="61"/>
      <c r="I301" s="62"/>
      <c r="J301" s="61"/>
      <c r="K301" s="622" t="str">
        <f t="shared" si="12"/>
        <v/>
      </c>
      <c r="L301" s="622" t="str">
        <f>IF($G301="","",IF(OR('２.全体概要'!$C$15=1,'２.全体概要'!$C$15=2),INDEX($BG$15,MATCH($G301,$BF$15,-1)),IF('２.全体概要'!$C$15=3,INDEX($BG$14,MATCH($G301,$BF$14,-1)),INDEX($BG$13,MATCH($G301,$BF$13,-1)))))</f>
        <v/>
      </c>
      <c r="M301" s="622" t="str">
        <f t="shared" si="13"/>
        <v/>
      </c>
      <c r="N301" s="623">
        <f t="shared" si="14"/>
        <v>0</v>
      </c>
      <c r="O301" s="74"/>
      <c r="P301" s="61"/>
      <c r="Q301" s="56"/>
      <c r="R301" s="72"/>
      <c r="S301" s="56"/>
      <c r="T301" s="56"/>
      <c r="U301" s="74"/>
      <c r="V301" s="61"/>
      <c r="W301" s="56"/>
      <c r="X301" s="72"/>
      <c r="Y301" s="56"/>
      <c r="Z301" s="56"/>
      <c r="AA301" s="74"/>
      <c r="AB301" s="61"/>
      <c r="AC301" s="74"/>
      <c r="AD301" s="61"/>
      <c r="AE301" s="74"/>
      <c r="AF301" s="61"/>
      <c r="AG301" s="74"/>
      <c r="AH301" s="61"/>
      <c r="AI301" s="74"/>
      <c r="AJ301" s="61"/>
      <c r="AK301" s="74"/>
      <c r="AL301" s="64"/>
      <c r="AM301" s="74"/>
      <c r="AN301" s="64"/>
      <c r="AO301" s="74"/>
      <c r="AP301" s="66"/>
      <c r="AQ301" s="74"/>
      <c r="AR301" s="61"/>
      <c r="AS301" s="275"/>
      <c r="AT301" s="74"/>
      <c r="AU301" s="61"/>
      <c r="AV301" s="626" t="str">
        <f>IF(AU301="","",IF(AU301="A",'１０.パネルラジエーター設備費用算出シート'!$G$13,IF(AU301="B",'１０.パネルラジエーター設備費用算出シート'!$N$13,IF(AU301="C",'１０.パネルラジエーター設備費用算出シート'!$G$23,IF(AU301="D",'１０.パネルラジエーター設備費用算出シート'!$N$23,IF(AU301="E",'１０.パネルラジエーター設備費用算出シート'!$G$33,IF(AU301="F",'１０.パネルラジエーター設備費用算出シート'!$N$33,IF(AU301="G",'１０.パネルラジエーター設備費用算出シート'!$G$43,IF(AU301="H",'１０.パネルラジエーター設備費用算出シート'!$N$43,IF(AU301="I",'１０.パネルラジエーター設備費用算出シート'!$G$54,'１０.パネルラジエーター設備費用算出シート'!$N$54))))))))))</f>
        <v/>
      </c>
      <c r="AW301" s="74"/>
      <c r="AX301" s="64"/>
      <c r="AY301" s="627"/>
      <c r="AZ301" s="74"/>
      <c r="BA301" s="32"/>
      <c r="BB301" s="32"/>
      <c r="BC301" s="32"/>
      <c r="BD301" s="32"/>
      <c r="BE301" s="32"/>
      <c r="BF301" s="32"/>
      <c r="BG301" s="32"/>
      <c r="BH301" s="32"/>
      <c r="BI301" s="32"/>
      <c r="BJ301" s="32"/>
      <c r="BK301" s="32"/>
      <c r="BL301" s="32"/>
    </row>
    <row r="302" spans="1:64" s="33" customFormat="1">
      <c r="A302" s="76"/>
      <c r="B302" s="57">
        <v>290</v>
      </c>
      <c r="C302" s="87"/>
      <c r="D302" s="58"/>
      <c r="E302" s="77"/>
      <c r="F302" s="620"/>
      <c r="G302" s="620"/>
      <c r="H302" s="61"/>
      <c r="I302" s="62"/>
      <c r="J302" s="61"/>
      <c r="K302" s="622" t="str">
        <f t="shared" si="12"/>
        <v/>
      </c>
      <c r="L302" s="622" t="str">
        <f>IF($G302="","",IF(OR('２.全体概要'!$C$15=1,'２.全体概要'!$C$15=2),INDEX($BG$15,MATCH($G302,$BF$15,-1)),IF('２.全体概要'!$C$15=3,INDEX($BG$14,MATCH($G302,$BF$14,-1)),INDEX($BG$13,MATCH($G302,$BF$13,-1)))))</f>
        <v/>
      </c>
      <c r="M302" s="622" t="str">
        <f t="shared" si="13"/>
        <v/>
      </c>
      <c r="N302" s="623">
        <f t="shared" si="14"/>
        <v>0</v>
      </c>
      <c r="O302" s="74"/>
      <c r="P302" s="61"/>
      <c r="Q302" s="56"/>
      <c r="R302" s="72"/>
      <c r="S302" s="56"/>
      <c r="T302" s="56"/>
      <c r="U302" s="74"/>
      <c r="V302" s="61"/>
      <c r="W302" s="56"/>
      <c r="X302" s="72"/>
      <c r="Y302" s="56"/>
      <c r="Z302" s="56"/>
      <c r="AA302" s="74"/>
      <c r="AB302" s="61"/>
      <c r="AC302" s="74"/>
      <c r="AD302" s="61"/>
      <c r="AE302" s="74"/>
      <c r="AF302" s="61"/>
      <c r="AG302" s="74"/>
      <c r="AH302" s="61"/>
      <c r="AI302" s="74"/>
      <c r="AJ302" s="61"/>
      <c r="AK302" s="74"/>
      <c r="AL302" s="64"/>
      <c r="AM302" s="74"/>
      <c r="AN302" s="64"/>
      <c r="AO302" s="74"/>
      <c r="AP302" s="66"/>
      <c r="AQ302" s="74"/>
      <c r="AR302" s="61"/>
      <c r="AS302" s="275"/>
      <c r="AT302" s="74"/>
      <c r="AU302" s="61"/>
      <c r="AV302" s="626" t="str">
        <f>IF(AU302="","",IF(AU302="A",'１０.パネルラジエーター設備費用算出シート'!$G$13,IF(AU302="B",'１０.パネルラジエーター設備費用算出シート'!$N$13,IF(AU302="C",'１０.パネルラジエーター設備費用算出シート'!$G$23,IF(AU302="D",'１０.パネルラジエーター設備費用算出シート'!$N$23,IF(AU302="E",'１０.パネルラジエーター設備費用算出シート'!$G$33,IF(AU302="F",'１０.パネルラジエーター設備費用算出シート'!$N$33,IF(AU302="G",'１０.パネルラジエーター設備費用算出シート'!$G$43,IF(AU302="H",'１０.パネルラジエーター設備費用算出シート'!$N$43,IF(AU302="I",'１０.パネルラジエーター設備費用算出シート'!$G$54,'１０.パネルラジエーター設備費用算出シート'!$N$54))))))))))</f>
        <v/>
      </c>
      <c r="AW302" s="74"/>
      <c r="AX302" s="64"/>
      <c r="AY302" s="627"/>
      <c r="AZ302" s="74"/>
      <c r="BA302" s="32"/>
      <c r="BB302" s="32"/>
      <c r="BC302" s="32"/>
      <c r="BD302" s="32"/>
      <c r="BE302" s="32"/>
      <c r="BF302" s="32"/>
      <c r="BG302" s="32"/>
      <c r="BH302" s="32"/>
      <c r="BI302" s="32"/>
      <c r="BJ302" s="32"/>
      <c r="BK302" s="32"/>
      <c r="BL302" s="32"/>
    </row>
    <row r="303" spans="1:64" s="33" customFormat="1">
      <c r="A303" s="76"/>
      <c r="B303" s="57">
        <v>291</v>
      </c>
      <c r="C303" s="87"/>
      <c r="D303" s="58"/>
      <c r="E303" s="77"/>
      <c r="F303" s="620"/>
      <c r="G303" s="620"/>
      <c r="H303" s="61"/>
      <c r="I303" s="62"/>
      <c r="J303" s="61"/>
      <c r="K303" s="622" t="str">
        <f t="shared" si="12"/>
        <v/>
      </c>
      <c r="L303" s="622" t="str">
        <f>IF($G303="","",IF(OR('２.全体概要'!$C$15=1,'２.全体概要'!$C$15=2),INDEX($BG$15,MATCH($G303,$BF$15,-1)),IF('２.全体概要'!$C$15=3,INDEX($BG$14,MATCH($G303,$BF$14,-1)),INDEX($BG$13,MATCH($G303,$BF$13,-1)))))</f>
        <v/>
      </c>
      <c r="M303" s="622" t="str">
        <f t="shared" si="13"/>
        <v/>
      </c>
      <c r="N303" s="623">
        <f t="shared" si="14"/>
        <v>0</v>
      </c>
      <c r="O303" s="74"/>
      <c r="P303" s="61"/>
      <c r="Q303" s="56"/>
      <c r="R303" s="72"/>
      <c r="S303" s="56"/>
      <c r="T303" s="56"/>
      <c r="U303" s="74"/>
      <c r="V303" s="61"/>
      <c r="W303" s="56"/>
      <c r="X303" s="72"/>
      <c r="Y303" s="56"/>
      <c r="Z303" s="56"/>
      <c r="AA303" s="74"/>
      <c r="AB303" s="61"/>
      <c r="AC303" s="74"/>
      <c r="AD303" s="61"/>
      <c r="AE303" s="74"/>
      <c r="AF303" s="61"/>
      <c r="AG303" s="74"/>
      <c r="AH303" s="61"/>
      <c r="AI303" s="74"/>
      <c r="AJ303" s="61"/>
      <c r="AK303" s="74"/>
      <c r="AL303" s="64"/>
      <c r="AM303" s="74"/>
      <c r="AN303" s="64"/>
      <c r="AO303" s="74"/>
      <c r="AP303" s="66"/>
      <c r="AQ303" s="74"/>
      <c r="AR303" s="61"/>
      <c r="AS303" s="275"/>
      <c r="AT303" s="74"/>
      <c r="AU303" s="61"/>
      <c r="AV303" s="626" t="str">
        <f>IF(AU303="","",IF(AU303="A",'１０.パネルラジエーター設備費用算出シート'!$G$13,IF(AU303="B",'１０.パネルラジエーター設備費用算出シート'!$N$13,IF(AU303="C",'１０.パネルラジエーター設備費用算出シート'!$G$23,IF(AU303="D",'１０.パネルラジエーター設備費用算出シート'!$N$23,IF(AU303="E",'１０.パネルラジエーター設備費用算出シート'!$G$33,IF(AU303="F",'１０.パネルラジエーター設備費用算出シート'!$N$33,IF(AU303="G",'１０.パネルラジエーター設備費用算出シート'!$G$43,IF(AU303="H",'１０.パネルラジエーター設備費用算出シート'!$N$43,IF(AU303="I",'１０.パネルラジエーター設備費用算出シート'!$G$54,'１０.パネルラジエーター設備費用算出シート'!$N$54))))))))))</f>
        <v/>
      </c>
      <c r="AW303" s="74"/>
      <c r="AX303" s="64"/>
      <c r="AY303" s="627"/>
      <c r="AZ303" s="74"/>
      <c r="BA303" s="32"/>
      <c r="BB303" s="32"/>
      <c r="BC303" s="32"/>
      <c r="BD303" s="32"/>
      <c r="BE303" s="32"/>
      <c r="BF303" s="32"/>
      <c r="BG303" s="32"/>
      <c r="BH303" s="32"/>
      <c r="BI303" s="32"/>
      <c r="BJ303" s="32"/>
      <c r="BK303" s="32"/>
      <c r="BL303" s="32"/>
    </row>
    <row r="304" spans="1:64" s="33" customFormat="1">
      <c r="A304" s="76"/>
      <c r="B304" s="57">
        <v>292</v>
      </c>
      <c r="C304" s="87"/>
      <c r="D304" s="58"/>
      <c r="E304" s="77"/>
      <c r="F304" s="620"/>
      <c r="G304" s="620"/>
      <c r="H304" s="61"/>
      <c r="I304" s="62"/>
      <c r="J304" s="61"/>
      <c r="K304" s="622" t="str">
        <f t="shared" si="12"/>
        <v/>
      </c>
      <c r="L304" s="622" t="str">
        <f>IF($G304="","",IF(OR('２.全体概要'!$C$15=1,'２.全体概要'!$C$15=2),INDEX($BG$15,MATCH($G304,$BF$15,-1)),IF('２.全体概要'!$C$15=3,INDEX($BG$14,MATCH($G304,$BF$14,-1)),INDEX($BG$13,MATCH($G304,$BF$13,-1)))))</f>
        <v/>
      </c>
      <c r="M304" s="622" t="str">
        <f t="shared" si="13"/>
        <v/>
      </c>
      <c r="N304" s="623">
        <f t="shared" si="14"/>
        <v>0</v>
      </c>
      <c r="O304" s="74"/>
      <c r="P304" s="61"/>
      <c r="Q304" s="56"/>
      <c r="R304" s="72"/>
      <c r="S304" s="56"/>
      <c r="T304" s="56"/>
      <c r="U304" s="74"/>
      <c r="V304" s="61"/>
      <c r="W304" s="56"/>
      <c r="X304" s="72"/>
      <c r="Y304" s="56"/>
      <c r="Z304" s="56"/>
      <c r="AA304" s="74"/>
      <c r="AB304" s="61"/>
      <c r="AC304" s="74"/>
      <c r="AD304" s="61"/>
      <c r="AE304" s="74"/>
      <c r="AF304" s="61"/>
      <c r="AG304" s="74"/>
      <c r="AH304" s="61"/>
      <c r="AI304" s="74"/>
      <c r="AJ304" s="61"/>
      <c r="AK304" s="74"/>
      <c r="AL304" s="64"/>
      <c r="AM304" s="74"/>
      <c r="AN304" s="64"/>
      <c r="AO304" s="74"/>
      <c r="AP304" s="66"/>
      <c r="AQ304" s="74"/>
      <c r="AR304" s="61"/>
      <c r="AS304" s="275"/>
      <c r="AT304" s="74"/>
      <c r="AU304" s="61"/>
      <c r="AV304" s="626" t="str">
        <f>IF(AU304="","",IF(AU304="A",'１０.パネルラジエーター設備費用算出シート'!$G$13,IF(AU304="B",'１０.パネルラジエーター設備費用算出シート'!$N$13,IF(AU304="C",'１０.パネルラジエーター設備費用算出シート'!$G$23,IF(AU304="D",'１０.パネルラジエーター設備費用算出シート'!$N$23,IF(AU304="E",'１０.パネルラジエーター設備費用算出シート'!$G$33,IF(AU304="F",'１０.パネルラジエーター設備費用算出シート'!$N$33,IF(AU304="G",'１０.パネルラジエーター設備費用算出シート'!$G$43,IF(AU304="H",'１０.パネルラジエーター設備費用算出シート'!$N$43,IF(AU304="I",'１０.パネルラジエーター設備費用算出シート'!$G$54,'１０.パネルラジエーター設備費用算出シート'!$N$54))))))))))</f>
        <v/>
      </c>
      <c r="AW304" s="74"/>
      <c r="AX304" s="64"/>
      <c r="AY304" s="627"/>
      <c r="AZ304" s="74"/>
      <c r="BA304" s="32"/>
      <c r="BB304" s="32"/>
      <c r="BC304" s="32"/>
      <c r="BD304" s="32"/>
      <c r="BE304" s="32"/>
      <c r="BF304" s="32"/>
      <c r="BG304" s="32"/>
      <c r="BH304" s="32"/>
      <c r="BI304" s="32"/>
      <c r="BJ304" s="32"/>
      <c r="BK304" s="32"/>
      <c r="BL304" s="32"/>
    </row>
    <row r="305" spans="1:64" s="33" customFormat="1">
      <c r="A305" s="76"/>
      <c r="B305" s="57">
        <v>293</v>
      </c>
      <c r="C305" s="87"/>
      <c r="D305" s="58"/>
      <c r="E305" s="77"/>
      <c r="F305" s="620"/>
      <c r="G305" s="620"/>
      <c r="H305" s="61"/>
      <c r="I305" s="62"/>
      <c r="J305" s="61"/>
      <c r="K305" s="622" t="str">
        <f t="shared" si="12"/>
        <v/>
      </c>
      <c r="L305" s="622" t="str">
        <f>IF($G305="","",IF(OR('２.全体概要'!$C$15=1,'２.全体概要'!$C$15=2),INDEX($BG$15,MATCH($G305,$BF$15,-1)),IF('２.全体概要'!$C$15=3,INDEX($BG$14,MATCH($G305,$BF$14,-1)),INDEX($BG$13,MATCH($G305,$BF$13,-1)))))</f>
        <v/>
      </c>
      <c r="M305" s="622" t="str">
        <f t="shared" si="13"/>
        <v/>
      </c>
      <c r="N305" s="623">
        <f t="shared" si="14"/>
        <v>0</v>
      </c>
      <c r="O305" s="74"/>
      <c r="P305" s="61"/>
      <c r="Q305" s="56"/>
      <c r="R305" s="72"/>
      <c r="S305" s="56"/>
      <c r="T305" s="56"/>
      <c r="U305" s="74"/>
      <c r="V305" s="61"/>
      <c r="W305" s="56"/>
      <c r="X305" s="72"/>
      <c r="Y305" s="56"/>
      <c r="Z305" s="56"/>
      <c r="AA305" s="74"/>
      <c r="AB305" s="61"/>
      <c r="AC305" s="74"/>
      <c r="AD305" s="61"/>
      <c r="AE305" s="74"/>
      <c r="AF305" s="61"/>
      <c r="AG305" s="74"/>
      <c r="AH305" s="61"/>
      <c r="AI305" s="74"/>
      <c r="AJ305" s="61"/>
      <c r="AK305" s="74"/>
      <c r="AL305" s="64"/>
      <c r="AM305" s="74"/>
      <c r="AN305" s="64"/>
      <c r="AO305" s="74"/>
      <c r="AP305" s="66"/>
      <c r="AQ305" s="74"/>
      <c r="AR305" s="61"/>
      <c r="AS305" s="275"/>
      <c r="AT305" s="74"/>
      <c r="AU305" s="61"/>
      <c r="AV305" s="626" t="str">
        <f>IF(AU305="","",IF(AU305="A",'１０.パネルラジエーター設備費用算出シート'!$G$13,IF(AU305="B",'１０.パネルラジエーター設備費用算出シート'!$N$13,IF(AU305="C",'１０.パネルラジエーター設備費用算出シート'!$G$23,IF(AU305="D",'１０.パネルラジエーター設備費用算出シート'!$N$23,IF(AU305="E",'１０.パネルラジエーター設備費用算出シート'!$G$33,IF(AU305="F",'１０.パネルラジエーター設備費用算出シート'!$N$33,IF(AU305="G",'１０.パネルラジエーター設備費用算出シート'!$G$43,IF(AU305="H",'１０.パネルラジエーター設備費用算出シート'!$N$43,IF(AU305="I",'１０.パネルラジエーター設備費用算出シート'!$G$54,'１０.パネルラジエーター設備費用算出シート'!$N$54))))))))))</f>
        <v/>
      </c>
      <c r="AW305" s="74"/>
      <c r="AX305" s="64"/>
      <c r="AY305" s="627"/>
      <c r="AZ305" s="74"/>
      <c r="BA305" s="32"/>
      <c r="BB305" s="32"/>
      <c r="BC305" s="32"/>
      <c r="BD305" s="32"/>
      <c r="BE305" s="32"/>
      <c r="BF305" s="32"/>
      <c r="BG305" s="32"/>
      <c r="BH305" s="32"/>
      <c r="BI305" s="32"/>
      <c r="BJ305" s="32"/>
      <c r="BK305" s="32"/>
      <c r="BL305" s="32"/>
    </row>
    <row r="306" spans="1:64" s="33" customFormat="1">
      <c r="A306" s="76"/>
      <c r="B306" s="57">
        <v>294</v>
      </c>
      <c r="C306" s="87"/>
      <c r="D306" s="58"/>
      <c r="E306" s="77"/>
      <c r="F306" s="620"/>
      <c r="G306" s="620"/>
      <c r="H306" s="61"/>
      <c r="I306" s="62"/>
      <c r="J306" s="61"/>
      <c r="K306" s="622" t="str">
        <f t="shared" si="12"/>
        <v/>
      </c>
      <c r="L306" s="622" t="str">
        <f>IF($G306="","",IF(OR('２.全体概要'!$C$15=1,'２.全体概要'!$C$15=2),INDEX($BG$15,MATCH($G306,$BF$15,-1)),IF('２.全体概要'!$C$15=3,INDEX($BG$14,MATCH($G306,$BF$14,-1)),INDEX($BG$13,MATCH($G306,$BF$13,-1)))))</f>
        <v/>
      </c>
      <c r="M306" s="622" t="str">
        <f t="shared" si="13"/>
        <v/>
      </c>
      <c r="N306" s="623">
        <f t="shared" si="14"/>
        <v>0</v>
      </c>
      <c r="O306" s="74"/>
      <c r="P306" s="61"/>
      <c r="Q306" s="56"/>
      <c r="R306" s="72"/>
      <c r="S306" s="56"/>
      <c r="T306" s="56"/>
      <c r="U306" s="74"/>
      <c r="V306" s="61"/>
      <c r="W306" s="56"/>
      <c r="X306" s="72"/>
      <c r="Y306" s="56"/>
      <c r="Z306" s="56"/>
      <c r="AA306" s="74"/>
      <c r="AB306" s="61"/>
      <c r="AC306" s="74"/>
      <c r="AD306" s="61"/>
      <c r="AE306" s="74"/>
      <c r="AF306" s="61"/>
      <c r="AG306" s="74"/>
      <c r="AH306" s="61"/>
      <c r="AI306" s="74"/>
      <c r="AJ306" s="61"/>
      <c r="AK306" s="74"/>
      <c r="AL306" s="64"/>
      <c r="AM306" s="74"/>
      <c r="AN306" s="64"/>
      <c r="AO306" s="74"/>
      <c r="AP306" s="66"/>
      <c r="AQ306" s="74"/>
      <c r="AR306" s="61"/>
      <c r="AS306" s="275"/>
      <c r="AT306" s="74"/>
      <c r="AU306" s="61"/>
      <c r="AV306" s="626" t="str">
        <f>IF(AU306="","",IF(AU306="A",'１０.パネルラジエーター設備費用算出シート'!$G$13,IF(AU306="B",'１０.パネルラジエーター設備費用算出シート'!$N$13,IF(AU306="C",'１０.パネルラジエーター設備費用算出シート'!$G$23,IF(AU306="D",'１０.パネルラジエーター設備費用算出シート'!$N$23,IF(AU306="E",'１０.パネルラジエーター設備費用算出シート'!$G$33,IF(AU306="F",'１０.パネルラジエーター設備費用算出シート'!$N$33,IF(AU306="G",'１０.パネルラジエーター設備費用算出シート'!$G$43,IF(AU306="H",'１０.パネルラジエーター設備費用算出シート'!$N$43,IF(AU306="I",'１０.パネルラジエーター設備費用算出シート'!$G$54,'１０.パネルラジエーター設備費用算出シート'!$N$54))))))))))</f>
        <v/>
      </c>
      <c r="AW306" s="74"/>
      <c r="AX306" s="64"/>
      <c r="AY306" s="627"/>
      <c r="AZ306" s="74"/>
      <c r="BA306" s="32"/>
      <c r="BB306" s="32"/>
      <c r="BC306" s="32"/>
      <c r="BD306" s="32"/>
      <c r="BE306" s="32"/>
      <c r="BF306" s="32"/>
      <c r="BG306" s="32"/>
      <c r="BH306" s="32"/>
      <c r="BI306" s="32"/>
      <c r="BJ306" s="32"/>
      <c r="BK306" s="32"/>
      <c r="BL306" s="32"/>
    </row>
    <row r="307" spans="1:64">
      <c r="B307" s="57">
        <v>295</v>
      </c>
      <c r="C307" s="87"/>
      <c r="D307" s="58"/>
      <c r="E307" s="77"/>
      <c r="F307" s="620"/>
      <c r="G307" s="620"/>
      <c r="H307" s="61"/>
      <c r="I307" s="62"/>
      <c r="J307" s="61"/>
      <c r="K307" s="622" t="str">
        <f t="shared" si="12"/>
        <v/>
      </c>
      <c r="L307" s="622" t="str">
        <f>IF($G307="","",IF(OR('２.全体概要'!$C$15=1,'２.全体概要'!$C$15=2),INDEX($BG$15,MATCH($G307,$BF$15,-1)),IF('２.全体概要'!$C$15=3,INDEX($BG$14,MATCH($G307,$BF$14,-1)),INDEX($BG$13,MATCH($G307,$BF$13,-1)))))</f>
        <v/>
      </c>
      <c r="M307" s="622" t="str">
        <f t="shared" si="13"/>
        <v/>
      </c>
      <c r="N307" s="623">
        <f t="shared" si="14"/>
        <v>0</v>
      </c>
      <c r="O307" s="74"/>
      <c r="P307" s="61"/>
      <c r="Q307" s="56"/>
      <c r="R307" s="72"/>
      <c r="S307" s="56"/>
      <c r="T307" s="56"/>
      <c r="U307" s="74"/>
      <c r="V307" s="61"/>
      <c r="W307" s="56"/>
      <c r="X307" s="72"/>
      <c r="Y307" s="56"/>
      <c r="Z307" s="56"/>
      <c r="AA307" s="74"/>
      <c r="AB307" s="61"/>
      <c r="AC307" s="74"/>
      <c r="AD307" s="61"/>
      <c r="AE307" s="74"/>
      <c r="AF307" s="61"/>
      <c r="AG307" s="74"/>
      <c r="AH307" s="61"/>
      <c r="AI307" s="74"/>
      <c r="AJ307" s="61"/>
      <c r="AK307" s="74"/>
      <c r="AL307" s="64"/>
      <c r="AM307" s="74"/>
      <c r="AN307" s="64"/>
      <c r="AO307" s="74"/>
      <c r="AP307" s="66"/>
      <c r="AQ307" s="74"/>
      <c r="AR307" s="61"/>
      <c r="AS307" s="275"/>
      <c r="AT307" s="74"/>
      <c r="AU307" s="61"/>
      <c r="AV307" s="626" t="str">
        <f>IF(AU307="","",IF(AU307="A",'１０.パネルラジエーター設備費用算出シート'!$G$13,IF(AU307="B",'１０.パネルラジエーター設備費用算出シート'!$N$13,IF(AU307="C",'１０.パネルラジエーター設備費用算出シート'!$G$23,IF(AU307="D",'１０.パネルラジエーター設備費用算出シート'!$N$23,IF(AU307="E",'１０.パネルラジエーター設備費用算出シート'!$G$33,IF(AU307="F",'１０.パネルラジエーター設備費用算出シート'!$N$33,IF(AU307="G",'１０.パネルラジエーター設備費用算出シート'!$G$43,IF(AU307="H",'１０.パネルラジエーター設備費用算出シート'!$N$43,IF(AU307="I",'１０.パネルラジエーター設備費用算出シート'!$G$54,'１０.パネルラジエーター設備費用算出シート'!$N$54))))))))))</f>
        <v/>
      </c>
      <c r="AW307" s="74"/>
      <c r="AX307" s="64"/>
      <c r="AY307" s="627"/>
      <c r="AZ307" s="74"/>
    </row>
    <row r="308" spans="1:64">
      <c r="B308" s="57">
        <v>296</v>
      </c>
      <c r="C308" s="87"/>
      <c r="D308" s="58"/>
      <c r="E308" s="77"/>
      <c r="F308" s="620"/>
      <c r="G308" s="620"/>
      <c r="H308" s="61"/>
      <c r="I308" s="62"/>
      <c r="J308" s="61"/>
      <c r="K308" s="622" t="str">
        <f t="shared" si="12"/>
        <v/>
      </c>
      <c r="L308" s="622" t="str">
        <f>IF($G308="","",IF(OR('２.全体概要'!$C$15=1,'２.全体概要'!$C$15=2),INDEX($BG$15,MATCH($G308,$BF$15,-1)),IF('２.全体概要'!$C$15=3,INDEX($BG$14,MATCH($G308,$BF$14,-1)),INDEX($BG$13,MATCH($G308,$BF$13,-1)))))</f>
        <v/>
      </c>
      <c r="M308" s="622" t="str">
        <f t="shared" si="13"/>
        <v/>
      </c>
      <c r="N308" s="623">
        <f t="shared" ref="N308:N313" si="15">IF(OR(K308="",L308="",M308=""),0,(700000*K308*L308*M308))</f>
        <v>0</v>
      </c>
      <c r="O308" s="74"/>
      <c r="P308" s="61"/>
      <c r="Q308" s="56"/>
      <c r="R308" s="72"/>
      <c r="S308" s="56"/>
      <c r="T308" s="56"/>
      <c r="U308" s="74"/>
      <c r="V308" s="61"/>
      <c r="W308" s="56"/>
      <c r="X308" s="72"/>
      <c r="Y308" s="56"/>
      <c r="Z308" s="56"/>
      <c r="AA308" s="74"/>
      <c r="AB308" s="61"/>
      <c r="AC308" s="74"/>
      <c r="AD308" s="61"/>
      <c r="AE308" s="74"/>
      <c r="AF308" s="61"/>
      <c r="AG308" s="74"/>
      <c r="AH308" s="61"/>
      <c r="AI308" s="74"/>
      <c r="AJ308" s="61"/>
      <c r="AK308" s="74"/>
      <c r="AL308" s="64"/>
      <c r="AM308" s="74"/>
      <c r="AN308" s="64"/>
      <c r="AO308" s="74"/>
      <c r="AP308" s="66"/>
      <c r="AQ308" s="74"/>
      <c r="AR308" s="61"/>
      <c r="AS308" s="275"/>
      <c r="AT308" s="74"/>
      <c r="AU308" s="61"/>
      <c r="AV308" s="626" t="str">
        <f>IF(AU308="","",IF(AU308="A",'１０.パネルラジエーター設備費用算出シート'!$G$13,IF(AU308="B",'１０.パネルラジエーター設備費用算出シート'!$N$13,IF(AU308="C",'１０.パネルラジエーター設備費用算出シート'!$G$23,IF(AU308="D",'１０.パネルラジエーター設備費用算出シート'!$N$23,IF(AU308="E",'１０.パネルラジエーター設備費用算出シート'!$G$33,IF(AU308="F",'１０.パネルラジエーター設備費用算出シート'!$N$33,IF(AU308="G",'１０.パネルラジエーター設備費用算出シート'!$G$43,IF(AU308="H",'１０.パネルラジエーター設備費用算出シート'!$N$43,IF(AU308="I",'１０.パネルラジエーター設備費用算出シート'!$G$54,'１０.パネルラジエーター設備費用算出シート'!$N$54))))))))))</f>
        <v/>
      </c>
      <c r="AW308" s="74"/>
      <c r="AX308" s="64"/>
      <c r="AY308" s="627"/>
      <c r="AZ308" s="74"/>
    </row>
    <row r="309" spans="1:64">
      <c r="B309" s="57">
        <v>297</v>
      </c>
      <c r="C309" s="87"/>
      <c r="D309" s="58"/>
      <c r="E309" s="77"/>
      <c r="F309" s="620"/>
      <c r="G309" s="620"/>
      <c r="H309" s="61"/>
      <c r="I309" s="62"/>
      <c r="J309" s="61"/>
      <c r="K309" s="622" t="str">
        <f t="shared" si="12"/>
        <v/>
      </c>
      <c r="L309" s="622" t="str">
        <f>IF($G309="","",IF(OR('２.全体概要'!$C$15=1,'２.全体概要'!$C$15=2),INDEX($BG$15,MATCH($G309,$BF$15,-1)),IF('２.全体概要'!$C$15=3,INDEX($BG$14,MATCH($G309,$BF$14,-1)),INDEX($BG$13,MATCH($G309,$BF$13,-1)))))</f>
        <v/>
      </c>
      <c r="M309" s="622" t="str">
        <f t="shared" si="13"/>
        <v/>
      </c>
      <c r="N309" s="623">
        <f t="shared" si="15"/>
        <v>0</v>
      </c>
      <c r="O309" s="74"/>
      <c r="P309" s="61"/>
      <c r="Q309" s="56"/>
      <c r="R309" s="72"/>
      <c r="S309" s="56"/>
      <c r="T309" s="56"/>
      <c r="U309" s="74"/>
      <c r="V309" s="61"/>
      <c r="W309" s="56"/>
      <c r="X309" s="72"/>
      <c r="Y309" s="56"/>
      <c r="Z309" s="56"/>
      <c r="AA309" s="74"/>
      <c r="AB309" s="61"/>
      <c r="AC309" s="74"/>
      <c r="AD309" s="61"/>
      <c r="AE309" s="74"/>
      <c r="AF309" s="61"/>
      <c r="AG309" s="74"/>
      <c r="AH309" s="61"/>
      <c r="AI309" s="74"/>
      <c r="AJ309" s="61"/>
      <c r="AK309" s="74"/>
      <c r="AL309" s="64"/>
      <c r="AM309" s="74"/>
      <c r="AN309" s="64"/>
      <c r="AO309" s="74"/>
      <c r="AP309" s="66"/>
      <c r="AQ309" s="74"/>
      <c r="AR309" s="61"/>
      <c r="AS309" s="275"/>
      <c r="AT309" s="74"/>
      <c r="AU309" s="61"/>
      <c r="AV309" s="626" t="str">
        <f>IF(AU309="","",IF(AU309="A",'１０.パネルラジエーター設備費用算出シート'!$G$13,IF(AU309="B",'１０.パネルラジエーター設備費用算出シート'!$N$13,IF(AU309="C",'１０.パネルラジエーター設備費用算出シート'!$G$23,IF(AU309="D",'１０.パネルラジエーター設備費用算出シート'!$N$23,IF(AU309="E",'１０.パネルラジエーター設備費用算出シート'!$G$33,IF(AU309="F",'１０.パネルラジエーター設備費用算出シート'!$N$33,IF(AU309="G",'１０.パネルラジエーター設備費用算出シート'!$G$43,IF(AU309="H",'１０.パネルラジエーター設備費用算出シート'!$N$43,IF(AU309="I",'１０.パネルラジエーター設備費用算出シート'!$G$54,'１０.パネルラジエーター設備費用算出シート'!$N$54))))))))))</f>
        <v/>
      </c>
      <c r="AW309" s="74"/>
      <c r="AX309" s="64"/>
      <c r="AY309" s="627"/>
      <c r="AZ309" s="74"/>
    </row>
    <row r="310" spans="1:64">
      <c r="B310" s="57">
        <v>298</v>
      </c>
      <c r="C310" s="87"/>
      <c r="D310" s="58"/>
      <c r="E310" s="77"/>
      <c r="F310" s="620"/>
      <c r="G310" s="620"/>
      <c r="H310" s="61"/>
      <c r="I310" s="62"/>
      <c r="J310" s="61"/>
      <c r="K310" s="622" t="str">
        <f t="shared" si="12"/>
        <v/>
      </c>
      <c r="L310" s="622" t="str">
        <f>IF($G310="","",IF(OR('２.全体概要'!$C$15=1,'２.全体概要'!$C$15=2),INDEX($BG$15,MATCH($G310,$BF$15,-1)),IF('２.全体概要'!$C$15=3,INDEX($BG$14,MATCH($G310,$BF$14,-1)),INDEX($BG$13,MATCH($G310,$BF$13,-1)))))</f>
        <v/>
      </c>
      <c r="M310" s="622" t="str">
        <f t="shared" si="13"/>
        <v/>
      </c>
      <c r="N310" s="623">
        <f t="shared" si="15"/>
        <v>0</v>
      </c>
      <c r="O310" s="74"/>
      <c r="P310" s="61"/>
      <c r="Q310" s="56"/>
      <c r="R310" s="72"/>
      <c r="S310" s="56"/>
      <c r="T310" s="56"/>
      <c r="U310" s="74"/>
      <c r="V310" s="61"/>
      <c r="W310" s="56"/>
      <c r="X310" s="72"/>
      <c r="Y310" s="56"/>
      <c r="Z310" s="56"/>
      <c r="AA310" s="74"/>
      <c r="AB310" s="61"/>
      <c r="AC310" s="74"/>
      <c r="AD310" s="61"/>
      <c r="AE310" s="74"/>
      <c r="AF310" s="61"/>
      <c r="AG310" s="74"/>
      <c r="AH310" s="61"/>
      <c r="AI310" s="74"/>
      <c r="AJ310" s="61"/>
      <c r="AK310" s="74"/>
      <c r="AL310" s="64"/>
      <c r="AM310" s="74"/>
      <c r="AN310" s="64"/>
      <c r="AO310" s="74"/>
      <c r="AP310" s="66"/>
      <c r="AQ310" s="74"/>
      <c r="AR310" s="61"/>
      <c r="AS310" s="275"/>
      <c r="AT310" s="74"/>
      <c r="AU310" s="61"/>
      <c r="AV310" s="626" t="str">
        <f>IF(AU310="","",IF(AU310="A",'１０.パネルラジエーター設備費用算出シート'!$G$13,IF(AU310="B",'１０.パネルラジエーター設備費用算出シート'!$N$13,IF(AU310="C",'１０.パネルラジエーター設備費用算出シート'!$G$23,IF(AU310="D",'１０.パネルラジエーター設備費用算出シート'!$N$23,IF(AU310="E",'１０.パネルラジエーター設備費用算出シート'!$G$33,IF(AU310="F",'１０.パネルラジエーター設備費用算出シート'!$N$33,IF(AU310="G",'１０.パネルラジエーター設備費用算出シート'!$G$43,IF(AU310="H",'１０.パネルラジエーター設備費用算出シート'!$N$43,IF(AU310="I",'１０.パネルラジエーター設備費用算出シート'!$G$54,'１０.パネルラジエーター設備費用算出シート'!$N$54))))))))))</f>
        <v/>
      </c>
      <c r="AW310" s="74"/>
      <c r="AX310" s="64"/>
      <c r="AY310" s="627"/>
      <c r="AZ310" s="74"/>
    </row>
    <row r="311" spans="1:64">
      <c r="B311" s="57">
        <v>299</v>
      </c>
      <c r="C311" s="87"/>
      <c r="D311" s="58"/>
      <c r="E311" s="77"/>
      <c r="F311" s="620"/>
      <c r="G311" s="620"/>
      <c r="H311" s="61"/>
      <c r="I311" s="62"/>
      <c r="J311" s="61"/>
      <c r="K311" s="622" t="str">
        <f t="shared" si="12"/>
        <v/>
      </c>
      <c r="L311" s="622" t="str">
        <f>IF($G311="","",IF(OR('２.全体概要'!$C$15=1,'２.全体概要'!$C$15=2),INDEX($BG$15,MATCH($G311,$BF$15,-1)),IF('２.全体概要'!$C$15=3,INDEX($BG$14,MATCH($G311,$BF$14,-1)),INDEX($BG$13,MATCH($G311,$BF$13,-1)))))</f>
        <v/>
      </c>
      <c r="M311" s="622" t="str">
        <f t="shared" si="13"/>
        <v/>
      </c>
      <c r="N311" s="623">
        <f t="shared" si="15"/>
        <v>0</v>
      </c>
      <c r="O311" s="74"/>
      <c r="P311" s="61"/>
      <c r="Q311" s="56"/>
      <c r="R311" s="72"/>
      <c r="S311" s="56"/>
      <c r="T311" s="56"/>
      <c r="U311" s="74"/>
      <c r="V311" s="61"/>
      <c r="W311" s="56"/>
      <c r="X311" s="72"/>
      <c r="Y311" s="56"/>
      <c r="Z311" s="56"/>
      <c r="AA311" s="74"/>
      <c r="AB311" s="61"/>
      <c r="AC311" s="74"/>
      <c r="AD311" s="61"/>
      <c r="AE311" s="74"/>
      <c r="AF311" s="61"/>
      <c r="AG311" s="74"/>
      <c r="AH311" s="61"/>
      <c r="AI311" s="74"/>
      <c r="AJ311" s="61"/>
      <c r="AK311" s="74"/>
      <c r="AL311" s="64"/>
      <c r="AM311" s="74"/>
      <c r="AN311" s="64"/>
      <c r="AO311" s="74"/>
      <c r="AP311" s="66"/>
      <c r="AQ311" s="74"/>
      <c r="AR311" s="61"/>
      <c r="AS311" s="275"/>
      <c r="AT311" s="74"/>
      <c r="AU311" s="61"/>
      <c r="AV311" s="626" t="str">
        <f>IF(AU311="","",IF(AU311="A",'１０.パネルラジエーター設備費用算出シート'!$G$13,IF(AU311="B",'１０.パネルラジエーター設備費用算出シート'!$N$13,IF(AU311="C",'１０.パネルラジエーター設備費用算出シート'!$G$23,IF(AU311="D",'１０.パネルラジエーター設備費用算出シート'!$N$23,IF(AU311="E",'１０.パネルラジエーター設備費用算出シート'!$G$33,IF(AU311="F",'１０.パネルラジエーター設備費用算出シート'!$N$33,IF(AU311="G",'１０.パネルラジエーター設備費用算出シート'!$G$43,IF(AU311="H",'１０.パネルラジエーター設備費用算出シート'!$N$43,IF(AU311="I",'１０.パネルラジエーター設備費用算出シート'!$G$54,'１０.パネルラジエーター設備費用算出シート'!$N$54))))))))))</f>
        <v/>
      </c>
      <c r="AW311" s="74"/>
      <c r="AX311" s="64"/>
      <c r="AY311" s="627"/>
      <c r="AZ311" s="74"/>
    </row>
    <row r="312" spans="1:64">
      <c r="B312" s="57">
        <v>300</v>
      </c>
      <c r="C312" s="87"/>
      <c r="D312" s="58"/>
      <c r="E312" s="77"/>
      <c r="F312" s="620"/>
      <c r="G312" s="620"/>
      <c r="H312" s="61"/>
      <c r="I312" s="62"/>
      <c r="J312" s="61"/>
      <c r="K312" s="622" t="str">
        <f t="shared" si="12"/>
        <v/>
      </c>
      <c r="L312" s="622" t="str">
        <f>IF($G312="","",IF(OR('２.全体概要'!$C$15=1,'２.全体概要'!$C$15=2),INDEX($BG$15,MATCH($G312,$BF$15,-1)),IF('２.全体概要'!$C$15=3,INDEX($BG$14,MATCH($G312,$BF$14,-1)),INDEX($BG$13,MATCH($G312,$BF$13,-1)))))</f>
        <v/>
      </c>
      <c r="M312" s="622" t="str">
        <f t="shared" si="13"/>
        <v/>
      </c>
      <c r="N312" s="623">
        <f t="shared" si="15"/>
        <v>0</v>
      </c>
      <c r="O312" s="74"/>
      <c r="P312" s="61"/>
      <c r="Q312" s="56"/>
      <c r="R312" s="72"/>
      <c r="S312" s="56"/>
      <c r="T312" s="56"/>
      <c r="U312" s="74"/>
      <c r="V312" s="61"/>
      <c r="W312" s="56"/>
      <c r="X312" s="72"/>
      <c r="Y312" s="56"/>
      <c r="Z312" s="56"/>
      <c r="AA312" s="74"/>
      <c r="AB312" s="61"/>
      <c r="AC312" s="74"/>
      <c r="AD312" s="61"/>
      <c r="AE312" s="74"/>
      <c r="AF312" s="61"/>
      <c r="AG312" s="74"/>
      <c r="AH312" s="61"/>
      <c r="AI312" s="74"/>
      <c r="AJ312" s="61"/>
      <c r="AK312" s="74"/>
      <c r="AL312" s="64"/>
      <c r="AM312" s="74"/>
      <c r="AN312" s="64"/>
      <c r="AO312" s="74"/>
      <c r="AP312" s="66"/>
      <c r="AQ312" s="74"/>
      <c r="AR312" s="61"/>
      <c r="AS312" s="275"/>
      <c r="AT312" s="74"/>
      <c r="AU312" s="61"/>
      <c r="AV312" s="626" t="str">
        <f>IF(AU312="","",IF(AU312="A",'１０.パネルラジエーター設備費用算出シート'!$G$13,IF(AU312="B",'１０.パネルラジエーター設備費用算出シート'!$N$13,IF(AU312="C",'１０.パネルラジエーター設備費用算出シート'!$G$23,IF(AU312="D",'１０.パネルラジエーター設備費用算出シート'!$N$23,IF(AU312="E",'１０.パネルラジエーター設備費用算出シート'!$G$33,IF(AU312="F",'１０.パネルラジエーター設備費用算出シート'!$N$33,IF(AU312="G",'１０.パネルラジエーター設備費用算出シート'!$G$43,IF(AU312="H",'１０.パネルラジエーター設備費用算出シート'!$N$43,IF(AU312="I",'１０.パネルラジエーター設備費用算出シート'!$G$54,'１０.パネルラジエーター設備費用算出シート'!$N$54))))))))))</f>
        <v/>
      </c>
      <c r="AW312" s="74"/>
      <c r="AX312" s="64"/>
      <c r="AY312" s="627"/>
      <c r="AZ312" s="74"/>
    </row>
    <row r="313" spans="1:64" ht="46.5" thickBot="1">
      <c r="B313" s="59">
        <v>301</v>
      </c>
      <c r="C313" s="88"/>
      <c r="D313" s="60"/>
      <c r="E313" s="78"/>
      <c r="F313" s="621"/>
      <c r="G313" s="621"/>
      <c r="H313" s="61"/>
      <c r="I313" s="62"/>
      <c r="J313" s="61"/>
      <c r="K313" s="624" t="str">
        <f t="shared" si="12"/>
        <v/>
      </c>
      <c r="L313" s="622" t="str">
        <f>IF($G313="","",IF(OR('２.全体概要'!$C$15=1,'２.全体概要'!$C$15=2),INDEX($BG$15,MATCH($G313,$BF$15,-1)),IF('２.全体概要'!$C$15=3,INDEX($BG$14,MATCH($G313,$BF$14,-1)),INDEX($BG$13,MATCH($G313,$BF$13,-1)))))</f>
        <v/>
      </c>
      <c r="M313" s="624" t="str">
        <f t="shared" si="13"/>
        <v/>
      </c>
      <c r="N313" s="625">
        <f t="shared" si="15"/>
        <v>0</v>
      </c>
      <c r="O313" s="74"/>
      <c r="P313" s="61"/>
      <c r="Q313" s="63"/>
      <c r="R313" s="72"/>
      <c r="S313" s="56"/>
      <c r="T313" s="63"/>
      <c r="U313" s="74"/>
      <c r="V313" s="61"/>
      <c r="W313" s="63"/>
      <c r="X313" s="72"/>
      <c r="Y313" s="56"/>
      <c r="Z313" s="63"/>
      <c r="AA313" s="74"/>
      <c r="AB313" s="61"/>
      <c r="AC313" s="74"/>
      <c r="AD313" s="61"/>
      <c r="AE313" s="74"/>
      <c r="AF313" s="61"/>
      <c r="AG313" s="74"/>
      <c r="AH313" s="61"/>
      <c r="AI313" s="74"/>
      <c r="AJ313" s="61"/>
      <c r="AK313" s="74"/>
      <c r="AL313" s="65"/>
      <c r="AM313" s="74"/>
      <c r="AN313" s="64"/>
      <c r="AO313" s="74"/>
      <c r="AP313" s="67"/>
      <c r="AQ313" s="74"/>
      <c r="AR313" s="61"/>
      <c r="AS313" s="275"/>
      <c r="AT313" s="74"/>
      <c r="AU313" s="61"/>
      <c r="AV313" s="626" t="str">
        <f>IF(AU313="","",IF(AU313="A",'１０.パネルラジエーター設備費用算出シート'!$G$13,IF(AU313="B",'１０.パネルラジエーター設備費用算出シート'!$N$13,IF(AU313="C",'１０.パネルラジエーター設備費用算出シート'!$G$23,IF(AU313="D",'１０.パネルラジエーター設備費用算出シート'!$N$23,IF(AU313="E",'１０.パネルラジエーター設備費用算出シート'!$G$33,IF(AU313="F",'１０.パネルラジエーター設備費用算出シート'!$N$33,IF(AU313="G",'１０.パネルラジエーター設備費用算出シート'!$G$43,IF(AU313="H",'１０.パネルラジエーター設備費用算出シート'!$N$43,IF(AU313="I",'１０.パネルラジエーター設備費用算出シート'!$G$54,'１０.パネルラジエーター設備費用算出シート'!$N$54))))))))))</f>
        <v/>
      </c>
      <c r="AW313" s="74"/>
      <c r="AX313" s="64"/>
      <c r="AY313" s="628"/>
      <c r="AZ313" s="74"/>
    </row>
    <row r="314" spans="1:64">
      <c r="N314" s="40"/>
    </row>
  </sheetData>
  <sheetProtection formatCells="0" formatRows="0" insertRows="0" deleteRows="0" autoFilter="0" pivotTables="0"/>
  <dataConsolidate/>
  <mergeCells count="81">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C10:BD11"/>
    <mergeCell ref="BI8:BL8"/>
    <mergeCell ref="B9:B12"/>
    <mergeCell ref="C9:C12"/>
    <mergeCell ref="D9:D12"/>
    <mergeCell ref="E9:E12"/>
    <mergeCell ref="AN9:AO10"/>
    <mergeCell ref="P10:R10"/>
    <mergeCell ref="S10:U10"/>
    <mergeCell ref="F9:F12"/>
    <mergeCell ref="G9:G12"/>
    <mergeCell ref="H9:I10"/>
    <mergeCell ref="BI9:BI12"/>
    <mergeCell ref="BJ9:BL9"/>
    <mergeCell ref="AX11:AX12"/>
    <mergeCell ref="AY11:AY12"/>
    <mergeCell ref="AL11:AL12"/>
    <mergeCell ref="BJ10:BJ12"/>
    <mergeCell ref="BK10:BL10"/>
    <mergeCell ref="BL11:BL12"/>
    <mergeCell ref="BK11:BK12"/>
    <mergeCell ref="AR9:AT10"/>
    <mergeCell ref="AS11:AS12"/>
    <mergeCell ref="AW11:AW12"/>
    <mergeCell ref="AV11:AV12"/>
    <mergeCell ref="AX9:AZ10"/>
    <mergeCell ref="AR11:AR12"/>
    <mergeCell ref="AT11:AT12"/>
    <mergeCell ref="AU11:AU12"/>
    <mergeCell ref="AZ11:AZ12"/>
    <mergeCell ref="AM11:AM12"/>
    <mergeCell ref="AN11:AN12"/>
    <mergeCell ref="AO11:AO12"/>
    <mergeCell ref="S11:S12"/>
    <mergeCell ref="T11:T12"/>
    <mergeCell ref="U11:U12"/>
    <mergeCell ref="AB11:AB12"/>
    <mergeCell ref="AC11:AC12"/>
    <mergeCell ref="AE11:AE12"/>
    <mergeCell ref="AD11:AD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D9:AE10"/>
    <mergeCell ref="AF9:AG10"/>
    <mergeCell ref="V10:X10"/>
    <mergeCell ref="Y10:AA10"/>
    <mergeCell ref="V11:V12"/>
    <mergeCell ref="W11:W12"/>
    <mergeCell ref="X11:X12"/>
    <mergeCell ref="Y11:Y12"/>
    <mergeCell ref="Z11:Z12"/>
    <mergeCell ref="AA11:AA12"/>
  </mergeCells>
  <phoneticPr fontId="22"/>
  <conditionalFormatting sqref="A3">
    <cfRule type="expression" dxfId="474" priority="7">
      <formula>_xlfn.ISFORMULA(A3)=TRUE</formula>
    </cfRule>
  </conditionalFormatting>
  <conditionalFormatting sqref="H13:I313">
    <cfRule type="expression" dxfId="473" priority="11">
      <formula>OR(H13="角住戸",H13="最上階")</formula>
    </cfRule>
  </conditionalFormatting>
  <conditionalFormatting sqref="I13:I313">
    <cfRule type="expression" dxfId="472" priority="10">
      <formula>$I13="最下階"</formula>
    </cfRule>
  </conditionalFormatting>
  <conditionalFormatting sqref="J13:J313">
    <cfRule type="expression" dxfId="471" priority="17">
      <formula>$H13="中住戸"</formula>
    </cfRule>
  </conditionalFormatting>
  <conditionalFormatting sqref="AB1:AC8">
    <cfRule type="expression" dxfId="470" priority="4">
      <formula>_xlfn.ISFORMULA(AB1)=TRUE</formula>
    </cfRule>
  </conditionalFormatting>
  <conditionalFormatting sqref="AR9:AS9 AU9 AR12 AT12:AW12">
    <cfRule type="expression" dxfId="469" priority="3">
      <formula>_xlfn.ISFORMULA(AR9)=TRUE</formula>
    </cfRule>
  </conditionalFormatting>
  <dataValidations count="16">
    <dataValidation imeMode="off" allowBlank="1" showInputMessage="1" showErrorMessage="1" sqref="C13:G313 Z13:Z313 AP13:AP313 T13:T313 AY13:AY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Z13:AZ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X13:AX313" xr:uid="{27B1227E-3CC1-436C-867E-7B3CB99EEB07}">
      <formula1>"Ｖ２Ｈ充電設備（充放電設備）,地中熱ヒートポンプ・システム,Ｖ２Ｈ充電設備（充放電設備）、地中熱ヒートポンプ・システム"</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CDB35C8-7C0B-4A02-B197-8C6577599B5C}">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&amp;R&amp;K00-041R6高層ZEH-M_ver.1.1</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入力シート</vt:lpstr>
      <vt:lpstr>申請書類リスト</vt:lpstr>
      <vt:lpstr>様式第1_交付申請書</vt:lpstr>
      <vt:lpstr>誓約書</vt:lpstr>
      <vt:lpstr>個人情報の取得と利用について</vt:lpstr>
      <vt:lpstr>１.申請者の詳細</vt:lpstr>
      <vt:lpstr>２.全体概要</vt:lpstr>
      <vt:lpstr>３.補助事業概要図</vt:lpstr>
      <vt:lpstr>４.住戸情報入力</vt:lpstr>
      <vt:lpstr>５.補助対象経費総括表（まとめ）</vt:lpstr>
      <vt:lpstr>６ｰ１.補助対象経費総括表（1年目） </vt:lpstr>
      <vt:lpstr>６-２.補助対象経費総括表（2年目）</vt:lpstr>
      <vt:lpstr>６-３.補助対象経費総括表（3年目）</vt:lpstr>
      <vt:lpstr>６-４.補助対象経費総括表（4年目）</vt:lpstr>
      <vt:lpstr>old７.共用部定額単価算出シート</vt:lpstr>
      <vt:lpstr>７.共用部定額単価算出シート</vt:lpstr>
      <vt:lpstr>８.共用部空調設備費用算出シート</vt:lpstr>
      <vt:lpstr>９.費用明細書（共用部）</vt:lpstr>
      <vt:lpstr>１０.パネルラジエーター設備費用算出シート</vt:lpstr>
      <vt:lpstr>１１.蓄電システム補助対象経費算出シート（共用部）</vt:lpstr>
      <vt:lpstr>１２.MEMS補助対象経費算出シート </vt:lpstr>
      <vt:lpstr>１３.追加補助対象となる設備等の補助金額集計表</vt:lpstr>
      <vt:lpstr>old１４.蓄電システム明細（専有部）</vt:lpstr>
      <vt:lpstr>１４.蓄電システム明細（専有部）</vt:lpstr>
      <vt:lpstr>１５.水害等の災害時の電源確保に配慮した蓄電システム導入計画</vt:lpstr>
      <vt:lpstr>old１６.ＥＶ充電設備補助金算出シート</vt:lpstr>
      <vt:lpstr>old１７.Ｖ２Ｈ充電設備（充放電設備）補助金算出シート</vt:lpstr>
      <vt:lpstr>１６.ＥＶ充電設備補助金算出シート</vt:lpstr>
      <vt:lpstr>１７.Ｖ２Ｈ充電設備（充放電設備）補助金算出シート</vt:lpstr>
      <vt:lpstr>１８.直交集成板（ＣＬＴ）明細</vt:lpstr>
      <vt:lpstr>１９.地中熱ヒートポンプ・システム明細</vt:lpstr>
      <vt:lpstr>２０.ＰＶＴシステム明細 </vt:lpstr>
      <vt:lpstr>２１.液体集熱式太陽熱利用システム明細</vt:lpstr>
      <vt:lpstr>２２.工程表</vt:lpstr>
      <vt:lpstr>data7</vt:lpstr>
      <vt:lpstr>'１.申請者の詳細'!Print_Area</vt:lpstr>
      <vt:lpstr>'１０.パネルラジエーター設備費用算出シート'!Print_Area</vt:lpstr>
      <vt:lpstr>'１１.蓄電システム補助対象経費算出シート（共用部）'!Print_Area</vt:lpstr>
      <vt:lpstr>'１２.MEMS補助対象経費算出シート '!Print_Area</vt:lpstr>
      <vt:lpstr>'１３.追加補助対象となる設備等の補助金額集計表'!Print_Area</vt:lpstr>
      <vt:lpstr>'１４.蓄電システム明細（専有部）'!Print_Area</vt:lpstr>
      <vt:lpstr>'１５.水害等の災害時の電源確保に配慮した蓄電システム導入計画'!Print_Area</vt:lpstr>
      <vt:lpstr>'１６.ＥＶ充電設備補助金算出シート'!Print_Area</vt:lpstr>
      <vt:lpstr>'１７.Ｖ２Ｈ充電設備（充放電設備）補助金算出シート'!Print_Area</vt:lpstr>
      <vt:lpstr>'１８.直交集成板（ＣＬＴ）明細'!Print_Area</vt:lpstr>
      <vt:lpstr>'１９.地中熱ヒートポンプ・システム明細'!Print_Area</vt:lpstr>
      <vt:lpstr>'２.全体概要'!Print_Area</vt:lpstr>
      <vt:lpstr>'２０.ＰＶＴシステム明細 '!Print_Area</vt:lpstr>
      <vt:lpstr>'２１.液体集熱式太陽熱利用システム明細'!Print_Area</vt:lpstr>
      <vt:lpstr>'２２.工程表'!Print_Area</vt:lpstr>
      <vt:lpstr>'３.補助事業概要図'!Print_Area</vt:lpstr>
      <vt:lpstr>'４.住戸情報入力'!Print_Area</vt:lpstr>
      <vt:lpstr>'５.補助対象経費総括表（まとめ）'!Print_Area</vt:lpstr>
      <vt:lpstr>'６-２.補助対象経費総括表（2年目）'!Print_Area</vt:lpstr>
      <vt:lpstr>'６-３.補助対象経費総括表（3年目）'!Print_Area</vt:lpstr>
      <vt:lpstr>'６-４.補助対象経費総括表（4年目）'!Print_Area</vt:lpstr>
      <vt:lpstr>'６ｰ１.補助対象経費総括表（1年目） '!Print_Area</vt:lpstr>
      <vt:lpstr>'７.共用部定額単価算出シート'!Print_Area</vt:lpstr>
      <vt:lpstr>'８.共用部空調設備費用算出シート'!Print_Area</vt:lpstr>
      <vt:lpstr>'９.費用明細書（共用部）'!Print_Area</vt:lpstr>
      <vt:lpstr>'old１４.蓄電システム明細（専有部）'!Print_Area</vt:lpstr>
      <vt:lpstr>old１６.ＥＶ充電設備補助金算出シート!Print_Area</vt:lpstr>
      <vt:lpstr>'old１７.Ｖ２Ｈ充電設備（充放電設備）補助金算出シート'!Print_Area</vt:lpstr>
      <vt:lpstr>old７.共用部定額単価算出シート!Print_Area</vt:lpstr>
      <vt:lpstr>個人情報の取得と利用について!Print_Area</vt:lpstr>
      <vt:lpstr>申請書類リスト!Print_Area</vt:lpstr>
      <vt:lpstr>誓約書!Print_Area</vt:lpstr>
      <vt:lpstr>入力シート!Print_Area</vt:lpstr>
      <vt:lpstr>様式第1_交付申請書!Print_Area</vt:lpstr>
      <vt:lpstr>'４.住戸情報入力'!Print_Titles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2024-04-18T11:49:47Z</cp:lastPrinted>
  <dcterms:created xsi:type="dcterms:W3CDTF">2020-04-30T03:53:05Z</dcterms:created>
  <dcterms:modified xsi:type="dcterms:W3CDTF">2024-05-13T07:03:54Z</dcterms:modified>
</cp:coreProperties>
</file>